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1BF5D551-747F-49D0-9E18-56EC4F4E15FE}" xr6:coauthVersionLast="47" xr6:coauthVersionMax="47" xr10:uidLastSave="{00000000-0000-0000-0000-000000000000}"/>
  <bookViews>
    <workbookView xWindow="-120" yWindow="-120" windowWidth="29040" windowHeight="15840" xr2:uid="{A8770C7F-A2D2-4D88-ABBC-8B425DE253D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3" i="1" l="1"/>
  <c r="C14" i="2"/>
  <c r="E15" i="1" s="1"/>
  <c r="C13" i="2"/>
  <c r="E14" i="1" s="1"/>
  <c r="C12" i="2"/>
  <c r="E13" i="1" s="1"/>
  <c r="C11" i="2"/>
  <c r="E12" i="1" s="1"/>
  <c r="C10" i="2"/>
  <c r="E11" i="1"/>
  <c r="G15" i="2"/>
  <c r="I15" i="2"/>
  <c r="J15" i="2"/>
  <c r="H15" i="2"/>
  <c r="E10" i="2"/>
  <c r="C9" i="2"/>
  <c r="C8" i="2"/>
  <c r="C7" i="2"/>
  <c r="E9" i="2"/>
  <c r="D9" i="2"/>
  <c r="F7" i="2"/>
  <c r="H7" i="2"/>
  <c r="I7" i="2"/>
  <c r="J7" i="2"/>
  <c r="G7" i="2"/>
  <c r="E8" i="2"/>
  <c r="F8" i="2"/>
  <c r="G8" i="2"/>
  <c r="H8" i="2"/>
  <c r="I8" i="2"/>
  <c r="J8" i="2"/>
  <c r="D8" i="2"/>
  <c r="E8" i="1"/>
  <c r="C6" i="2"/>
  <c r="E7" i="1"/>
  <c r="D12" i="2"/>
  <c r="H11" i="2"/>
  <c r="J11" i="2"/>
  <c r="I11" i="2"/>
  <c r="D32" i="1"/>
  <c r="A3" i="2"/>
  <c r="A4" i="2" s="1"/>
  <c r="C5" i="2"/>
  <c r="E6" i="1" s="1"/>
  <c r="H5" i="2"/>
  <c r="C4" i="2"/>
  <c r="E5" i="1" s="1"/>
  <c r="C3" i="2"/>
  <c r="E4" i="1" s="1"/>
  <c r="E3" i="2"/>
  <c r="D3" i="2"/>
  <c r="E28" i="1"/>
  <c r="F28" i="1"/>
  <c r="E29" i="1"/>
  <c r="F29" i="1"/>
  <c r="E30" i="1"/>
  <c r="F30" i="1"/>
  <c r="C2" i="2"/>
  <c r="E3" i="1" s="1"/>
  <c r="G3" i="1" s="1"/>
  <c r="B5" i="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4" i="1"/>
  <c r="E9" i="1"/>
  <c r="E10" i="1"/>
  <c r="E16" i="1"/>
  <c r="E17" i="1"/>
  <c r="E18" i="1"/>
  <c r="E19" i="1"/>
  <c r="E20" i="1"/>
  <c r="E21" i="1"/>
  <c r="E22" i="1"/>
  <c r="E23" i="1"/>
  <c r="E24" i="1"/>
  <c r="E25" i="1"/>
  <c r="E26" i="1"/>
  <c r="E27" i="1"/>
  <c r="F3" i="1"/>
  <c r="F4" i="1"/>
  <c r="F5" i="1"/>
  <c r="F6" i="1"/>
  <c r="F7" i="1"/>
  <c r="F8" i="1"/>
  <c r="F9" i="1"/>
  <c r="F10" i="1"/>
  <c r="F11" i="1"/>
  <c r="F12" i="1"/>
  <c r="F13" i="1"/>
  <c r="F14" i="1"/>
  <c r="F15" i="1"/>
  <c r="F16" i="1"/>
  <c r="F17" i="1"/>
  <c r="F18" i="1"/>
  <c r="F19" i="1"/>
  <c r="F20" i="1"/>
  <c r="F21" i="1"/>
  <c r="F22" i="1"/>
  <c r="F23" i="1"/>
  <c r="F24" i="1"/>
  <c r="F25" i="1"/>
  <c r="F26" i="1"/>
  <c r="F27" i="1"/>
  <c r="E32" i="1" l="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G5" i="1"/>
  <c r="G11" i="1"/>
  <c r="G25" i="1"/>
  <c r="G17" i="1"/>
  <c r="G7" i="1"/>
  <c r="G24" i="1"/>
  <c r="G16" i="1"/>
  <c r="G23" i="1"/>
  <c r="G15" i="1"/>
  <c r="G10" i="1"/>
  <c r="G6" i="1"/>
  <c r="G30" i="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<sst xmlns="http://schemas.openxmlformats.org/spreadsheetml/2006/main" count="144" uniqueCount="99">
  <si>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</si>
  <si>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</si>
  <si>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</si>
  <si>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</si>
  <si>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</si>
  <si>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</si>
  <si>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</si>
  <si>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</si>
  <si>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</si>
  <si>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</si>
  <si>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</si>
  <si>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</si>
  <si>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</si>
  <si>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</si>
  <si>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</si>
  <si>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</si>
  <si>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</si>
  <si>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</si>
  <si>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</si>
  <si>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</si>
  <si>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</si>
  <si>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</si>
  <si>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</si>
  <si>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</si>
  <si>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</si>
  <si>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</si>
  <si>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</si>
  <si>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</si>
  <si>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</si>
  <si>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</si>
  <si>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comparision with other fuzzers</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</si>
  <si>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</si>
  <si>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</si>
  <si>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</si>
  <si>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</si>
  <si>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</si>
  <si>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</si>
  <si>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</si>
  <si>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</si>
  <si>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</si>
  <si>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</si>
  <si>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</si>
  <si>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</si>
  <si>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</si>
  <si>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</si>
  <si>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</si>
  <si>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</si>
  <si>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</si>
  <si>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</si>
  <si>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</si>
  <si>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</si>
  <si>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</si>
  <si>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</si>
  <si>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</si>
  <si>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</si>
  <si>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</si>
  <si>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</si>
  <si>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</si>
  <si>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</si>
  <si>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</si>
  <si>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tbd</t>
  </si>
  <si>
    <t>Reading 40 SolverCheck: Declarative Testing of Constraints, Reading 41 Grammar-based Whitebox Fuzzing, finding fuzzing with SMT-papers, reading 42 Fuzzing SMT Solvers via Two-Dimensional, Reading 43 Validating SMT Solvers via Semantic Fusion</t>
  </si>
  <si>
    <t>examen</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</si>
  <si>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</si>
  <si>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</si>
  <si>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</si>
  <si>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</si>
  <si>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</si>
  <si>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</si>
  <si>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</si>
  <si>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</si>
  <si>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</si>
  <si>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</si>
  <si>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</si>
  <si>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</si>
  <si>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</si>
  <si>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</si>
  <si>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</si>
  <si>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</si>
  <si>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</si>
  <si>
    <t>Proofreading via Word, schrijfhulp and other tools</t>
  </si>
  <si>
    <t xml:space="preserve">Finding research Questions, brainstorming in general </t>
  </si>
  <si>
    <t>More research Questions</t>
  </si>
  <si>
    <t xml:space="preserve">Thesis meeting, processing meeting notes </t>
  </si>
  <si>
    <t>coding a fuzzer</t>
  </si>
  <si>
    <t>Playing around with Storm, reading Storm's source code, converting ipynb to py</t>
  </si>
  <si>
    <t>Getting Minizinc, gurobi and pysat to work on W10 (dev/debug env) and linux (execute env), running some tests</t>
  </si>
  <si>
    <t>Writing a transformation fucntion to change the seed solver to Minizinc</t>
  </si>
  <si>
    <t>trying out LaTeX packages, Improving solver transformation (fixing MissingAttributeErrores), speed testing</t>
  </si>
  <si>
    <t xml:space="preserve">Running more test, evaluation results, Reading DTAI's site </t>
  </si>
  <si>
    <t>To late</t>
  </si>
  <si>
    <t>proofreading + submitting</t>
  </si>
  <si>
    <t>DataProcessing</t>
  </si>
  <si>
    <t>prep + Thesis meeting, processing meeting notes, installing extra imports, writing a program to export Pickles</t>
  </si>
  <si>
    <t>Exporting Pickles (seeds files), Reading STOM's code base, trying to get STORM to work</t>
  </si>
  <si>
    <t xml:space="preserve">Modifying Storm </t>
  </si>
  <si>
    <t>Diff testing</t>
  </si>
  <si>
    <t>Metamorphic testing/Ying Yang</t>
  </si>
  <si>
    <t>deobfuscator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</si>
</sst>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v>todo cum</c:v>
          </c:tx>
          <c:spPr>
            <a:ln w="28575" cap="rnd">
              <a:solidFill>
                <a:schemeClr val="accent2"/>
              </a:solidFill>
              <a:round/>
            </a:ln>
            <a:effectLst/>
          </c:spPr>
          <c:marker>
            <c:symbol val="none"/>
          </c:marker>
          <c:cat>
            <c:numRef>
              <c:f>Sheet1!$B$3:$B$31</c:f>
              <c:numCache>
                <c:formatCode>m/d/yyyy</c:formatCode>
                <c:ptCount val="29"/>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pt idx="27">
                  <c:v>44942</c:v>
                </c:pt>
              </c:numCache>
            </c:numRef>
          </c:cat>
          <c:val>
            <c:numRef>
              <c:f>Sheet1!$F$3:$F$31</c:f>
              <c:numCache>
                <c:formatCode>General</c:formatCode>
                <c:ptCount val="29"/>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311</c:v>
                </c:pt>
                <c:pt idx="14">
                  <c:v>327</c:v>
                </c:pt>
                <c:pt idx="15">
                  <c:v>367</c:v>
                </c:pt>
                <c:pt idx="16">
                  <c:v>402</c:v>
                </c:pt>
                <c:pt idx="17">
                  <c:v>437</c:v>
                </c:pt>
                <c:pt idx="18">
                  <c:v>472</c:v>
                </c:pt>
                <c:pt idx="19">
                  <c:v>507</c:v>
                </c:pt>
                <c:pt idx="20">
                  <c:v>542</c:v>
                </c:pt>
                <c:pt idx="21">
                  <c:v>577</c:v>
                </c:pt>
                <c:pt idx="22">
                  <c:v>612</c:v>
                </c:pt>
                <c:pt idx="23">
                  <c:v>647</c:v>
                </c:pt>
                <c:pt idx="24">
                  <c:v>682</c:v>
                </c:pt>
                <c:pt idx="25">
                  <c:v>702</c:v>
                </c:pt>
                <c:pt idx="26">
                  <c:v>722</c:v>
                </c:pt>
                <c:pt idx="27">
                  <c:v>722</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f>Sheet1!$B$3:$B$31</c:f>
              <c:numCache>
                <c:formatCode>m/d/yyyy</c:formatCode>
                <c:ptCount val="29"/>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pt idx="27">
                  <c:v>44942</c:v>
                </c:pt>
              </c:numCache>
            </c:numRef>
          </c:cat>
          <c:val>
            <c:numRef>
              <c:f>Sheet1!$G$3:$G$31</c:f>
              <c:numCache>
                <c:formatCode>General</c:formatCode>
                <c:ptCount val="29"/>
                <c:pt idx="0">
                  <c:v>22</c:v>
                </c:pt>
                <c:pt idx="1">
                  <c:v>37</c:v>
                </c:pt>
                <c:pt idx="2">
                  <c:v>63</c:v>
                </c:pt>
                <c:pt idx="3">
                  <c:v>83</c:v>
                </c:pt>
                <c:pt idx="4">
                  <c:v>109</c:v>
                </c:pt>
                <c:pt idx="5">
                  <c:v>115</c:v>
                </c:pt>
                <c:pt idx="6">
                  <c:v>115</c:v>
                </c:pt>
                <c:pt idx="7">
                  <c:v>140</c:v>
                </c:pt>
                <c:pt idx="8">
                  <c:v>174</c:v>
                </c:pt>
                <c:pt idx="9">
                  <c:v>200</c:v>
                </c:pt>
                <c:pt idx="10">
                  <c:v>235</c:v>
                </c:pt>
                <c:pt idx="11">
                  <c:v>278</c:v>
                </c:pt>
                <c:pt idx="12">
                  <c:v>294</c:v>
                </c:pt>
                <c:pt idx="13">
                  <c:v>294</c:v>
                </c:pt>
                <c:pt idx="14">
                  <c:v>294</c:v>
                </c:pt>
                <c:pt idx="15">
                  <c:v>294</c:v>
                </c:pt>
                <c:pt idx="16">
                  <c:v>294</c:v>
                </c:pt>
                <c:pt idx="17">
                  <c:v>294</c:v>
                </c:pt>
                <c:pt idx="18">
                  <c:v>294</c:v>
                </c:pt>
                <c:pt idx="19">
                  <c:v>294</c:v>
                </c:pt>
                <c:pt idx="20">
                  <c:v>294</c:v>
                </c:pt>
                <c:pt idx="21">
                  <c:v>294</c:v>
                </c:pt>
                <c:pt idx="22">
                  <c:v>294</c:v>
                </c:pt>
                <c:pt idx="23">
                  <c:v>294</c:v>
                </c:pt>
                <c:pt idx="24">
                  <c:v>294</c:v>
                </c:pt>
                <c:pt idx="25">
                  <c:v>294</c:v>
                </c:pt>
                <c:pt idx="26">
                  <c:v>294</c:v>
                </c:pt>
                <c:pt idx="27">
                  <c:v>294</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ormulaRef>
                          <c15:sqref>Sheet1!$H$3:$H$31</c15:sqref>
                        </c15:formulaRef>
                      </c:ext>
                    </c:extLst>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816"/>
        <c:crosses val="autoZero"/>
        <c:auto val="1"/>
        <c:lblOffset val="100"/>
        <c:base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28575</xdr:colOff>
      <xdr:row>5</xdr:row>
      <xdr:rowOff>4762</xdr:rowOff>
    </xdr:from>
    <xdr:to>
      <xdr:col>17</xdr:col>
      <xdr:colOff>333375</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6"/>
  <sheetViews>
    <sheetView tabSelected="1" zoomScaleNormal="100" workbookViewId="0">
      <selection activeCell="K23" sqref="K23"/>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32</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59</v>
      </c>
    </row>
    <row r="8" spans="2:8" x14ac:dyDescent="0.25">
      <c r="B8" s="1">
        <f t="shared" si="0"/>
        <v>44788</v>
      </c>
      <c r="C8">
        <v>33</v>
      </c>
      <c r="D8">
        <v>15</v>
      </c>
      <c r="E8">
        <f>Sheet2!C7</f>
        <v>6</v>
      </c>
      <c r="F8">
        <f>SUM($D$3:D8)</f>
        <v>105</v>
      </c>
      <c r="G8">
        <f>SUM($E$3:E8)</f>
        <v>115</v>
      </c>
      <c r="H8" t="s">
        <v>58</v>
      </c>
    </row>
    <row r="9" spans="2:8" x14ac:dyDescent="0.25">
      <c r="B9" s="1">
        <f t="shared" si="0"/>
        <v>44795</v>
      </c>
      <c r="C9">
        <v>34</v>
      </c>
      <c r="D9">
        <v>0</v>
      </c>
      <c r="E9" s="5">
        <f>Sheet2!C8</f>
        <v>0</v>
      </c>
      <c r="F9">
        <f>SUM($D$3:D9)</f>
        <v>105</v>
      </c>
      <c r="G9">
        <f>SUM($E$3:E9)</f>
        <v>115</v>
      </c>
      <c r="H9" t="s">
        <v>62</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35</v>
      </c>
      <c r="F13" s="4">
        <f>SUM($D$3:D13)</f>
        <v>215</v>
      </c>
      <c r="G13" s="4">
        <f>SUM($E$3:E13)</f>
        <v>235</v>
      </c>
      <c r="H13" s="4" t="s">
        <v>51</v>
      </c>
    </row>
    <row r="14" spans="2:8" x14ac:dyDescent="0.25">
      <c r="B14" s="1">
        <f t="shared" si="0"/>
        <v>44830</v>
      </c>
      <c r="C14">
        <v>39</v>
      </c>
      <c r="D14">
        <v>40</v>
      </c>
      <c r="E14">
        <f>Sheet2!C13</f>
        <v>43</v>
      </c>
      <c r="F14">
        <f>SUM($D$3:D14)</f>
        <v>255</v>
      </c>
      <c r="G14">
        <f>SUM($E$3:E14)</f>
        <v>278</v>
      </c>
      <c r="H14" t="s">
        <v>84</v>
      </c>
    </row>
    <row r="15" spans="2:8" x14ac:dyDescent="0.25">
      <c r="B15" s="1">
        <f t="shared" si="0"/>
        <v>44837</v>
      </c>
      <c r="C15">
        <v>40</v>
      </c>
      <c r="D15">
        <v>40</v>
      </c>
      <c r="E15">
        <f>Sheet2!C14</f>
        <v>16</v>
      </c>
      <c r="F15">
        <f>SUM($D$3:D15)</f>
        <v>295</v>
      </c>
      <c r="G15">
        <f>SUM($E$3:E15)</f>
        <v>294</v>
      </c>
      <c r="H15" t="s">
        <v>95</v>
      </c>
    </row>
    <row r="16" spans="2:8" x14ac:dyDescent="0.25">
      <c r="B16" s="1">
        <f t="shared" si="0"/>
        <v>44844</v>
      </c>
      <c r="C16">
        <v>41</v>
      </c>
      <c r="D16">
        <v>16</v>
      </c>
      <c r="E16">
        <f>Sheet2!C15</f>
        <v>0</v>
      </c>
      <c r="F16">
        <f>SUM($D$3:D16)</f>
        <v>311</v>
      </c>
      <c r="G16">
        <f>SUM($E$3:E16)</f>
        <v>294</v>
      </c>
      <c r="H16" t="s">
        <v>95</v>
      </c>
    </row>
    <row r="17" spans="1:8" x14ac:dyDescent="0.25">
      <c r="B17" s="1">
        <f t="shared" si="0"/>
        <v>44851</v>
      </c>
      <c r="C17">
        <v>42</v>
      </c>
      <c r="D17">
        <v>16</v>
      </c>
      <c r="E17">
        <f>Sheet2!C16</f>
        <v>0</v>
      </c>
      <c r="F17">
        <f>SUM($D$3:D17)</f>
        <v>327</v>
      </c>
      <c r="G17">
        <f>SUM($E$3:E17)</f>
        <v>294</v>
      </c>
      <c r="H17" t="s">
        <v>95</v>
      </c>
    </row>
    <row r="18" spans="1:8" x14ac:dyDescent="0.25">
      <c r="B18" s="1">
        <f t="shared" si="0"/>
        <v>44858</v>
      </c>
      <c r="C18">
        <v>43</v>
      </c>
      <c r="D18">
        <v>40</v>
      </c>
      <c r="E18">
        <f>Sheet2!C17</f>
        <v>0</v>
      </c>
      <c r="F18">
        <f>SUM($D$3:D18)</f>
        <v>367</v>
      </c>
      <c r="G18">
        <f>SUM($E$3:E18)</f>
        <v>294</v>
      </c>
      <c r="H18" t="s">
        <v>96</v>
      </c>
    </row>
    <row r="19" spans="1:8" x14ac:dyDescent="0.25">
      <c r="B19" s="1">
        <f t="shared" si="0"/>
        <v>44865</v>
      </c>
      <c r="C19">
        <v>44</v>
      </c>
      <c r="D19">
        <v>35</v>
      </c>
      <c r="E19">
        <f>Sheet2!C18</f>
        <v>0</v>
      </c>
      <c r="F19">
        <f>SUM($D$3:D19)</f>
        <v>402</v>
      </c>
      <c r="G19">
        <f>SUM($E$3:E19)</f>
        <v>294</v>
      </c>
      <c r="H19" t="s">
        <v>97</v>
      </c>
    </row>
    <row r="20" spans="1:8" x14ac:dyDescent="0.25">
      <c r="B20" s="1">
        <f t="shared" si="0"/>
        <v>44872</v>
      </c>
      <c r="C20">
        <v>45</v>
      </c>
      <c r="D20">
        <v>35</v>
      </c>
      <c r="E20">
        <f>Sheet2!C19</f>
        <v>0</v>
      </c>
      <c r="F20">
        <f>SUM($D$3:D20)</f>
        <v>437</v>
      </c>
      <c r="G20">
        <f>SUM($E$3:E20)</f>
        <v>294</v>
      </c>
      <c r="H20" t="s">
        <v>98</v>
      </c>
    </row>
    <row r="21" spans="1:8" x14ac:dyDescent="0.25">
      <c r="B21" s="1">
        <f t="shared" si="0"/>
        <v>44879</v>
      </c>
      <c r="C21">
        <v>46</v>
      </c>
      <c r="D21">
        <v>35</v>
      </c>
      <c r="E21">
        <f>Sheet2!C20</f>
        <v>0</v>
      </c>
      <c r="F21">
        <f>SUM($D$3:D21)</f>
        <v>472</v>
      </c>
      <c r="G21">
        <f>SUM($E$3:E21)</f>
        <v>294</v>
      </c>
      <c r="H21" t="s">
        <v>98</v>
      </c>
    </row>
    <row r="22" spans="1:8" x14ac:dyDescent="0.25">
      <c r="B22" s="1">
        <f t="shared" si="0"/>
        <v>44886</v>
      </c>
      <c r="C22">
        <v>47</v>
      </c>
      <c r="D22">
        <v>35</v>
      </c>
      <c r="E22">
        <f>Sheet2!C21</f>
        <v>0</v>
      </c>
      <c r="F22">
        <f>SUM($D$3:D22)</f>
        <v>507</v>
      </c>
      <c r="G22">
        <f>SUM($E$3:E22)</f>
        <v>294</v>
      </c>
      <c r="H22" t="s">
        <v>98</v>
      </c>
    </row>
    <row r="23" spans="1:8" x14ac:dyDescent="0.25">
      <c r="B23" s="1">
        <f t="shared" si="0"/>
        <v>44893</v>
      </c>
      <c r="C23">
        <v>48</v>
      </c>
      <c r="D23">
        <v>35</v>
      </c>
      <c r="E23">
        <f>Sheet2!C22</f>
        <v>0</v>
      </c>
      <c r="F23">
        <f>SUM($D$3:D23)</f>
        <v>542</v>
      </c>
      <c r="G23">
        <f>SUM($E$3:E23)</f>
        <v>294</v>
      </c>
      <c r="H23" t="s">
        <v>60</v>
      </c>
    </row>
    <row r="24" spans="1:8" x14ac:dyDescent="0.25">
      <c r="B24" s="1">
        <f t="shared" si="0"/>
        <v>44900</v>
      </c>
      <c r="C24">
        <v>49</v>
      </c>
      <c r="D24">
        <v>35</v>
      </c>
      <c r="E24">
        <f>Sheet2!C23</f>
        <v>0</v>
      </c>
      <c r="F24">
        <f>SUM($D$3:D24)</f>
        <v>577</v>
      </c>
      <c r="G24">
        <f>SUM($E$3:E24)</f>
        <v>294</v>
      </c>
      <c r="H24" t="s">
        <v>30</v>
      </c>
    </row>
    <row r="25" spans="1:8" x14ac:dyDescent="0.25">
      <c r="B25" s="1">
        <f t="shared" si="0"/>
        <v>44907</v>
      </c>
      <c r="C25">
        <v>50</v>
      </c>
      <c r="D25">
        <v>35</v>
      </c>
      <c r="E25">
        <f>Sheet2!C24</f>
        <v>0</v>
      </c>
      <c r="F25">
        <f>SUM($D$3:D25)</f>
        <v>612</v>
      </c>
      <c r="G25">
        <f>SUM($E$3:E25)</f>
        <v>294</v>
      </c>
      <c r="H25" t="s">
        <v>29</v>
      </c>
    </row>
    <row r="26" spans="1:8" x14ac:dyDescent="0.25">
      <c r="B26" s="1">
        <f t="shared" si="0"/>
        <v>44914</v>
      </c>
      <c r="C26">
        <v>51</v>
      </c>
      <c r="D26">
        <v>35</v>
      </c>
      <c r="E26">
        <f>Sheet2!C25</f>
        <v>0</v>
      </c>
      <c r="F26">
        <f>SUM($D$3:D26)</f>
        <v>647</v>
      </c>
      <c r="G26">
        <f>SUM($E$3:E26)</f>
        <v>294</v>
      </c>
      <c r="H26" t="s">
        <v>29</v>
      </c>
    </row>
    <row r="27" spans="1:8" x14ac:dyDescent="0.25">
      <c r="B27" s="1">
        <f t="shared" si="0"/>
        <v>44921</v>
      </c>
      <c r="C27">
        <v>52</v>
      </c>
      <c r="D27">
        <v>35</v>
      </c>
      <c r="E27">
        <f>Sheet2!C26</f>
        <v>0</v>
      </c>
      <c r="F27">
        <f>SUM($D$3:D27)</f>
        <v>682</v>
      </c>
      <c r="G27">
        <f>SUM($E$3:E27)</f>
        <v>294</v>
      </c>
      <c r="H27" t="s">
        <v>29</v>
      </c>
    </row>
    <row r="28" spans="1:8" x14ac:dyDescent="0.25">
      <c r="B28" s="1">
        <f t="shared" si="0"/>
        <v>44928</v>
      </c>
      <c r="C28">
        <v>1</v>
      </c>
      <c r="D28">
        <v>20</v>
      </c>
      <c r="E28">
        <f>Sheet2!C27</f>
        <v>0</v>
      </c>
      <c r="F28">
        <f>SUM($D$3:D28)</f>
        <v>702</v>
      </c>
      <c r="G28">
        <f>SUM($E$3:E28)</f>
        <v>294</v>
      </c>
      <c r="H28" t="s">
        <v>29</v>
      </c>
    </row>
    <row r="29" spans="1:8" x14ac:dyDescent="0.25">
      <c r="B29" s="1">
        <f t="shared" si="0"/>
        <v>44935</v>
      </c>
      <c r="C29">
        <v>2</v>
      </c>
      <c r="D29">
        <v>20</v>
      </c>
      <c r="E29">
        <f>Sheet2!C28</f>
        <v>0</v>
      </c>
      <c r="F29">
        <f>SUM($D$3:D29)</f>
        <v>722</v>
      </c>
      <c r="G29">
        <f>SUM($E$3:E29)</f>
        <v>294</v>
      </c>
      <c r="H29" t="s">
        <v>91</v>
      </c>
    </row>
    <row r="30" spans="1:8" x14ac:dyDescent="0.25">
      <c r="B30" s="1">
        <f t="shared" si="0"/>
        <v>44942</v>
      </c>
      <c r="C30">
        <v>3</v>
      </c>
      <c r="D30">
        <v>0</v>
      </c>
      <c r="E30">
        <f>Sheet2!C29</f>
        <v>0</v>
      </c>
      <c r="F30">
        <f>SUM($D$3:D30)</f>
        <v>722</v>
      </c>
      <c r="G30">
        <f>SUM($E$3:E30)</f>
        <v>294</v>
      </c>
      <c r="H30" t="s">
        <v>90</v>
      </c>
    </row>
    <row r="31" spans="1:8" x14ac:dyDescent="0.25">
      <c r="B31" s="1"/>
    </row>
    <row r="32" spans="1:8" x14ac:dyDescent="0.25">
      <c r="A32" t="s">
        <v>22</v>
      </c>
      <c r="D32">
        <f>SUM($D$3:D31)</f>
        <v>722</v>
      </c>
      <c r="E32">
        <f>SUM($E$3:E31)</f>
        <v>294</v>
      </c>
    </row>
    <row r="33" spans="1:2" x14ac:dyDescent="0.25">
      <c r="A33" t="s">
        <v>38</v>
      </c>
      <c r="B33">
        <f>G30-F15</f>
        <v>-1</v>
      </c>
    </row>
    <row r="35" spans="1:2" x14ac:dyDescent="0.25">
      <c r="B35" s="1"/>
    </row>
    <row r="36" spans="1:2" x14ac:dyDescent="0.25">
      <c r="B36" s="1"/>
    </row>
  </sheetData>
  <mergeCells count="1">
    <mergeCell ref="B1:H1"/>
  </mergeCells>
  <conditionalFormatting sqref="E7:E31">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6"/>
  <sheetViews>
    <sheetView workbookViewId="0">
      <selection activeCell="C15" sqref="C15"/>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35.28515625"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IF(E33, "36°C", "")</f>
        <v>36°C</v>
      </c>
      <c r="E3" t="str">
        <f>IF(E33, "38°C", "")</f>
        <v>38°C</v>
      </c>
      <c r="F3" t="s">
        <v>23</v>
      </c>
      <c r="G3" t="s">
        <v>24</v>
      </c>
      <c r="H3" t="s">
        <v>27</v>
      </c>
      <c r="I3" t="s">
        <v>31</v>
      </c>
      <c r="J3" t="s">
        <v>33</v>
      </c>
      <c r="K3" t="s">
        <v>26</v>
      </c>
    </row>
    <row r="4" spans="1:11" ht="15" customHeight="1" x14ac:dyDescent="0.25">
      <c r="A4" s="1">
        <f t="shared" ref="A4:A30" si="0">A3+7</f>
        <v>44767</v>
      </c>
      <c r="B4">
        <v>30</v>
      </c>
      <c r="C4">
        <f>4+2+4+4+4+4+4</f>
        <v>26</v>
      </c>
      <c r="D4" s="2" t="s">
        <v>34</v>
      </c>
      <c r="E4" t="s">
        <v>35</v>
      </c>
      <c r="F4" t="s">
        <v>36</v>
      </c>
      <c r="G4" t="s">
        <v>37</v>
      </c>
      <c r="H4" t="s">
        <v>39</v>
      </c>
      <c r="I4" t="s">
        <v>40</v>
      </c>
      <c r="J4" t="s">
        <v>41</v>
      </c>
      <c r="K4" t="s">
        <v>26</v>
      </c>
    </row>
    <row r="5" spans="1:11" x14ac:dyDescent="0.25">
      <c r="A5" s="1">
        <f t="shared" si="0"/>
        <v>44774</v>
      </c>
      <c r="B5">
        <v>31</v>
      </c>
      <c r="C5">
        <f>4+1+4+3+0+4+4</f>
        <v>20</v>
      </c>
      <c r="D5" t="s">
        <v>42</v>
      </c>
      <c r="E5" t="s">
        <v>43</v>
      </c>
      <c r="F5" t="s">
        <v>44</v>
      </c>
      <c r="G5" t="s">
        <v>45</v>
      </c>
      <c r="H5" t="str">
        <f>IF(E33, "Hobby Stura", "")</f>
        <v>Hobby Stura</v>
      </c>
      <c r="I5" t="s">
        <v>46</v>
      </c>
      <c r="J5" t="s">
        <v>47</v>
      </c>
      <c r="K5" t="s">
        <v>26</v>
      </c>
    </row>
    <row r="6" spans="1:11" x14ac:dyDescent="0.25">
      <c r="A6" s="1">
        <f t="shared" si="0"/>
        <v>44781</v>
      </c>
      <c r="B6">
        <v>32</v>
      </c>
      <c r="C6">
        <f>4+4+4+2+4+4+4</f>
        <v>26</v>
      </c>
      <c r="D6" t="s">
        <v>48</v>
      </c>
      <c r="E6" t="s">
        <v>49</v>
      </c>
      <c r="F6" t="s">
        <v>50</v>
      </c>
      <c r="G6" t="s">
        <v>52</v>
      </c>
      <c r="H6" t="s">
        <v>53</v>
      </c>
      <c r="I6" t="s">
        <v>54</v>
      </c>
      <c r="J6" t="s">
        <v>55</v>
      </c>
      <c r="K6" t="s">
        <v>26</v>
      </c>
    </row>
    <row r="7" spans="1:11" x14ac:dyDescent="0.25">
      <c r="A7" s="1">
        <f t="shared" si="0"/>
        <v>44788</v>
      </c>
      <c r="B7">
        <v>33</v>
      </c>
      <c r="C7">
        <f>4+2+0+0+0+0+0</f>
        <v>6</v>
      </c>
      <c r="D7" t="s">
        <v>56</v>
      </c>
      <c r="E7" t="s">
        <v>57</v>
      </c>
      <c r="F7" t="str">
        <f t="shared" ref="E7:J9" si="1">IF($E$33,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IF($E$33, "Self adaptive Systems", "")</f>
        <v>Self adaptive Systems</v>
      </c>
      <c r="E8" t="str">
        <f t="shared" si="1"/>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IF($E$33, "Self adaptive Systems", "")</f>
        <v>Self adaptive Systems</v>
      </c>
      <c r="E9" t="str">
        <f t="shared" si="1"/>
        <v>Self adaptive Systems</v>
      </c>
      <c r="F9" t="s">
        <v>61</v>
      </c>
      <c r="G9" t="s">
        <v>63</v>
      </c>
      <c r="H9" t="s">
        <v>65</v>
      </c>
      <c r="I9" t="s">
        <v>64</v>
      </c>
      <c r="J9" t="s">
        <v>66</v>
      </c>
      <c r="K9" t="s">
        <v>26</v>
      </c>
    </row>
    <row r="10" spans="1:11" x14ac:dyDescent="0.25">
      <c r="A10" s="1">
        <f t="shared" si="0"/>
        <v>44809</v>
      </c>
      <c r="B10">
        <v>36</v>
      </c>
      <c r="C10">
        <f>6+0+5+6+7+6+4</f>
        <v>34</v>
      </c>
      <c r="D10" t="s">
        <v>67</v>
      </c>
      <c r="E10" t="str">
        <f>IF(E33, "Hobby Stura", "")</f>
        <v>Hobby Stura</v>
      </c>
      <c r="F10" t="s">
        <v>68</v>
      </c>
      <c r="G10" t="s">
        <v>69</v>
      </c>
      <c r="H10" t="s">
        <v>70</v>
      </c>
      <c r="I10" t="s">
        <v>71</v>
      </c>
      <c r="J10" t="s">
        <v>72</v>
      </c>
      <c r="K10" t="s">
        <v>26</v>
      </c>
    </row>
    <row r="11" spans="1:11" x14ac:dyDescent="0.25">
      <c r="A11" s="1">
        <f t="shared" si="0"/>
        <v>44816</v>
      </c>
      <c r="B11">
        <v>37</v>
      </c>
      <c r="C11">
        <f>8+7+5+6+0+0+0</f>
        <v>26</v>
      </c>
      <c r="D11" t="s">
        <v>73</v>
      </c>
      <c r="E11" t="s">
        <v>74</v>
      </c>
      <c r="F11" t="s">
        <v>75</v>
      </c>
      <c r="G11" t="s">
        <v>76</v>
      </c>
      <c r="H11" t="str">
        <f>IF(E33, "korte reis", "")</f>
        <v>korte reis</v>
      </c>
      <c r="I11" t="str">
        <f>IF(E33, "korte reis", "")</f>
        <v>korte reis</v>
      </c>
      <c r="J11" t="str">
        <f>IF(E33, "korte reis", "")</f>
        <v>korte reis</v>
      </c>
      <c r="K11" t="s">
        <v>26</v>
      </c>
    </row>
    <row r="12" spans="1:11" x14ac:dyDescent="0.25">
      <c r="A12" s="1">
        <f t="shared" si="0"/>
        <v>44823</v>
      </c>
      <c r="B12">
        <v>38</v>
      </c>
      <c r="C12">
        <f>0+7+8+4+7+6+3</f>
        <v>35</v>
      </c>
      <c r="D12" t="str">
        <f>IF(E33, "kot verhuis", "")</f>
        <v>kot verhuis</v>
      </c>
      <c r="E12" t="s">
        <v>77</v>
      </c>
      <c r="F12" t="s">
        <v>78</v>
      </c>
      <c r="G12" t="s">
        <v>79</v>
      </c>
      <c r="H12" t="s">
        <v>80</v>
      </c>
      <c r="I12" t="s">
        <v>81</v>
      </c>
      <c r="J12" t="s">
        <v>82</v>
      </c>
      <c r="K12" t="s">
        <v>26</v>
      </c>
    </row>
    <row r="13" spans="1:11" x14ac:dyDescent="0.25">
      <c r="A13" s="1">
        <f t="shared" si="0"/>
        <v>44830</v>
      </c>
      <c r="B13">
        <v>39</v>
      </c>
      <c r="C13">
        <f>2+9+10+9+8+4+1</f>
        <v>43</v>
      </c>
      <c r="D13" t="s">
        <v>83</v>
      </c>
      <c r="E13" t="s">
        <v>85</v>
      </c>
      <c r="F13" t="s">
        <v>86</v>
      </c>
      <c r="G13" t="s">
        <v>87</v>
      </c>
      <c r="H13" t="s">
        <v>88</v>
      </c>
      <c r="I13" t="s">
        <v>89</v>
      </c>
      <c r="J13" t="s">
        <v>92</v>
      </c>
      <c r="K13" t="s">
        <v>26</v>
      </c>
    </row>
    <row r="14" spans="1:11" x14ac:dyDescent="0.25">
      <c r="A14" s="1">
        <f t="shared" si="0"/>
        <v>44837</v>
      </c>
      <c r="B14">
        <v>40</v>
      </c>
      <c r="C14">
        <f>8+8</f>
        <v>16</v>
      </c>
      <c r="D14" t="s">
        <v>93</v>
      </c>
      <c r="E14" t="s">
        <v>94</v>
      </c>
      <c r="K14" t="s">
        <v>26</v>
      </c>
    </row>
    <row r="15" spans="1:11" x14ac:dyDescent="0.25">
      <c r="A15" s="1">
        <f t="shared" si="0"/>
        <v>44844</v>
      </c>
      <c r="B15">
        <v>41</v>
      </c>
      <c r="G15" t="str">
        <f>IF($E$33, "Operatie", "")</f>
        <v>Operatie</v>
      </c>
      <c r="H15" t="str">
        <f>IF($E$33, "Revalidatie", "")</f>
        <v>Revalidatie</v>
      </c>
      <c r="I15" t="str">
        <f t="shared" ref="I15:J15" si="2">IF($E$33, "Revalidatie", "")</f>
        <v>Revalidatie</v>
      </c>
      <c r="J15" t="str">
        <f t="shared" si="2"/>
        <v>Revalidatie</v>
      </c>
      <c r="K15" t="s">
        <v>26</v>
      </c>
    </row>
    <row r="16" spans="1:11" x14ac:dyDescent="0.25">
      <c r="A16" s="1">
        <f t="shared" si="0"/>
        <v>44851</v>
      </c>
      <c r="B16">
        <v>42</v>
      </c>
      <c r="K16" t="s">
        <v>26</v>
      </c>
    </row>
    <row r="17" spans="1:11" x14ac:dyDescent="0.25">
      <c r="A17" s="1">
        <f t="shared" si="0"/>
        <v>44858</v>
      </c>
      <c r="B17">
        <v>43</v>
      </c>
      <c r="K17" t="s">
        <v>26</v>
      </c>
    </row>
    <row r="18" spans="1:11" x14ac:dyDescent="0.25">
      <c r="A18" s="1">
        <f t="shared" si="0"/>
        <v>44865</v>
      </c>
      <c r="B18">
        <v>44</v>
      </c>
      <c r="K18" t="s">
        <v>26</v>
      </c>
    </row>
    <row r="19" spans="1:11" x14ac:dyDescent="0.25">
      <c r="A19" s="1">
        <f t="shared" si="0"/>
        <v>44872</v>
      </c>
      <c r="B19">
        <v>45</v>
      </c>
      <c r="K19" t="s">
        <v>26</v>
      </c>
    </row>
    <row r="20" spans="1:11" x14ac:dyDescent="0.25">
      <c r="A20" s="1">
        <f t="shared" si="0"/>
        <v>44879</v>
      </c>
      <c r="B20">
        <v>46</v>
      </c>
      <c r="K20" t="s">
        <v>26</v>
      </c>
    </row>
    <row r="21" spans="1:11" x14ac:dyDescent="0.25">
      <c r="A21" s="1">
        <f t="shared" si="0"/>
        <v>44886</v>
      </c>
      <c r="B21">
        <v>47</v>
      </c>
      <c r="K21" t="s">
        <v>26</v>
      </c>
    </row>
    <row r="22" spans="1:11" x14ac:dyDescent="0.25">
      <c r="A22" s="1">
        <f t="shared" si="0"/>
        <v>44893</v>
      </c>
      <c r="B22">
        <v>48</v>
      </c>
      <c r="K22" t="s">
        <v>26</v>
      </c>
    </row>
    <row r="23" spans="1:11" x14ac:dyDescent="0.25">
      <c r="A23" s="1">
        <f t="shared" si="0"/>
        <v>44900</v>
      </c>
      <c r="B23">
        <v>49</v>
      </c>
      <c r="K23" t="s">
        <v>26</v>
      </c>
    </row>
    <row r="24" spans="1:11" x14ac:dyDescent="0.25">
      <c r="A24" s="1">
        <f t="shared" si="0"/>
        <v>44907</v>
      </c>
      <c r="B24">
        <v>50</v>
      </c>
      <c r="K24" t="s">
        <v>26</v>
      </c>
    </row>
    <row r="25" spans="1:11" x14ac:dyDescent="0.25">
      <c r="A25" s="1">
        <f t="shared" si="0"/>
        <v>44914</v>
      </c>
      <c r="B25">
        <v>51</v>
      </c>
      <c r="K25" t="s">
        <v>26</v>
      </c>
    </row>
    <row r="26" spans="1:11" x14ac:dyDescent="0.25">
      <c r="A26" s="1">
        <f t="shared" si="0"/>
        <v>44921</v>
      </c>
      <c r="B26">
        <v>52</v>
      </c>
      <c r="K26" t="s">
        <v>26</v>
      </c>
    </row>
    <row r="27" spans="1:11" x14ac:dyDescent="0.25">
      <c r="A27" s="1">
        <f t="shared" si="0"/>
        <v>44928</v>
      </c>
      <c r="B27">
        <v>1</v>
      </c>
      <c r="K27" t="s">
        <v>26</v>
      </c>
    </row>
    <row r="28" spans="1:11" x14ac:dyDescent="0.25">
      <c r="A28" s="1">
        <f t="shared" si="0"/>
        <v>44935</v>
      </c>
      <c r="B28">
        <v>2</v>
      </c>
      <c r="K28" t="s">
        <v>26</v>
      </c>
    </row>
    <row r="29" spans="1:11" x14ac:dyDescent="0.25">
      <c r="A29" s="1">
        <f t="shared" si="0"/>
        <v>44942</v>
      </c>
      <c r="B29">
        <v>3</v>
      </c>
      <c r="K29" t="s">
        <v>26</v>
      </c>
    </row>
    <row r="30" spans="1:11" x14ac:dyDescent="0.25">
      <c r="A30" s="1">
        <f t="shared" si="0"/>
        <v>44949</v>
      </c>
      <c r="B30">
        <v>4</v>
      </c>
      <c r="K30" t="s">
        <v>26</v>
      </c>
    </row>
    <row r="31" spans="1:11" x14ac:dyDescent="0.25">
      <c r="K31" t="s">
        <v>26</v>
      </c>
    </row>
    <row r="32" spans="1:11" x14ac:dyDescent="0.25">
      <c r="A32" s="1"/>
    </row>
    <row r="33" spans="1:5" x14ac:dyDescent="0.25">
      <c r="D33" t="s">
        <v>25</v>
      </c>
      <c r="E33" t="b">
        <v>1</v>
      </c>
    </row>
    <row r="35" spans="1:5" x14ac:dyDescent="0.25">
      <c r="A35" s="1"/>
    </row>
    <row r="36" spans="1:5" x14ac:dyDescent="0.25">
      <c r="A36"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2022-10-04T12:42:12Z</dcterms:modified>
</cp:coreProperties>
</file>