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CARRERA SOFTWARE ESPOCH\7. SEPTIMO SEMESTRE\GESTION DE PROYECTOS DE SOFTWARE\TERCER PARCIAL\DEBERES\"/>
    </mc:Choice>
  </mc:AlternateContent>
  <xr:revisionPtr revIDLastSave="0" documentId="13_ncr:1_{827BF127-EC4D-45F1-8DAA-09CAEEA375E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alor Planificado x tarea" sheetId="2" r:id="rId1"/>
    <sheet name="Valor Ganado" sheetId="12" r:id="rId2"/>
    <sheet name="SCHEDULING" sheetId="1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YBTns1f3JeqJ0wSyspucDT6q++A=="/>
    </ext>
  </extLst>
</workbook>
</file>

<file path=xl/calcChain.xml><?xml version="1.0" encoding="utf-8"?>
<calcChain xmlns="http://schemas.openxmlformats.org/spreadsheetml/2006/main">
  <c r="M2" i="14" l="1"/>
  <c r="M54" i="14" s="1"/>
  <c r="N2" i="14"/>
  <c r="M3" i="14"/>
  <c r="N3" i="14"/>
  <c r="M4" i="14"/>
  <c r="N4" i="14"/>
  <c r="N5" i="14" s="1"/>
  <c r="N6" i="14" s="1"/>
  <c r="N7" i="14" s="1"/>
  <c r="N10" i="14" s="1"/>
  <c r="N11" i="14" s="1"/>
  <c r="N12" i="14" s="1"/>
  <c r="N13" i="14" s="1"/>
  <c r="N14" i="14" s="1"/>
  <c r="N15" i="14" s="1"/>
  <c r="N16" i="14" s="1"/>
  <c r="N18" i="14" s="1"/>
  <c r="N19" i="14" s="1"/>
  <c r="N20" i="14" s="1"/>
  <c r="N21" i="14" s="1"/>
  <c r="N22" i="14" s="1"/>
  <c r="N23" i="14" s="1"/>
  <c r="N24" i="14" s="1"/>
  <c r="N25" i="14" s="1"/>
  <c r="N27" i="14" s="1"/>
  <c r="N28" i="14" s="1"/>
  <c r="N29" i="14" s="1"/>
  <c r="N30" i="14" s="1"/>
  <c r="N31" i="14" s="1"/>
  <c r="N32" i="14" s="1"/>
  <c r="M5" i="14"/>
  <c r="M6" i="14"/>
  <c r="M7" i="14"/>
  <c r="M10" i="14"/>
  <c r="M11" i="14"/>
  <c r="M12" i="14"/>
  <c r="M13" i="14"/>
  <c r="M14" i="14"/>
  <c r="M15" i="14"/>
  <c r="M16" i="14"/>
  <c r="M18" i="14"/>
  <c r="M19" i="14"/>
  <c r="M20" i="14"/>
  <c r="M21" i="14"/>
  <c r="M22" i="14"/>
  <c r="M23" i="14"/>
  <c r="M24" i="14"/>
  <c r="M25" i="14"/>
  <c r="M27" i="14"/>
  <c r="M28" i="14"/>
  <c r="M29" i="14"/>
  <c r="M30" i="14"/>
  <c r="M31" i="14"/>
  <c r="M32" i="14"/>
  <c r="M33" i="14"/>
  <c r="M35" i="14"/>
  <c r="M36" i="14"/>
  <c r="M37" i="14"/>
  <c r="M38" i="14"/>
  <c r="M39" i="14"/>
  <c r="M40" i="14"/>
  <c r="M41" i="14"/>
  <c r="M43" i="14"/>
  <c r="M44" i="14"/>
  <c r="M45" i="14"/>
  <c r="M46" i="14"/>
  <c r="M47" i="14"/>
  <c r="M48" i="14"/>
  <c r="M49" i="14"/>
  <c r="M51" i="14"/>
  <c r="M52" i="14"/>
  <c r="G53" i="14"/>
  <c r="H53" i="14"/>
  <c r="I53" i="14"/>
  <c r="J53" i="14"/>
  <c r="K53" i="14"/>
  <c r="L53" i="14"/>
  <c r="M53" i="14"/>
  <c r="F54" i="14"/>
  <c r="G54" i="14"/>
  <c r="H54" i="14"/>
  <c r="I54" i="14"/>
  <c r="J54" i="14"/>
  <c r="K54" i="14"/>
  <c r="L54" i="14"/>
  <c r="M42" i="12"/>
  <c r="N6" i="12"/>
  <c r="N7" i="12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R6" i="12"/>
  <c r="R7" i="12" s="1"/>
  <c r="R5" i="12"/>
  <c r="R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" i="12"/>
  <c r="P6" i="12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5" i="12"/>
  <c r="P4" i="12"/>
  <c r="G41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" i="12"/>
  <c r="K6" i="12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5" i="12"/>
  <c r="K4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5" i="12"/>
  <c r="J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N33" i="14" l="1"/>
  <c r="N35" i="14" s="1"/>
  <c r="N36" i="14" s="1"/>
  <c r="N37" i="14" s="1"/>
  <c r="N38" i="14" s="1"/>
  <c r="N39" i="14" s="1"/>
  <c r="N40" i="14" s="1"/>
  <c r="N41" i="14" s="1"/>
  <c r="N43" i="14" s="1"/>
  <c r="N44" i="14" s="1"/>
  <c r="N45" i="14" s="1"/>
  <c r="N46" i="14" s="1"/>
  <c r="N47" i="14" s="1"/>
  <c r="N48" i="14" s="1"/>
  <c r="N49" i="14" s="1"/>
  <c r="N51" i="14" s="1"/>
  <c r="N52" i="14" s="1"/>
  <c r="N53" i="14" s="1"/>
  <c r="Q42" i="12"/>
  <c r="U13" i="12" s="1"/>
  <c r="U10" i="12" s="1"/>
  <c r="R8" i="12"/>
  <c r="R9" i="12" s="1"/>
  <c r="R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E5" i="12"/>
  <c r="E6" i="12"/>
  <c r="H6" i="12" s="1"/>
  <c r="E7" i="12"/>
  <c r="H7" i="12" s="1"/>
  <c r="E8" i="12"/>
  <c r="H8" i="12" s="1"/>
  <c r="E9" i="12"/>
  <c r="H9" i="12" s="1"/>
  <c r="E10" i="12"/>
  <c r="H10" i="12" s="1"/>
  <c r="E11" i="12"/>
  <c r="E12" i="12"/>
  <c r="E13" i="12"/>
  <c r="E14" i="12"/>
  <c r="E15" i="12"/>
  <c r="E16" i="12"/>
  <c r="E17" i="12"/>
  <c r="H17" i="12" s="1"/>
  <c r="E18" i="12"/>
  <c r="E19" i="12"/>
  <c r="E20" i="12"/>
  <c r="E21" i="12"/>
  <c r="H21" i="12" s="1"/>
  <c r="E22" i="12"/>
  <c r="E23" i="12"/>
  <c r="E24" i="12"/>
  <c r="E25" i="12"/>
  <c r="H25" i="12" s="1"/>
  <c r="E26" i="12"/>
  <c r="H26" i="12" s="1"/>
  <c r="E27" i="12"/>
  <c r="E28" i="12"/>
  <c r="E29" i="12"/>
  <c r="E30" i="12"/>
  <c r="H30" i="12" s="1"/>
  <c r="E31" i="12"/>
  <c r="E32" i="12"/>
  <c r="E33" i="12"/>
  <c r="E34" i="12"/>
  <c r="E35" i="12"/>
  <c r="E36" i="12"/>
  <c r="E37" i="12"/>
  <c r="H37" i="12" s="1"/>
  <c r="E38" i="12"/>
  <c r="H38" i="12" s="1"/>
  <c r="E39" i="12"/>
  <c r="H39" i="12" s="1"/>
  <c r="E40" i="12"/>
  <c r="H40" i="12" s="1"/>
  <c r="D6" i="12"/>
  <c r="D7" i="12"/>
  <c r="G7" i="12" s="1"/>
  <c r="D8" i="12"/>
  <c r="G8" i="12" s="1"/>
  <c r="M8" i="12" s="1"/>
  <c r="D9" i="12"/>
  <c r="G9" i="12" s="1"/>
  <c r="M9" i="12" s="1"/>
  <c r="D10" i="12"/>
  <c r="G10" i="12" s="1"/>
  <c r="D11" i="12"/>
  <c r="G11" i="12" s="1"/>
  <c r="D12" i="12"/>
  <c r="D13" i="12"/>
  <c r="D14" i="12"/>
  <c r="G14" i="12" s="1"/>
  <c r="D15" i="12"/>
  <c r="D16" i="12"/>
  <c r="D17" i="12"/>
  <c r="G17" i="12" s="1"/>
  <c r="D18" i="12"/>
  <c r="D19" i="12"/>
  <c r="D20" i="12"/>
  <c r="D21" i="12"/>
  <c r="D22" i="12"/>
  <c r="D23" i="12"/>
  <c r="G23" i="12" s="1"/>
  <c r="D24" i="12"/>
  <c r="G24" i="12" s="1"/>
  <c r="D25" i="12"/>
  <c r="G25" i="12" s="1"/>
  <c r="D26" i="12"/>
  <c r="G26" i="12" s="1"/>
  <c r="D27" i="12"/>
  <c r="G27" i="12" s="1"/>
  <c r="D28" i="12"/>
  <c r="D29" i="12"/>
  <c r="G29" i="12" s="1"/>
  <c r="D30" i="12"/>
  <c r="G30" i="12" s="1"/>
  <c r="D31" i="12"/>
  <c r="D32" i="12"/>
  <c r="D33" i="12"/>
  <c r="D34" i="12"/>
  <c r="D35" i="12"/>
  <c r="D36" i="12"/>
  <c r="D37" i="12"/>
  <c r="D38" i="12"/>
  <c r="G38" i="12" s="1"/>
  <c r="D39" i="12"/>
  <c r="G39" i="12" s="1"/>
  <c r="D40" i="12"/>
  <c r="G40" i="12" s="1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29" i="12"/>
  <c r="H28" i="12"/>
  <c r="G28" i="12"/>
  <c r="H27" i="12"/>
  <c r="H24" i="12"/>
  <c r="H23" i="12"/>
  <c r="H22" i="12"/>
  <c r="G22" i="12"/>
  <c r="G21" i="12"/>
  <c r="H20" i="12"/>
  <c r="G20" i="12"/>
  <c r="H19" i="12"/>
  <c r="G19" i="12"/>
  <c r="H18" i="12"/>
  <c r="G18" i="12"/>
  <c r="H16" i="12"/>
  <c r="G16" i="12"/>
  <c r="H15" i="12"/>
  <c r="G15" i="12"/>
  <c r="H14" i="12"/>
  <c r="H13" i="12"/>
  <c r="G13" i="12"/>
  <c r="H12" i="12"/>
  <c r="G12" i="12"/>
  <c r="H11" i="12"/>
  <c r="G6" i="12"/>
  <c r="H5" i="12"/>
  <c r="D5" i="12"/>
  <c r="G5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E4" i="12"/>
  <c r="H4" i="12" s="1"/>
  <c r="D4" i="12"/>
  <c r="G4" i="12" s="1"/>
  <c r="I4" i="12" l="1"/>
  <c r="M5" i="12" l="1"/>
  <c r="M4" i="12"/>
  <c r="N4" i="12" s="1"/>
  <c r="M6" i="12"/>
  <c r="M7" i="12"/>
  <c r="N47" i="2"/>
  <c r="N45" i="2"/>
  <c r="N38" i="2"/>
  <c r="N31" i="2"/>
  <c r="N24" i="2"/>
  <c r="N16" i="2"/>
  <c r="N9" i="2"/>
  <c r="N5" i="2"/>
  <c r="N6" i="2" s="1"/>
  <c r="N4" i="2"/>
  <c r="N3" i="2"/>
  <c r="N2" i="2"/>
  <c r="M12" i="2"/>
  <c r="M13" i="2"/>
  <c r="M14" i="2"/>
  <c r="M16" i="2"/>
  <c r="M17" i="2"/>
  <c r="M18" i="2"/>
  <c r="M19" i="2"/>
  <c r="M20" i="2"/>
  <c r="M21" i="2"/>
  <c r="M22" i="2"/>
  <c r="M24" i="2"/>
  <c r="M25" i="2"/>
  <c r="M26" i="2"/>
  <c r="M27" i="2"/>
  <c r="M28" i="2"/>
  <c r="M29" i="2"/>
  <c r="M31" i="2"/>
  <c r="M32" i="2"/>
  <c r="M33" i="2"/>
  <c r="M34" i="2"/>
  <c r="M35" i="2"/>
  <c r="M36" i="2"/>
  <c r="M38" i="2"/>
  <c r="M39" i="2"/>
  <c r="M40" i="2"/>
  <c r="M41" i="2"/>
  <c r="M42" i="2"/>
  <c r="M43" i="2"/>
  <c r="M45" i="2"/>
  <c r="M47" i="2"/>
  <c r="M11" i="2"/>
  <c r="M6" i="2"/>
  <c r="M9" i="2"/>
  <c r="M10" i="2"/>
  <c r="M5" i="2"/>
  <c r="M4" i="2"/>
  <c r="M3" i="2"/>
  <c r="M2" i="2"/>
  <c r="J48" i="2"/>
  <c r="F48" i="2"/>
  <c r="K2" i="2"/>
  <c r="J3" i="2"/>
  <c r="J4" i="2"/>
  <c r="J5" i="2"/>
  <c r="J6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1" i="2"/>
  <c r="J32" i="2"/>
  <c r="J33" i="2"/>
  <c r="J34" i="2"/>
  <c r="J35" i="2"/>
  <c r="J36" i="2"/>
  <c r="J38" i="2"/>
  <c r="J39" i="2"/>
  <c r="J40" i="2"/>
  <c r="J41" i="2"/>
  <c r="J42" i="2"/>
  <c r="J43" i="2"/>
  <c r="J45" i="2"/>
  <c r="J47" i="2"/>
  <c r="J2" i="2"/>
  <c r="I48" i="2"/>
  <c r="H48" i="2"/>
  <c r="G48" i="2"/>
  <c r="E48" i="2"/>
  <c r="C48" i="2"/>
  <c r="N5" i="12" l="1"/>
  <c r="N10" i="2"/>
  <c r="N11" i="2" s="1"/>
  <c r="N12" i="2" s="1"/>
  <c r="N13" i="2" s="1"/>
  <c r="N14" i="2" s="1"/>
  <c r="D48" i="2"/>
  <c r="K3" i="2"/>
  <c r="K4" i="2" s="1"/>
  <c r="K5" i="2" s="1"/>
  <c r="K6" i="2" s="1"/>
  <c r="K9" i="2" s="1"/>
  <c r="K10" i="2" s="1"/>
  <c r="K11" i="2" s="1"/>
  <c r="K12" i="2" s="1"/>
  <c r="K13" i="2" s="1"/>
  <c r="K14" i="2" s="1"/>
  <c r="K16" i="2" s="1"/>
  <c r="K17" i="2" s="1"/>
  <c r="K18" i="2" s="1"/>
  <c r="K19" i="2" s="1"/>
  <c r="K20" i="2" s="1"/>
  <c r="K21" i="2" s="1"/>
  <c r="K22" i="2" s="1"/>
  <c r="K24" i="2" s="1"/>
  <c r="K25" i="2" s="1"/>
  <c r="K26" i="2" s="1"/>
  <c r="K27" i="2" s="1"/>
  <c r="K28" i="2" s="1"/>
  <c r="K29" i="2" s="1"/>
  <c r="K31" i="2" s="1"/>
  <c r="K32" i="2" s="1"/>
  <c r="K33" i="2" s="1"/>
  <c r="K34" i="2" s="1"/>
  <c r="K35" i="2" s="1"/>
  <c r="K36" i="2" s="1"/>
  <c r="K38" i="2" s="1"/>
  <c r="K39" i="2" s="1"/>
  <c r="K40" i="2" s="1"/>
  <c r="K41" i="2" s="1"/>
  <c r="K42" i="2" s="1"/>
  <c r="K43" i="2" s="1"/>
  <c r="K45" i="2" s="1"/>
  <c r="K47" i="2" s="1"/>
  <c r="N17" i="2"/>
  <c r="N18" i="2" s="1"/>
  <c r="N19" i="2" s="1"/>
  <c r="N20" i="2" s="1"/>
  <c r="N21" i="2" s="1"/>
  <c r="N22" i="2" s="1"/>
  <c r="N25" i="2" s="1"/>
  <c r="N26" i="2" s="1"/>
  <c r="N27" i="2" s="1"/>
  <c r="N28" i="2" s="1"/>
  <c r="N29" i="2" s="1"/>
  <c r="N32" i="2" s="1"/>
  <c r="N33" i="2" s="1"/>
  <c r="N34" i="2" s="1"/>
  <c r="N35" i="2" s="1"/>
  <c r="N36" i="2" s="1"/>
  <c r="N39" i="2" s="1"/>
  <c r="N40" i="2" s="1"/>
  <c r="N41" i="2" s="1"/>
  <c r="N42" i="2" s="1"/>
  <c r="N43" i="2" s="1"/>
</calcChain>
</file>

<file path=xl/sharedStrings.xml><?xml version="1.0" encoding="utf-8"?>
<sst xmlns="http://schemas.openxmlformats.org/spreadsheetml/2006/main" count="257" uniqueCount="156">
  <si>
    <t>Fases</t>
  </si>
  <si>
    <t>Tareas</t>
  </si>
  <si>
    <t>N° Integrantes</t>
  </si>
  <si>
    <t>R. V</t>
  </si>
  <si>
    <t>G.C</t>
  </si>
  <si>
    <t>A.S</t>
  </si>
  <si>
    <t>M.P</t>
  </si>
  <si>
    <t>H.O</t>
  </si>
  <si>
    <t>J.T</t>
  </si>
  <si>
    <t>Total horas equipo</t>
  </si>
  <si>
    <t>Horas acumuladas</t>
  </si>
  <si>
    <t>1.1.Documento de Gestion</t>
  </si>
  <si>
    <t xml:space="preserve">1.1.1. Estudio de factibilidad </t>
  </si>
  <si>
    <t>1.1.2 Acta constitucional</t>
  </si>
  <si>
    <t>1.1.3 SOW (declaración de trabajo)</t>
  </si>
  <si>
    <t>1.1.4 Estructura de desgloce de trabajo</t>
  </si>
  <si>
    <t>1.1.5 Informe de reuniones</t>
  </si>
  <si>
    <t>1.2.  Requisitos</t>
  </si>
  <si>
    <t>Requisitos funcionales</t>
  </si>
  <si>
    <t>1.2.1.1.1 RF-1: El sistema permitirá autenticar a usuarios para su ingreso al sistema.</t>
  </si>
  <si>
    <t>1.2.1.1.2  RF-2: EL sistema permitirá ingresar información de contratos.</t>
  </si>
  <si>
    <t>1.2.1.1.3  RF-3: El sistema permitirá al usuario autorizado validar y enviar los contratos.</t>
  </si>
  <si>
    <t>1.2.1.1.4   RF-4: El sistema permitirá al usuario autorizado subir archivos del contrato</t>
  </si>
  <si>
    <t>1.2.1.1.5 RF-5: El sistema permitirá al usuario autorizado realizar un CRUD de contrato y personal administrativo.</t>
  </si>
  <si>
    <t xml:space="preserve">1.2.1.1.6  RF-6: El sistema permitirá emitir un informe de contratos y personal administrativo.  </t>
  </si>
  <si>
    <t>Requisitos no Funcionales</t>
  </si>
  <si>
    <t>1.3. Documento de diseño</t>
  </si>
  <si>
    <t>1.3.2.1 LLD RF-1 De autenticación</t>
  </si>
  <si>
    <t>1.3.2.2 LLD RF-2 Ingreso de información de contratos.</t>
  </si>
  <si>
    <t>1.3.2.3 LLD RF-3 De validación de datos del contrato.</t>
  </si>
  <si>
    <t>1.3.2.4 LLD RF-4 De carga de archivos</t>
  </si>
  <si>
    <t>1.3.2.5 LLD RF-5 De formularios de contrato y personal administrativo.</t>
  </si>
  <si>
    <t>1.3.2.6 LLLD RF-6  De Informes de contratos y personal administrativo</t>
  </si>
  <si>
    <t>1.4. Construcción</t>
  </si>
  <si>
    <t>1.4.1. Implementación funcionalidad RF1</t>
  </si>
  <si>
    <t>1.4.2. Implementación funcionalidad RF2</t>
  </si>
  <si>
    <t>1.4.3. Implementación funcionalidad RF3</t>
  </si>
  <si>
    <t>1.4.4. Implementación funcionalidad RF4</t>
  </si>
  <si>
    <t>1.4.5. Implementación funcionalidad RF5</t>
  </si>
  <si>
    <t>1.4.6. Implementación funcionalidad RF6</t>
  </si>
  <si>
    <t>1.5. Verificación y Validación</t>
  </si>
  <si>
    <t>1.5.1. Verificación y validación RF1</t>
  </si>
  <si>
    <t>1.5.2. Verificación y validación RF2</t>
  </si>
  <si>
    <t>1.5.3. Verificación y validación RF3</t>
  </si>
  <si>
    <t>1.5.4. Verificación y validación RF4</t>
  </si>
  <si>
    <t>1.5.5. Verificación y validación RF5</t>
  </si>
  <si>
    <t>1.5.6. Verificación y validación RF6</t>
  </si>
  <si>
    <t>1.6. Despliegue</t>
  </si>
  <si>
    <t>1.6.1 Instalación y activación</t>
  </si>
  <si>
    <t>1.7  Mantenimiento</t>
  </si>
  <si>
    <t xml:space="preserve">1.7.1 Soporte Técnico y Mantenimiento </t>
  </si>
  <si>
    <t>TOTAL</t>
  </si>
  <si>
    <t>Integrantes:</t>
  </si>
  <si>
    <t>Jessica Toro (6806)</t>
  </si>
  <si>
    <t>Homero Ojeda (6834)</t>
  </si>
  <si>
    <t>Michael Paucar (6581)</t>
  </si>
  <si>
    <t>Gabriel Caceres (6742)</t>
  </si>
  <si>
    <t>Ruben Valencia (6795)</t>
  </si>
  <si>
    <t>Anderson Santana (6796)</t>
  </si>
  <si>
    <t>1.2.1.2.1.FA-1 Configuración de Docker</t>
  </si>
  <si>
    <t>1.2.1.2.2. FA-2 Configuración de base de datos y servidor</t>
  </si>
  <si>
    <t>1.2.1.2.3. FA-3 Configuración del entorno de desarrollo</t>
  </si>
  <si>
    <t>1.2.1.2.4. FA-4 Gestión de las demandas operacionales</t>
  </si>
  <si>
    <t>1.2.1.2.5. FA-5 Configuración del entorno de testing</t>
  </si>
  <si>
    <t>1.2.1.2.6. FA-6 Configuración del repositorio de Git y GitHub</t>
  </si>
  <si>
    <t xml:space="preserve">1.2.1.2.7. FA-7 Configuración de herramientas de gestión de requerimientos </t>
  </si>
  <si>
    <t>Codigo fases</t>
  </si>
  <si>
    <t>REQ</t>
  </si>
  <si>
    <t>LLD</t>
  </si>
  <si>
    <t>MGT</t>
  </si>
  <si>
    <t>PRUEBAS</t>
  </si>
  <si>
    <t>CODE</t>
  </si>
  <si>
    <t>Semana Nª</t>
  </si>
  <si>
    <t>Fecha</t>
  </si>
  <si>
    <t>Recursos</t>
  </si>
  <si>
    <t>Hrs. Efect. Acum.</t>
  </si>
  <si>
    <t>Hrs. Over. Acum.</t>
  </si>
  <si>
    <t>Hrs. Total. Acum.</t>
  </si>
  <si>
    <t>14 Nov. - 18 Nov. 2022</t>
  </si>
  <si>
    <t>21 Nov. - 25 Nov. 2022</t>
  </si>
  <si>
    <t>13 Dic. - 16 Dic. 2022</t>
  </si>
  <si>
    <t>19 Dic. - 23 Dic. 2022</t>
  </si>
  <si>
    <t>26 Dic. - 30 Dic. 2022</t>
  </si>
  <si>
    <t>23 Ene. - 27 Ene. 2023</t>
  </si>
  <si>
    <t>30 Ene. - 3 Feb. 2023</t>
  </si>
  <si>
    <t>06 Feb. - 10 Feb. 2023</t>
  </si>
  <si>
    <t>01 Nov. -0 4 Nov. 2022</t>
  </si>
  <si>
    <t>07 Nov. - 11 Nov. 2022</t>
  </si>
  <si>
    <t>28 Nov. - 02 Dic. 2022</t>
  </si>
  <si>
    <t>05 Dic. - 09 Dic. 2022</t>
  </si>
  <si>
    <t>02 Ene. - 06 Ene. 2023</t>
  </si>
  <si>
    <t>09 Ene. - 13 Ene. 2023</t>
  </si>
  <si>
    <t>13 Feb. - 17 Feb. 2023</t>
  </si>
  <si>
    <t>20 Feb. - 24 Feb. 2023</t>
  </si>
  <si>
    <t>27 Feb. - 03 Mar. 2023</t>
  </si>
  <si>
    <t>06 Mar. - 10 Mar. 2023</t>
  </si>
  <si>
    <t>13 Mar. - 17 Mar. 2023</t>
  </si>
  <si>
    <t>20 Mar. - 24 Mar. 2023</t>
  </si>
  <si>
    <t>27 Mar. - 31 Mar. 2023</t>
  </si>
  <si>
    <t>03 Abr. - 07 Abr. 2023</t>
  </si>
  <si>
    <t>10 Abr. - 14 Abr. 2023</t>
  </si>
  <si>
    <t>17 Abr. - 21 Abr. 2023</t>
  </si>
  <si>
    <t>24 Abr. - 28 Abr. 2023</t>
  </si>
  <si>
    <t>01 May. - 05 May. 2023</t>
  </si>
  <si>
    <t>08 May. - 12 May. 2023</t>
  </si>
  <si>
    <t>15 May. - 19 May. 2023</t>
  </si>
  <si>
    <t>22 May. - 26 May. 2023</t>
  </si>
  <si>
    <t>30 May. - 02 Jun. 2023</t>
  </si>
  <si>
    <t>05 Jun. - 09 Jun. 2023</t>
  </si>
  <si>
    <t>12 Jun. - 16 Jun. 2023</t>
  </si>
  <si>
    <t>19 Jun. - 23 Jun. 2023</t>
  </si>
  <si>
    <t xml:space="preserve"> 27 Jun. - 30 Jun. 2023</t>
  </si>
  <si>
    <t>03 Jul. - 07 Jul. 2023</t>
  </si>
  <si>
    <t>10 Jul. - 14 Jul. 2023</t>
  </si>
  <si>
    <t>17 Jul. - 21 Jul. 2023</t>
  </si>
  <si>
    <t>IMPLANTACION</t>
  </si>
  <si>
    <t>Predecesoras</t>
  </si>
  <si>
    <t>Semanas</t>
  </si>
  <si>
    <t>Codigo tareas</t>
  </si>
  <si>
    <t>1.2.  Requisitos [2000]</t>
  </si>
  <si>
    <t>1.1.Documento de Gestion [1600]</t>
  </si>
  <si>
    <t>1.3. Documento de diseño [4000]</t>
  </si>
  <si>
    <t>1.4. Construcción [5000]</t>
  </si>
  <si>
    <t>1.5. Verificación y Validación [6000]</t>
  </si>
  <si>
    <t>6100-6600</t>
  </si>
  <si>
    <t xml:space="preserve">Número semana </t>
  </si>
  <si>
    <t xml:space="preserve">Horas por semana </t>
  </si>
  <si>
    <t xml:space="preserve">Días finalización </t>
  </si>
  <si>
    <t>S1-S</t>
  </si>
  <si>
    <t>1.1.6  Overhead s1-s5</t>
  </si>
  <si>
    <t>1.2.1.1.7 Overhead s8-s11</t>
  </si>
  <si>
    <t>1.2.1.2.8. Overhead s12-s16</t>
  </si>
  <si>
    <t>1.3.2.6.8. Overhead s7-s23</t>
  </si>
  <si>
    <t>1.4.7. Overhead s24-s30</t>
  </si>
  <si>
    <t>1.5.7. Overhead s31-s34</t>
  </si>
  <si>
    <t>1.7.2 Overhead s31-s37 Total</t>
  </si>
  <si>
    <t>Valor Planificado (VP)</t>
  </si>
  <si>
    <t>Valor Acumulado (VA)</t>
  </si>
  <si>
    <t>VP Semanal</t>
  </si>
  <si>
    <t>VP Acumulado</t>
  </si>
  <si>
    <t>Horas</t>
  </si>
  <si>
    <t>Horas Acumuladas</t>
  </si>
  <si>
    <t>VG Semanal</t>
  </si>
  <si>
    <t>VG Acumulado</t>
  </si>
  <si>
    <r>
      <t xml:space="preserve">Total Hrs. Efect. 
</t>
    </r>
    <r>
      <rPr>
        <i/>
        <sz val="8"/>
        <color theme="1"/>
        <rFont val="Calibri"/>
        <family val="2"/>
        <scheme val="minor"/>
      </rPr>
      <t>c/ los seis recursos</t>
    </r>
  </si>
  <si>
    <r>
      <t xml:space="preserve">Horas por sem. 
</t>
    </r>
    <r>
      <rPr>
        <i/>
        <sz val="8"/>
        <color theme="1"/>
        <rFont val="Calibri"/>
        <family val="2"/>
        <scheme val="minor"/>
      </rPr>
      <t>(una persona)</t>
    </r>
  </si>
  <si>
    <r>
      <t xml:space="preserve">Hrs. Efectivas
</t>
    </r>
    <r>
      <rPr>
        <i/>
        <sz val="8"/>
        <color theme="1"/>
        <rFont val="Calibri"/>
        <family val="2"/>
        <scheme val="minor"/>
      </rPr>
      <t xml:space="preserve"> (por persona)</t>
    </r>
  </si>
  <si>
    <r>
      <t xml:space="preserve">Overheard 
</t>
    </r>
    <r>
      <rPr>
        <i/>
        <sz val="8"/>
        <color theme="1"/>
        <rFont val="Calibri"/>
        <family val="2"/>
        <scheme val="minor"/>
      </rPr>
      <t>(una persona)</t>
    </r>
  </si>
  <si>
    <r>
      <rPr>
        <sz val="8"/>
        <color theme="1"/>
        <rFont val="Calibri"/>
        <family val="2"/>
        <scheme val="minor"/>
      </rPr>
      <t xml:space="preserve">Total Hrs.Over. </t>
    </r>
    <r>
      <rPr>
        <b/>
        <sz val="8"/>
        <color theme="1"/>
        <rFont val="Calibri"/>
        <family val="2"/>
        <scheme val="minor"/>
      </rPr>
      <t xml:space="preserve">
</t>
    </r>
    <r>
      <rPr>
        <i/>
        <sz val="8"/>
        <color theme="1"/>
        <rFont val="Calibri"/>
        <family val="2"/>
        <scheme val="minor"/>
      </rPr>
      <t>c/ los seis recursos</t>
    </r>
  </si>
  <si>
    <r>
      <t xml:space="preserve">Total Hrs. 
</t>
    </r>
    <r>
      <rPr>
        <i/>
        <sz val="8"/>
        <color theme="1"/>
        <rFont val="Calibri"/>
        <family val="2"/>
        <scheme val="minor"/>
      </rPr>
      <t>c/ los seis recursos</t>
    </r>
  </si>
  <si>
    <t>Calendarización Semanal del Proyecto (PLANIFICADO)</t>
  </si>
  <si>
    <t>Ritmo de trabajo</t>
  </si>
  <si>
    <t>REAL</t>
  </si>
  <si>
    <t>Ritmo de trabajo real</t>
  </si>
  <si>
    <t>En cuantas semanas se completara el proyecto?</t>
  </si>
  <si>
    <t>Finalización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</si>
</sst>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6"/>
      <color rgb="FFFFFFFF"/>
      <name val="Century Gothic"/>
      <family val="2"/>
    </font>
    <font>
      <b/>
      <sz val="12"/>
      <color theme="0"/>
      <name val="Century Gothic"/>
      <family val="2"/>
    </font>
    <font>
      <b/>
      <sz val="12"/>
      <color rgb="FFFFFFFF"/>
      <name val="Century Gothic"/>
      <family val="2"/>
    </font>
    <font>
      <sz val="11"/>
      <color theme="0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Century Gothic"/>
      <family val="2"/>
    </font>
    <font>
      <b/>
      <sz val="14"/>
      <color theme="1"/>
      <name val="Century Gothic"/>
      <family val="2"/>
    </font>
    <font>
      <b/>
      <sz val="11"/>
      <color rgb="FF000000"/>
      <name val="Century Gothic"/>
    </font>
    <font>
      <b/>
      <sz val="14"/>
      <color theme="0"/>
      <name val="Century Gothic"/>
      <family val="2"/>
    </font>
    <font>
      <sz val="11"/>
      <color rgb="FFFF0000"/>
      <name val="Century Gothic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4" tint="-0.249977111117893"/>
        <bgColor rgb="FFA64D79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5" tint="0.59999389629810485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11" fillId="8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left"/>
    </xf>
    <xf numFmtId="0" fontId="11" fillId="11" borderId="2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left" wrapText="1"/>
    </xf>
    <xf numFmtId="0" fontId="3" fillId="11" borderId="8" xfId="0" applyFont="1" applyFill="1" applyBorder="1" applyAlignment="1">
      <alignment horizontal="left"/>
    </xf>
    <xf numFmtId="0" fontId="4" fillId="11" borderId="8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3" fillId="11" borderId="7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left"/>
    </xf>
    <xf numFmtId="0" fontId="3" fillId="0" borderId="11" xfId="0" applyFont="1" applyBorder="1"/>
    <xf numFmtId="0" fontId="4" fillId="0" borderId="12" xfId="0" applyFont="1" applyBorder="1"/>
    <xf numFmtId="0" fontId="4" fillId="0" borderId="11" xfId="0" applyFont="1" applyBorder="1"/>
    <xf numFmtId="0" fontId="3" fillId="8" borderId="18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0" fillId="3" borderId="1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left"/>
    </xf>
    <xf numFmtId="0" fontId="3" fillId="11" borderId="14" xfId="0" applyFont="1" applyFill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11" borderId="19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0" fontId="5" fillId="10" borderId="24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left"/>
    </xf>
    <xf numFmtId="0" fontId="3" fillId="11" borderId="2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left"/>
    </xf>
    <xf numFmtId="0" fontId="3" fillId="8" borderId="26" xfId="0" applyFont="1" applyFill="1" applyBorder="1" applyAlignment="1">
      <alignment horizontal="center"/>
    </xf>
    <xf numFmtId="0" fontId="3" fillId="11" borderId="23" xfId="0" applyFont="1" applyFill="1" applyBorder="1" applyAlignment="1">
      <alignment horizontal="left"/>
    </xf>
    <xf numFmtId="0" fontId="3" fillId="8" borderId="21" xfId="0" applyFont="1" applyFill="1" applyBorder="1" applyAlignment="1">
      <alignment horizontal="left"/>
    </xf>
    <xf numFmtId="0" fontId="6" fillId="5" borderId="27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14" borderId="29" xfId="0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9" fillId="14" borderId="3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42" xfId="0" applyBorder="1" applyAlignment="1">
      <alignment horizontal="center"/>
    </xf>
    <xf numFmtId="1" fontId="0" fillId="0" borderId="42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/>
    </xf>
    <xf numFmtId="0" fontId="3" fillId="8" borderId="42" xfId="0" applyFont="1" applyFill="1" applyBorder="1" applyAlignment="1">
      <alignment horizontal="left"/>
    </xf>
    <xf numFmtId="0" fontId="11" fillId="8" borderId="42" xfId="0" applyFont="1" applyFill="1" applyBorder="1" applyAlignment="1">
      <alignment horizontal="center"/>
    </xf>
    <xf numFmtId="0" fontId="11" fillId="9" borderId="42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left" vertical="center"/>
    </xf>
    <xf numFmtId="0" fontId="6" fillId="5" borderId="42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left"/>
    </xf>
    <xf numFmtId="0" fontId="11" fillId="11" borderId="42" xfId="0" applyFont="1" applyFill="1" applyBorder="1" applyAlignment="1">
      <alignment horizontal="center"/>
    </xf>
    <xf numFmtId="0" fontId="11" fillId="12" borderId="42" xfId="0" applyFont="1" applyFill="1" applyBorder="1" applyAlignment="1">
      <alignment horizontal="center"/>
    </xf>
    <xf numFmtId="0" fontId="3" fillId="11" borderId="42" xfId="0" applyFont="1" applyFill="1" applyBorder="1" applyAlignment="1">
      <alignment horizontal="center"/>
    </xf>
    <xf numFmtId="0" fontId="3" fillId="11" borderId="42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left" wrapText="1"/>
    </xf>
    <xf numFmtId="0" fontId="3" fillId="12" borderId="42" xfId="0" applyFont="1" applyFill="1" applyBorder="1" applyAlignment="1">
      <alignment horizontal="center"/>
    </xf>
    <xf numFmtId="0" fontId="4" fillId="11" borderId="42" xfId="0" applyFont="1" applyFill="1" applyBorder="1" applyAlignment="1">
      <alignment horizontal="left"/>
    </xf>
    <xf numFmtId="0" fontId="4" fillId="8" borderId="42" xfId="0" applyFont="1" applyFill="1" applyBorder="1" applyAlignment="1">
      <alignment horizontal="left"/>
    </xf>
    <xf numFmtId="0" fontId="11" fillId="5" borderId="42" xfId="0" applyFont="1" applyFill="1" applyBorder="1" applyAlignment="1">
      <alignment horizontal="center"/>
    </xf>
    <xf numFmtId="0" fontId="11" fillId="6" borderId="4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4" fillId="0" borderId="0" xfId="0" applyFont="1"/>
    <xf numFmtId="0" fontId="5" fillId="7" borderId="42" xfId="0" applyFont="1" applyFill="1" applyBorder="1" applyAlignment="1">
      <alignment horizontal="center" vertical="center"/>
    </xf>
    <xf numFmtId="0" fontId="5" fillId="10" borderId="42" xfId="0" applyFont="1" applyFill="1" applyBorder="1" applyAlignment="1">
      <alignment horizontal="center" vertical="center"/>
    </xf>
    <xf numFmtId="0" fontId="3" fillId="22" borderId="42" xfId="0" applyFont="1" applyFill="1" applyBorder="1" applyAlignment="1">
      <alignment horizontal="left"/>
    </xf>
    <xf numFmtId="0" fontId="3" fillId="22" borderId="42" xfId="0" applyFont="1" applyFill="1" applyBorder="1" applyAlignment="1">
      <alignment horizontal="center"/>
    </xf>
    <xf numFmtId="0" fontId="3" fillId="22" borderId="42" xfId="0" applyFont="1" applyFill="1" applyBorder="1" applyAlignment="1">
      <alignment horizontal="center" vertical="center"/>
    </xf>
    <xf numFmtId="0" fontId="5" fillId="23" borderId="42" xfId="0" applyFont="1" applyFill="1" applyBorder="1" applyAlignment="1">
      <alignment horizontal="center" vertical="center"/>
    </xf>
    <xf numFmtId="0" fontId="3" fillId="0" borderId="50" xfId="0" applyFont="1" applyBorder="1"/>
    <xf numFmtId="0" fontId="6" fillId="5" borderId="51" xfId="0" applyFont="1" applyFill="1" applyBorder="1" applyAlignment="1">
      <alignment horizontal="center"/>
    </xf>
    <xf numFmtId="0" fontId="3" fillId="5" borderId="51" xfId="0" applyFont="1" applyFill="1" applyBorder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 vertical="center"/>
    </xf>
    <xf numFmtId="0" fontId="3" fillId="0" borderId="53" xfId="0" applyFont="1" applyBorder="1"/>
    <xf numFmtId="0" fontId="3" fillId="11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0" borderId="54" xfId="0" applyFont="1" applyBorder="1"/>
    <xf numFmtId="0" fontId="7" fillId="13" borderId="48" xfId="0" applyFont="1" applyFill="1" applyBorder="1" applyAlignment="1">
      <alignment horizontal="center" vertical="center"/>
    </xf>
    <xf numFmtId="0" fontId="7" fillId="14" borderId="48" xfId="0" applyFont="1" applyFill="1" applyBorder="1" applyAlignment="1">
      <alignment horizontal="center" vertical="center"/>
    </xf>
    <xf numFmtId="0" fontId="8" fillId="14" borderId="48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3" fillId="0" borderId="49" xfId="0" applyFont="1" applyBorder="1"/>
    <xf numFmtId="0" fontId="10" fillId="3" borderId="49" xfId="0" applyFont="1" applyFill="1" applyBorder="1" applyAlignment="1">
      <alignment vertical="center"/>
    </xf>
    <xf numFmtId="0" fontId="3" fillId="4" borderId="49" xfId="0" applyFont="1" applyFill="1" applyBorder="1" applyAlignment="1">
      <alignment horizontal="right"/>
    </xf>
    <xf numFmtId="0" fontId="11" fillId="4" borderId="49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left"/>
    </xf>
    <xf numFmtId="0" fontId="11" fillId="8" borderId="51" xfId="0" applyFont="1" applyFill="1" applyBorder="1" applyAlignment="1">
      <alignment horizontal="center"/>
    </xf>
    <xf numFmtId="0" fontId="11" fillId="9" borderId="51" xfId="0" applyFont="1" applyFill="1" applyBorder="1" applyAlignment="1">
      <alignment horizontal="center"/>
    </xf>
    <xf numFmtId="0" fontId="3" fillId="8" borderId="51" xfId="0" applyFont="1" applyFill="1" applyBorder="1" applyAlignment="1">
      <alignment horizontal="center"/>
    </xf>
    <xf numFmtId="0" fontId="3" fillId="8" borderId="52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right"/>
    </xf>
    <xf numFmtId="0" fontId="3" fillId="0" borderId="49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3" fillId="11" borderId="51" xfId="0" applyFont="1" applyFill="1" applyBorder="1" applyAlignment="1">
      <alignment horizontal="left"/>
    </xf>
    <xf numFmtId="0" fontId="3" fillId="11" borderId="51" xfId="0" applyFont="1" applyFill="1" applyBorder="1" applyAlignment="1">
      <alignment horizontal="center"/>
    </xf>
    <xf numFmtId="0" fontId="3" fillId="11" borderId="52" xfId="0" applyFont="1" applyFill="1" applyBorder="1" applyAlignment="1">
      <alignment horizontal="center" vertical="center"/>
    </xf>
    <xf numFmtId="0" fontId="4" fillId="0" borderId="49" xfId="0" applyFont="1" applyBorder="1"/>
    <xf numFmtId="0" fontId="5" fillId="23" borderId="51" xfId="0" applyFont="1" applyFill="1" applyBorder="1" applyAlignment="1">
      <alignment horizontal="center" vertical="center"/>
    </xf>
    <xf numFmtId="0" fontId="3" fillId="22" borderId="51" xfId="0" applyFont="1" applyFill="1" applyBorder="1" applyAlignment="1">
      <alignment horizontal="left"/>
    </xf>
    <xf numFmtId="0" fontId="3" fillId="22" borderId="51" xfId="0" applyFont="1" applyFill="1" applyBorder="1" applyAlignment="1">
      <alignment horizontal="center"/>
    </xf>
    <xf numFmtId="0" fontId="3" fillId="22" borderId="52" xfId="0" applyFont="1" applyFill="1" applyBorder="1" applyAlignment="1">
      <alignment horizontal="center" vertical="center"/>
    </xf>
    <xf numFmtId="0" fontId="3" fillId="22" borderId="41" xfId="0" applyFont="1" applyFill="1" applyBorder="1" applyAlignment="1">
      <alignment horizontal="center" vertical="center"/>
    </xf>
    <xf numFmtId="0" fontId="3" fillId="0" borderId="55" xfId="0" applyFont="1" applyBorder="1"/>
    <xf numFmtId="0" fontId="5" fillId="0" borderId="55" xfId="0" applyFont="1" applyBorder="1" applyAlignment="1">
      <alignment horizontal="right"/>
    </xf>
    <xf numFmtId="0" fontId="3" fillId="0" borderId="55" xfId="0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12" fillId="20" borderId="59" xfId="0" applyFont="1" applyFill="1" applyBorder="1"/>
    <xf numFmtId="0" fontId="15" fillId="14" borderId="48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11" borderId="51" xfId="0" applyFont="1" applyFill="1" applyBorder="1" applyAlignment="1">
      <alignment horizontal="center" vertical="center"/>
    </xf>
    <xf numFmtId="0" fontId="3" fillId="22" borderId="51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7" borderId="51" xfId="0" applyFont="1" applyFill="1" applyBorder="1" applyAlignment="1">
      <alignment horizontal="center" vertical="center"/>
    </xf>
    <xf numFmtId="0" fontId="5" fillId="10" borderId="51" xfId="0" applyFont="1" applyFill="1" applyBorder="1" applyAlignment="1">
      <alignment horizontal="center" vertical="center"/>
    </xf>
    <xf numFmtId="0" fontId="3" fillId="7" borderId="5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0" borderId="61" xfId="0" applyFont="1" applyBorder="1"/>
    <xf numFmtId="0" fontId="3" fillId="0" borderId="62" xfId="0" applyFont="1" applyBorder="1"/>
    <xf numFmtId="0" fontId="3" fillId="0" borderId="63" xfId="0" applyFont="1" applyBorder="1"/>
    <xf numFmtId="0" fontId="3" fillId="24" borderId="55" xfId="0" applyFont="1" applyFill="1" applyBorder="1" applyAlignment="1">
      <alignment horizontal="left"/>
    </xf>
    <xf numFmtId="0" fontId="16" fillId="24" borderId="55" xfId="0" applyFont="1" applyFill="1" applyBorder="1" applyAlignment="1">
      <alignment horizontal="center"/>
    </xf>
    <xf numFmtId="0" fontId="16" fillId="24" borderId="55" xfId="0" applyFont="1" applyFill="1" applyBorder="1" applyAlignment="1">
      <alignment horizontal="center" vertical="center"/>
    </xf>
    <xf numFmtId="0" fontId="3" fillId="24" borderId="56" xfId="0" applyFont="1" applyFill="1" applyBorder="1" applyAlignment="1">
      <alignment horizontal="center" vertical="center"/>
    </xf>
    <xf numFmtId="0" fontId="5" fillId="25" borderId="55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3" fillId="24" borderId="42" xfId="0" applyFont="1" applyFill="1" applyBorder="1" applyAlignment="1">
      <alignment horizontal="left"/>
    </xf>
    <xf numFmtId="0" fontId="16" fillId="24" borderId="42" xfId="0" applyFont="1" applyFill="1" applyBorder="1" applyAlignment="1">
      <alignment horizontal="center"/>
    </xf>
    <xf numFmtId="0" fontId="16" fillId="26" borderId="42" xfId="0" applyFont="1" applyFill="1" applyBorder="1" applyAlignment="1">
      <alignment horizontal="center"/>
    </xf>
    <xf numFmtId="0" fontId="16" fillId="24" borderId="42" xfId="0" applyFont="1" applyFill="1" applyBorder="1" applyAlignment="1">
      <alignment horizontal="center" vertical="center"/>
    </xf>
    <xf numFmtId="0" fontId="3" fillId="24" borderId="41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left" vertical="center"/>
    </xf>
    <xf numFmtId="0" fontId="16" fillId="26" borderId="55" xfId="0" applyFont="1" applyFill="1" applyBorder="1" applyAlignment="1">
      <alignment horizontal="center"/>
    </xf>
    <xf numFmtId="0" fontId="3" fillId="24" borderId="42" xfId="0" applyFont="1" applyFill="1" applyBorder="1" applyAlignment="1">
      <alignment horizontal="center" vertical="center"/>
    </xf>
    <xf numFmtId="0" fontId="5" fillId="27" borderId="42" xfId="0" applyFont="1" applyFill="1" applyBorder="1" applyAlignment="1">
      <alignment horizontal="center" vertical="center"/>
    </xf>
    <xf numFmtId="0" fontId="3" fillId="19" borderId="42" xfId="0" applyFont="1" applyFill="1" applyBorder="1" applyAlignment="1">
      <alignment horizontal="left"/>
    </xf>
    <xf numFmtId="0" fontId="16" fillId="19" borderId="42" xfId="0" applyFont="1" applyFill="1" applyBorder="1" applyAlignment="1">
      <alignment horizontal="center"/>
    </xf>
    <xf numFmtId="0" fontId="3" fillId="19" borderId="41" xfId="0" applyFont="1" applyFill="1" applyBorder="1" applyAlignment="1">
      <alignment horizontal="center" vertical="center"/>
    </xf>
    <xf numFmtId="0" fontId="10" fillId="28" borderId="42" xfId="0" applyFont="1" applyFill="1" applyBorder="1" applyAlignment="1">
      <alignment horizontal="center" vertical="center"/>
    </xf>
    <xf numFmtId="0" fontId="10" fillId="28" borderId="55" xfId="0" applyFont="1" applyFill="1" applyBorder="1" applyAlignment="1">
      <alignment horizontal="center"/>
    </xf>
    <xf numFmtId="1" fontId="0" fillId="19" borderId="42" xfId="0" applyNumberFormat="1" applyFill="1" applyBorder="1" applyAlignment="1">
      <alignment horizontal="center"/>
    </xf>
    <xf numFmtId="0" fontId="0" fillId="31" borderId="52" xfId="0" applyFill="1" applyBorder="1"/>
    <xf numFmtId="0" fontId="0" fillId="31" borderId="41" xfId="0" applyFill="1" applyBorder="1"/>
    <xf numFmtId="0" fontId="0" fillId="31" borderId="56" xfId="0" applyFill="1" applyBorder="1"/>
    <xf numFmtId="0" fontId="0" fillId="0" borderId="44" xfId="0" applyBorder="1" applyAlignment="1">
      <alignment horizontal="center"/>
    </xf>
    <xf numFmtId="1" fontId="0" fillId="0" borderId="44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" fontId="0" fillId="19" borderId="44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10" borderId="17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10" borderId="51" xfId="0" applyFont="1" applyFill="1" applyBorder="1" applyAlignment="1">
      <alignment horizontal="center" vertical="center"/>
    </xf>
    <xf numFmtId="0" fontId="5" fillId="10" borderId="42" xfId="0" applyFont="1" applyFill="1" applyBorder="1" applyAlignment="1">
      <alignment horizontal="center" vertical="center"/>
    </xf>
    <xf numFmtId="0" fontId="5" fillId="10" borderId="55" xfId="0" applyFont="1" applyFill="1" applyBorder="1" applyAlignment="1">
      <alignment horizontal="center" vertical="center"/>
    </xf>
    <xf numFmtId="0" fontId="5" fillId="7" borderId="51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/>
    </xf>
    <xf numFmtId="0" fontId="6" fillId="5" borderId="47" xfId="0" applyFont="1" applyFill="1" applyBorder="1" applyAlignment="1">
      <alignment horizontal="center"/>
    </xf>
    <xf numFmtId="0" fontId="6" fillId="5" borderId="57" xfId="0" applyFont="1" applyFill="1" applyBorder="1" applyAlignment="1">
      <alignment horizontal="center"/>
    </xf>
    <xf numFmtId="0" fontId="6" fillId="5" borderId="60" xfId="0" applyFont="1" applyFill="1" applyBorder="1" applyAlignment="1">
      <alignment horizontal="center"/>
    </xf>
    <xf numFmtId="0" fontId="5" fillId="7" borderId="50" xfId="0" applyFont="1" applyFill="1" applyBorder="1" applyAlignment="1">
      <alignment horizontal="center" vertical="center"/>
    </xf>
    <xf numFmtId="0" fontId="5" fillId="7" borderId="53" xfId="0" applyFont="1" applyFill="1" applyBorder="1" applyAlignment="1">
      <alignment horizontal="center" vertical="center"/>
    </xf>
    <xf numFmtId="0" fontId="5" fillId="7" borderId="5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0" fillId="0" borderId="0" xfId="0"/>
    <xf numFmtId="0" fontId="5" fillId="16" borderId="0" xfId="0" applyFont="1" applyFill="1" applyBorder="1" applyAlignment="1"/>
    <xf numFmtId="0" fontId="8" fillId="14" borderId="64" xfId="0" applyFont="1" applyFill="1" applyBorder="1" applyAlignment="1">
      <alignment horizontal="center" vertical="center"/>
    </xf>
    <xf numFmtId="0" fontId="3" fillId="8" borderId="67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3" fillId="11" borderId="34" xfId="0" applyFont="1" applyFill="1" applyBorder="1" applyAlignment="1">
      <alignment horizontal="center"/>
    </xf>
    <xf numFmtId="0" fontId="3" fillId="11" borderId="32" xfId="0" applyFont="1" applyFill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11" borderId="65" xfId="0" applyFont="1" applyFill="1" applyBorder="1" applyAlignment="1">
      <alignment horizontal="center"/>
    </xf>
    <xf numFmtId="0" fontId="3" fillId="11" borderId="66" xfId="0" applyFont="1" applyFill="1" applyBorder="1" applyAlignment="1">
      <alignment horizontal="center"/>
    </xf>
    <xf numFmtId="0" fontId="3" fillId="8" borderId="65" xfId="0" applyFont="1" applyFill="1" applyBorder="1" applyAlignment="1">
      <alignment horizontal="center"/>
    </xf>
    <xf numFmtId="0" fontId="3" fillId="8" borderId="66" xfId="0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3" fillId="8" borderId="68" xfId="0" applyFont="1" applyFill="1" applyBorder="1" applyAlignment="1">
      <alignment horizontal="left" vertical="center"/>
    </xf>
    <xf numFmtId="0" fontId="11" fillId="8" borderId="14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3" fillId="8" borderId="69" xfId="0" applyFont="1" applyFill="1" applyBorder="1" applyAlignment="1">
      <alignment horizontal="center"/>
    </xf>
    <xf numFmtId="0" fontId="3" fillId="8" borderId="55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/>
    </xf>
    <xf numFmtId="0" fontId="3" fillId="5" borderId="71" xfId="0" applyFont="1" applyFill="1" applyBorder="1" applyAlignment="1">
      <alignment horizontal="center"/>
    </xf>
    <xf numFmtId="0" fontId="3" fillId="6" borderId="71" xfId="0" applyFont="1" applyFill="1" applyBorder="1" applyAlignment="1">
      <alignment horizontal="center"/>
    </xf>
    <xf numFmtId="0" fontId="3" fillId="5" borderId="72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3" fillId="11" borderId="68" xfId="0" applyFont="1" applyFill="1" applyBorder="1" applyAlignment="1">
      <alignment horizontal="left"/>
    </xf>
    <xf numFmtId="0" fontId="3" fillId="11" borderId="55" xfId="0" applyFont="1" applyFill="1" applyBorder="1" applyAlignment="1">
      <alignment horizontal="center" vertical="center"/>
    </xf>
    <xf numFmtId="0" fontId="3" fillId="8" borderId="68" xfId="0" applyFont="1" applyFill="1" applyBorder="1" applyAlignment="1">
      <alignment horizontal="left"/>
    </xf>
    <xf numFmtId="0" fontId="3" fillId="11" borderId="45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0" borderId="73" xfId="0" applyFont="1" applyBorder="1"/>
    <xf numFmtId="0" fontId="5" fillId="0" borderId="26" xfId="0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33" borderId="38" xfId="0" applyFont="1" applyFill="1" applyBorder="1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8" fillId="14" borderId="74" xfId="0" applyFont="1" applyFill="1" applyBorder="1" applyAlignment="1">
      <alignment horizontal="center" vertical="center"/>
    </xf>
    <xf numFmtId="0" fontId="3" fillId="8" borderId="57" xfId="0" applyFont="1" applyFill="1" applyBorder="1" applyAlignment="1">
      <alignment horizontal="center" vertical="center"/>
    </xf>
    <xf numFmtId="0" fontId="3" fillId="8" borderId="46" xfId="0" applyFont="1" applyFill="1" applyBorder="1" applyAlignment="1">
      <alignment horizontal="center" vertical="center"/>
    </xf>
    <xf numFmtId="0" fontId="3" fillId="8" borderId="58" xfId="0" applyFont="1" applyFill="1" applyBorder="1" applyAlignment="1">
      <alignment horizontal="center" vertical="center"/>
    </xf>
    <xf numFmtId="0" fontId="3" fillId="4" borderId="75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11" borderId="46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11" borderId="58" xfId="0" applyFont="1" applyFill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11" borderId="57" xfId="0" applyFont="1" applyFill="1" applyBorder="1" applyAlignment="1">
      <alignment horizontal="center" vertical="center"/>
    </xf>
    <xf numFmtId="0" fontId="3" fillId="11" borderId="76" xfId="0" applyFont="1" applyFill="1" applyBorder="1" applyAlignment="1">
      <alignment horizontal="center" vertical="center"/>
    </xf>
    <xf numFmtId="0" fontId="3" fillId="8" borderId="76" xfId="0" applyFont="1" applyFill="1" applyBorder="1" applyAlignment="1">
      <alignment horizontal="center" vertical="center"/>
    </xf>
    <xf numFmtId="2" fontId="0" fillId="21" borderId="53" xfId="0" applyNumberFormat="1" applyFill="1" applyBorder="1" applyAlignment="1">
      <alignment horizontal="center"/>
    </xf>
    <xf numFmtId="2" fontId="0" fillId="32" borderId="41" xfId="0" applyNumberFormat="1" applyFill="1" applyBorder="1" applyAlignment="1">
      <alignment horizontal="center"/>
    </xf>
    <xf numFmtId="2" fontId="0" fillId="32" borderId="56" xfId="0" applyNumberFormat="1" applyFill="1" applyBorder="1" applyAlignment="1">
      <alignment horizontal="center"/>
    </xf>
    <xf numFmtId="2" fontId="0" fillId="21" borderId="54" xfId="0" applyNumberFormat="1" applyFill="1" applyBorder="1" applyAlignment="1">
      <alignment horizontal="center"/>
    </xf>
    <xf numFmtId="2" fontId="0" fillId="5" borderId="53" xfId="0" applyNumberFormat="1" applyFill="1" applyBorder="1" applyAlignment="1">
      <alignment horizontal="center"/>
    </xf>
    <xf numFmtId="2" fontId="0" fillId="5" borderId="41" xfId="0" applyNumberFormat="1" applyFill="1" applyBorder="1" applyAlignment="1">
      <alignment horizontal="center"/>
    </xf>
    <xf numFmtId="0" fontId="8" fillId="14" borderId="59" xfId="0" applyFont="1" applyFill="1" applyBorder="1" applyAlignment="1">
      <alignment horizontal="center" vertical="center"/>
    </xf>
    <xf numFmtId="0" fontId="8" fillId="14" borderId="77" xfId="0" applyFont="1" applyFill="1" applyBorder="1" applyAlignment="1">
      <alignment horizontal="center" vertical="center"/>
    </xf>
    <xf numFmtId="2" fontId="0" fillId="21" borderId="50" xfId="0" applyNumberFormat="1" applyFill="1" applyBorder="1" applyAlignment="1">
      <alignment horizontal="center"/>
    </xf>
    <xf numFmtId="2" fontId="0" fillId="32" borderId="52" xfId="0" applyNumberFormat="1" applyFill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2" fontId="0" fillId="5" borderId="50" xfId="0" applyNumberFormat="1" applyFill="1" applyBorder="1" applyAlignment="1">
      <alignment horizontal="center"/>
    </xf>
    <xf numFmtId="2" fontId="0" fillId="5" borderId="52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2" fontId="0" fillId="32" borderId="39" xfId="0" applyNumberFormat="1" applyFill="1" applyBorder="1" applyAlignment="1">
      <alignment horizontal="center"/>
    </xf>
    <xf numFmtId="0" fontId="1" fillId="30" borderId="50" xfId="0" applyFont="1" applyFill="1" applyBorder="1"/>
    <xf numFmtId="0" fontId="1" fillId="30" borderId="53" xfId="0" applyFont="1" applyFill="1" applyBorder="1"/>
    <xf numFmtId="0" fontId="1" fillId="30" borderId="54" xfId="0" applyFont="1" applyFill="1" applyBorder="1"/>
    <xf numFmtId="0" fontId="1" fillId="29" borderId="44" xfId="0" applyFont="1" applyFill="1" applyBorder="1"/>
    <xf numFmtId="0" fontId="1" fillId="0" borderId="42" xfId="0" applyFont="1" applyBorder="1"/>
    <xf numFmtId="0" fontId="1" fillId="21" borderId="42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0" fillId="0" borderId="0" xfId="0" applyFont="1"/>
    <xf numFmtId="0" fontId="0" fillId="0" borderId="0" xfId="0" applyFill="1" applyBorder="1" applyAlignment="1">
      <alignment vertical="center"/>
    </xf>
    <xf numFmtId="0" fontId="20" fillId="0" borderId="0" xfId="0" applyFont="1" applyFill="1"/>
    <xf numFmtId="172" fontId="0" fillId="0" borderId="0" xfId="0" applyNumberFormat="1"/>
    <xf numFmtId="1" fontId="0" fillId="0" borderId="15" xfId="0" applyNumberFormat="1" applyBorder="1" applyAlignment="1">
      <alignment horizontal="center" vertical="center"/>
    </xf>
    <xf numFmtId="172" fontId="0" fillId="0" borderId="15" xfId="0" applyNumberFormat="1" applyBorder="1"/>
    <xf numFmtId="172" fontId="0" fillId="0" borderId="16" xfId="0" applyNumberFormat="1" applyBorder="1"/>
    <xf numFmtId="0" fontId="0" fillId="0" borderId="13" xfId="0" applyBorder="1" applyAlignment="1">
      <alignment horizontal="center"/>
    </xf>
    <xf numFmtId="0" fontId="1" fillId="0" borderId="15" xfId="0" applyFont="1" applyBorder="1"/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19" borderId="15" xfId="0" applyNumberFormat="1" applyFill="1" applyBorder="1" applyAlignment="1">
      <alignment horizontal="center"/>
    </xf>
    <xf numFmtId="172" fontId="0" fillId="0" borderId="13" xfId="0" applyNumberFormat="1" applyBorder="1"/>
    <xf numFmtId="0" fontId="0" fillId="21" borderId="42" xfId="0" applyFill="1" applyBorder="1" applyAlignment="1">
      <alignment horizontal="center"/>
    </xf>
    <xf numFmtId="0" fontId="0" fillId="29" borderId="44" xfId="0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8" fillId="5" borderId="73" xfId="0" applyFont="1" applyFill="1" applyBorder="1" applyAlignment="1">
      <alignment horizontal="center" vertical="center"/>
    </xf>
    <xf numFmtId="0" fontId="18" fillId="5" borderId="38" xfId="0" applyFont="1" applyFill="1" applyBorder="1" applyAlignment="1">
      <alignment horizontal="center" vertical="center"/>
    </xf>
    <xf numFmtId="0" fontId="17" fillId="34" borderId="73" xfId="0" applyFont="1" applyFill="1" applyBorder="1" applyAlignment="1">
      <alignment horizontal="center" vertical="center"/>
    </xf>
    <xf numFmtId="0" fontId="17" fillId="34" borderId="38" xfId="0" applyFont="1" applyFill="1" applyBorder="1" applyAlignment="1">
      <alignment horizontal="center" vertical="center"/>
    </xf>
    <xf numFmtId="0" fontId="17" fillId="34" borderId="79" xfId="0" applyFont="1" applyFill="1" applyBorder="1" applyAlignment="1">
      <alignment horizontal="center" vertical="center"/>
    </xf>
    <xf numFmtId="172" fontId="0" fillId="11" borderId="44" xfId="0" applyNumberFormat="1" applyFill="1" applyBorder="1"/>
    <xf numFmtId="172" fontId="0" fillId="11" borderId="42" xfId="0" applyNumberFormat="1" applyFill="1" applyBorder="1"/>
    <xf numFmtId="0" fontId="17" fillId="18" borderId="73" xfId="0" applyFont="1" applyFill="1" applyBorder="1" applyAlignment="1">
      <alignment horizontal="center" vertical="center"/>
    </xf>
    <xf numFmtId="0" fontId="17" fillId="18" borderId="38" xfId="0" applyFont="1" applyFill="1" applyBorder="1" applyAlignment="1">
      <alignment horizontal="center" vertical="center"/>
    </xf>
    <xf numFmtId="0" fontId="17" fillId="18" borderId="79" xfId="0" applyFont="1" applyFill="1" applyBorder="1" applyAlignment="1">
      <alignment horizontal="center" vertical="center"/>
    </xf>
    <xf numFmtId="0" fontId="18" fillId="19" borderId="73" xfId="0" applyFont="1" applyFill="1" applyBorder="1" applyAlignment="1">
      <alignment horizontal="center" vertical="center"/>
    </xf>
    <xf numFmtId="0" fontId="18" fillId="19" borderId="38" xfId="0" applyFont="1" applyFill="1" applyBorder="1" applyAlignment="1">
      <alignment horizontal="center" vertical="center"/>
    </xf>
    <xf numFmtId="0" fontId="18" fillId="19" borderId="38" xfId="0" applyFont="1" applyFill="1" applyBorder="1" applyAlignment="1">
      <alignment horizontal="center" vertical="center" wrapText="1"/>
    </xf>
    <xf numFmtId="0" fontId="18" fillId="11" borderId="38" xfId="0" applyFont="1" applyFill="1" applyBorder="1" applyAlignment="1">
      <alignment horizontal="center" vertical="center"/>
    </xf>
    <xf numFmtId="0" fontId="18" fillId="11" borderId="79" xfId="0" applyFont="1" applyFill="1" applyBorder="1" applyAlignment="1">
      <alignment horizontal="center" vertical="center"/>
    </xf>
    <xf numFmtId="1" fontId="0" fillId="30" borderId="44" xfId="0" applyNumberFormat="1" applyFill="1" applyBorder="1" applyAlignment="1">
      <alignment horizontal="center" vertical="center"/>
    </xf>
    <xf numFmtId="172" fontId="0" fillId="30" borderId="44" xfId="0" applyNumberFormat="1" applyFill="1" applyBorder="1" applyAlignment="1">
      <alignment horizontal="center" vertical="center"/>
    </xf>
    <xf numFmtId="1" fontId="0" fillId="30" borderId="42" xfId="0" applyNumberFormat="1" applyFill="1" applyBorder="1" applyAlignment="1">
      <alignment horizontal="center" vertical="center"/>
    </xf>
    <xf numFmtId="172" fontId="0" fillId="30" borderId="42" xfId="0" applyNumberFormat="1" applyFill="1" applyBorder="1" applyAlignment="1">
      <alignment horizontal="center" vertical="center"/>
    </xf>
    <xf numFmtId="1" fontId="0" fillId="30" borderId="15" xfId="0" applyNumberFormat="1" applyFill="1" applyBorder="1" applyAlignment="1">
      <alignment horizontal="center" vertical="center"/>
    </xf>
    <xf numFmtId="172" fontId="0" fillId="30" borderId="44" xfId="0" applyNumberFormat="1" applyFill="1" applyBorder="1"/>
    <xf numFmtId="172" fontId="0" fillId="30" borderId="42" xfId="0" applyNumberFormat="1" applyFill="1" applyBorder="1"/>
    <xf numFmtId="0" fontId="18" fillId="35" borderId="38" xfId="0" applyFont="1" applyFill="1" applyBorder="1" applyAlignment="1">
      <alignment horizontal="center" vertical="center"/>
    </xf>
    <xf numFmtId="172" fontId="0" fillId="19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" fontId="0" fillId="24" borderId="15" xfId="0" applyNumberFormat="1" applyFill="1" applyBorder="1" applyAlignment="1">
      <alignment horizontal="center"/>
    </xf>
    <xf numFmtId="0" fontId="1" fillId="35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 xr:uid="{0A2C4C6E-853D-48D7-A8D5-DCE096E50701}"/>
  </cellStyles>
  <dxfs count="0"/>
  <tableStyles count="0" defaultTableStyle="TableStyleMedium2" defaultPivotStyle="PivotStyleLight16"/>
  <colors>
    <mruColors>
      <color rgb="FFCC99FF"/>
      <color rgb="FFCC00FF"/>
      <color rgb="FFFF552D"/>
      <color rgb="FFFF3300"/>
      <color rgb="FFEA5854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60"/>
  <sheetViews>
    <sheetView zoomScale="68" zoomScaleNormal="68" workbookViewId="0">
      <selection activeCell="L55" sqref="L55"/>
    </sheetView>
  </sheetViews>
  <sheetFormatPr baseColWidth="10" defaultColWidth="14.44140625" defaultRowHeight="15" customHeight="1" x14ac:dyDescent="0.3"/>
  <cols>
    <col min="1" max="1" width="51.5546875" customWidth="1"/>
    <col min="2" max="2" width="113.6640625" customWidth="1"/>
    <col min="3" max="3" width="18.33203125" style="1" customWidth="1"/>
    <col min="4" max="8" width="10.6640625" style="1" customWidth="1"/>
    <col min="9" max="9" width="14" style="1" customWidth="1"/>
    <col min="10" max="10" width="20.88671875" style="1" customWidth="1"/>
    <col min="11" max="12" width="24.44140625" style="57" customWidth="1"/>
    <col min="13" max="13" width="25.77734375" customWidth="1"/>
    <col min="14" max="14" width="27.5546875" customWidth="1"/>
    <col min="16" max="16" width="10.109375" customWidth="1"/>
    <col min="18" max="18" width="0" hidden="1" customWidth="1"/>
  </cols>
  <sheetData>
    <row r="1" spans="1:18" s="2" customFormat="1" ht="36.75" customHeight="1" thickBot="1" x14ac:dyDescent="0.3">
      <c r="A1" s="58" t="s">
        <v>0</v>
      </c>
      <c r="B1" s="59" t="s">
        <v>1</v>
      </c>
      <c r="C1" s="60" t="s">
        <v>2</v>
      </c>
      <c r="D1" s="60" t="s">
        <v>3</v>
      </c>
      <c r="E1" s="61" t="s">
        <v>4</v>
      </c>
      <c r="F1" s="62" t="s">
        <v>5</v>
      </c>
      <c r="G1" s="63" t="s">
        <v>6</v>
      </c>
      <c r="H1" s="62" t="s">
        <v>7</v>
      </c>
      <c r="I1" s="62" t="s">
        <v>8</v>
      </c>
      <c r="J1" s="211" t="s">
        <v>9</v>
      </c>
      <c r="K1" s="108" t="s">
        <v>10</v>
      </c>
      <c r="L1" s="253" t="s">
        <v>117</v>
      </c>
      <c r="M1" s="272" t="s">
        <v>136</v>
      </c>
      <c r="N1" s="273" t="s">
        <v>137</v>
      </c>
    </row>
    <row r="2" spans="1:18" s="2" customFormat="1" ht="14.4" x14ac:dyDescent="0.3">
      <c r="A2" s="191" t="s">
        <v>11</v>
      </c>
      <c r="B2" s="25" t="s">
        <v>12</v>
      </c>
      <c r="C2" s="26">
        <v>4</v>
      </c>
      <c r="D2" s="27">
        <v>5</v>
      </c>
      <c r="E2" s="27"/>
      <c r="F2" s="27">
        <v>6</v>
      </c>
      <c r="G2" s="27">
        <v>5</v>
      </c>
      <c r="H2" s="27">
        <v>7</v>
      </c>
      <c r="I2" s="27"/>
      <c r="J2" s="212">
        <f>SUM(D2:I2)</f>
        <v>23</v>
      </c>
      <c r="K2" s="141">
        <f>SUM(D2:I2)</f>
        <v>23</v>
      </c>
      <c r="L2" s="254">
        <v>1</v>
      </c>
      <c r="M2" s="274">
        <f>(J2*100)/J48</f>
        <v>6.2841530054644812</v>
      </c>
      <c r="N2" s="275">
        <f>M2</f>
        <v>6.2841530054644812</v>
      </c>
      <c r="O2" s="249"/>
      <c r="P2" s="249"/>
      <c r="Q2" s="249"/>
      <c r="R2" s="249"/>
    </row>
    <row r="3" spans="1:18" s="2" customFormat="1" ht="14.4" x14ac:dyDescent="0.3">
      <c r="A3" s="192"/>
      <c r="B3" s="7" t="s">
        <v>13</v>
      </c>
      <c r="C3" s="5">
        <v>3</v>
      </c>
      <c r="D3" s="6"/>
      <c r="E3" s="6">
        <v>5</v>
      </c>
      <c r="F3" s="6">
        <v>7</v>
      </c>
      <c r="G3" s="6"/>
      <c r="H3" s="6"/>
      <c r="I3" s="6">
        <v>8</v>
      </c>
      <c r="J3" s="213">
        <f t="shared" ref="J3:J6" si="0">SUM(D3:I3)</f>
        <v>20</v>
      </c>
      <c r="K3" s="72">
        <f>SUM(K2,J3)</f>
        <v>43</v>
      </c>
      <c r="L3" s="255">
        <v>2</v>
      </c>
      <c r="M3" s="266">
        <f>(J3*100)/J48</f>
        <v>5.4644808743169397</v>
      </c>
      <c r="N3" s="267">
        <f>SUM(M3,N2)</f>
        <v>11.748633879781421</v>
      </c>
      <c r="O3"/>
      <c r="P3"/>
      <c r="Q3"/>
      <c r="R3"/>
    </row>
    <row r="4" spans="1:18" s="2" customFormat="1" ht="14.4" x14ac:dyDescent="0.3">
      <c r="A4" s="192"/>
      <c r="B4" s="7" t="s">
        <v>14</v>
      </c>
      <c r="C4" s="8">
        <v>3</v>
      </c>
      <c r="D4" s="6">
        <v>6</v>
      </c>
      <c r="E4" s="6">
        <v>6</v>
      </c>
      <c r="F4" s="6"/>
      <c r="G4" s="6"/>
      <c r="H4" s="6"/>
      <c r="I4" s="6">
        <v>5</v>
      </c>
      <c r="J4" s="214">
        <f t="shared" si="0"/>
        <v>17</v>
      </c>
      <c r="K4" s="72">
        <f>SUM(K3,J4)</f>
        <v>60</v>
      </c>
      <c r="L4" s="255">
        <v>3</v>
      </c>
      <c r="M4" s="266">
        <f>(J4*100)/J48</f>
        <v>4.6448087431693992</v>
      </c>
      <c r="N4" s="267">
        <f>SUM(M4,N3)</f>
        <v>16.393442622950822</v>
      </c>
      <c r="O4"/>
      <c r="P4"/>
      <c r="Q4"/>
      <c r="R4"/>
    </row>
    <row r="5" spans="1:18" s="2" customFormat="1" ht="14.4" x14ac:dyDescent="0.3">
      <c r="A5" s="192"/>
      <c r="B5" s="7" t="s">
        <v>15</v>
      </c>
      <c r="C5" s="5">
        <v>2</v>
      </c>
      <c r="D5" s="6"/>
      <c r="E5" s="6"/>
      <c r="F5" s="6"/>
      <c r="G5" s="6">
        <v>4</v>
      </c>
      <c r="H5" s="6">
        <v>4</v>
      </c>
      <c r="I5" s="6"/>
      <c r="J5" s="214">
        <f t="shared" si="0"/>
        <v>8</v>
      </c>
      <c r="K5" s="72">
        <f>SUM(K4,J5)</f>
        <v>68</v>
      </c>
      <c r="L5" s="255">
        <v>4</v>
      </c>
      <c r="M5" s="266">
        <f>(J5*100)/366</f>
        <v>2.1857923497267762</v>
      </c>
      <c r="N5" s="267">
        <f t="shared" ref="N5:N48" si="1">SUM(M5,N4)</f>
        <v>18.579234972677597</v>
      </c>
      <c r="O5" s="209"/>
      <c r="P5" s="209"/>
      <c r="Q5"/>
      <c r="R5"/>
    </row>
    <row r="6" spans="1:18" s="2" customFormat="1" thickBot="1" x14ac:dyDescent="0.35">
      <c r="A6" s="193"/>
      <c r="B6" s="227" t="s">
        <v>16</v>
      </c>
      <c r="C6" s="228">
        <v>2</v>
      </c>
      <c r="D6" s="229">
        <v>2</v>
      </c>
      <c r="E6" s="229"/>
      <c r="F6" s="229"/>
      <c r="G6" s="229">
        <v>2</v>
      </c>
      <c r="H6" s="229"/>
      <c r="I6" s="229"/>
      <c r="J6" s="230">
        <f t="shared" si="0"/>
        <v>4</v>
      </c>
      <c r="K6" s="231">
        <f>SUM(K5,J6)</f>
        <v>72</v>
      </c>
      <c r="L6" s="256">
        <v>4</v>
      </c>
      <c r="M6" s="269">
        <f t="shared" ref="M6:M10" si="2">(J6*100)/366</f>
        <v>1.0928961748633881</v>
      </c>
      <c r="N6" s="268">
        <f t="shared" si="1"/>
        <v>19.672131147540984</v>
      </c>
      <c r="O6" s="209"/>
      <c r="P6" s="209"/>
      <c r="Q6"/>
      <c r="R6"/>
    </row>
    <row r="7" spans="1:18" s="2" customFormat="1" thickBot="1" x14ac:dyDescent="0.35">
      <c r="A7" s="28"/>
      <c r="B7" s="29"/>
      <c r="C7" s="30"/>
      <c r="D7" s="31"/>
      <c r="E7" s="31"/>
      <c r="F7" s="31"/>
      <c r="G7" s="31"/>
      <c r="H7" s="31"/>
      <c r="I7" s="31"/>
      <c r="J7" s="215"/>
      <c r="K7" s="116"/>
      <c r="L7" s="257"/>
      <c r="M7" s="276"/>
      <c r="N7" s="277"/>
      <c r="O7" s="209"/>
      <c r="P7" s="209"/>
      <c r="Q7"/>
      <c r="R7"/>
    </row>
    <row r="8" spans="1:18" s="2" customFormat="1" ht="16.2" thickBot="1" x14ac:dyDescent="0.35">
      <c r="A8" s="188" t="s">
        <v>17</v>
      </c>
      <c r="B8" s="232" t="s">
        <v>18</v>
      </c>
      <c r="C8" s="233"/>
      <c r="D8" s="234"/>
      <c r="E8" s="234"/>
      <c r="F8" s="234"/>
      <c r="G8" s="234"/>
      <c r="H8" s="234"/>
      <c r="I8" s="234"/>
      <c r="J8" s="235"/>
      <c r="K8" s="142"/>
      <c r="L8" s="258"/>
      <c r="M8" s="278"/>
      <c r="N8" s="279"/>
      <c r="O8" s="209"/>
      <c r="P8" s="209"/>
      <c r="Q8"/>
      <c r="R8"/>
    </row>
    <row r="9" spans="1:18" s="2" customFormat="1" thickTop="1" x14ac:dyDescent="0.3">
      <c r="A9" s="236"/>
      <c r="B9" s="18" t="s">
        <v>19</v>
      </c>
      <c r="C9" s="50">
        <v>2</v>
      </c>
      <c r="D9" s="51"/>
      <c r="E9" s="51"/>
      <c r="F9" s="51">
        <v>9</v>
      </c>
      <c r="G9" s="51">
        <v>9</v>
      </c>
      <c r="H9" s="51"/>
      <c r="I9" s="51"/>
      <c r="J9" s="216">
        <f t="shared" ref="J9:J47" si="3">SUM(D9:I9)</f>
        <v>18</v>
      </c>
      <c r="K9" s="82">
        <f>SUM(K6,J9)</f>
        <v>90</v>
      </c>
      <c r="L9" s="259">
        <v>5</v>
      </c>
      <c r="M9" s="266">
        <f t="shared" si="2"/>
        <v>4.918032786885246</v>
      </c>
      <c r="N9" s="267">
        <f>SUM(M9,N6)</f>
        <v>24.590163934426229</v>
      </c>
      <c r="O9"/>
      <c r="P9"/>
      <c r="Q9"/>
      <c r="R9"/>
    </row>
    <row r="10" spans="1:18" s="2" customFormat="1" ht="14.4" x14ac:dyDescent="0.3">
      <c r="A10" s="236"/>
      <c r="B10" s="10" t="s">
        <v>20</v>
      </c>
      <c r="C10" s="11">
        <v>2</v>
      </c>
      <c r="D10" s="12"/>
      <c r="E10" s="12"/>
      <c r="F10" s="12">
        <v>5</v>
      </c>
      <c r="G10" s="12">
        <v>5</v>
      </c>
      <c r="H10" s="12"/>
      <c r="I10" s="12"/>
      <c r="J10" s="217">
        <f t="shared" si="3"/>
        <v>10</v>
      </c>
      <c r="K10" s="82">
        <f>SUM(K9,J10)</f>
        <v>100</v>
      </c>
      <c r="L10" s="259">
        <v>6</v>
      </c>
      <c r="M10" s="266">
        <f t="shared" si="2"/>
        <v>2.7322404371584699</v>
      </c>
      <c r="N10" s="267">
        <f t="shared" si="1"/>
        <v>27.3224043715847</v>
      </c>
      <c r="O10"/>
      <c r="P10"/>
      <c r="Q10"/>
      <c r="R10"/>
    </row>
    <row r="11" spans="1:18" s="2" customFormat="1" ht="14.4" x14ac:dyDescent="0.3">
      <c r="A11" s="236"/>
      <c r="B11" s="10" t="s">
        <v>21</v>
      </c>
      <c r="C11" s="11">
        <v>2</v>
      </c>
      <c r="D11" s="12"/>
      <c r="E11" s="12"/>
      <c r="F11" s="12">
        <v>4</v>
      </c>
      <c r="G11" s="12">
        <v>4</v>
      </c>
      <c r="H11" s="12"/>
      <c r="I11" s="12"/>
      <c r="J11" s="217">
        <f t="shared" si="3"/>
        <v>8</v>
      </c>
      <c r="K11" s="82">
        <f>SUM(K10,J11)</f>
        <v>108</v>
      </c>
      <c r="L11" s="259">
        <v>7</v>
      </c>
      <c r="M11" s="266">
        <f>(J11*100)/366</f>
        <v>2.1857923497267762</v>
      </c>
      <c r="N11" s="267">
        <f t="shared" si="1"/>
        <v>29.508196721311474</v>
      </c>
      <c r="O11" s="210"/>
      <c r="P11" s="210"/>
      <c r="Q11" s="210"/>
      <c r="R11" s="208"/>
    </row>
    <row r="12" spans="1:18" s="2" customFormat="1" ht="14.4" x14ac:dyDescent="0.3">
      <c r="A12" s="236"/>
      <c r="B12" s="10" t="s">
        <v>22</v>
      </c>
      <c r="C12" s="11">
        <v>2</v>
      </c>
      <c r="D12" s="12"/>
      <c r="E12" s="12"/>
      <c r="F12" s="12">
        <v>6</v>
      </c>
      <c r="G12" s="12">
        <v>6</v>
      </c>
      <c r="H12" s="12"/>
      <c r="I12" s="12"/>
      <c r="J12" s="217">
        <f t="shared" si="3"/>
        <v>12</v>
      </c>
      <c r="K12" s="82">
        <f>SUM(K11,J12)</f>
        <v>120</v>
      </c>
      <c r="L12" s="259">
        <v>8</v>
      </c>
      <c r="M12" s="266">
        <f t="shared" ref="M12:M48" si="4">(J12*100)/366</f>
        <v>3.278688524590164</v>
      </c>
      <c r="N12" s="267">
        <f t="shared" si="1"/>
        <v>32.786885245901637</v>
      </c>
    </row>
    <row r="13" spans="1:18" s="2" customFormat="1" ht="12.75" customHeight="1" x14ac:dyDescent="0.3">
      <c r="A13" s="236"/>
      <c r="B13" s="13" t="s">
        <v>23</v>
      </c>
      <c r="C13" s="11">
        <v>3</v>
      </c>
      <c r="D13" s="12"/>
      <c r="E13" s="12"/>
      <c r="F13" s="12">
        <v>5</v>
      </c>
      <c r="G13" s="12">
        <v>5</v>
      </c>
      <c r="H13" s="12">
        <v>2</v>
      </c>
      <c r="I13" s="12"/>
      <c r="J13" s="217">
        <f t="shared" si="3"/>
        <v>12</v>
      </c>
      <c r="K13" s="82">
        <f>SUM(K12,J13)</f>
        <v>132</v>
      </c>
      <c r="L13" s="259">
        <v>9</v>
      </c>
      <c r="M13" s="266">
        <f t="shared" si="4"/>
        <v>3.278688524590164</v>
      </c>
      <c r="N13" s="267">
        <f t="shared" si="1"/>
        <v>36.065573770491802</v>
      </c>
    </row>
    <row r="14" spans="1:18" s="2" customFormat="1" ht="14.4" x14ac:dyDescent="0.3">
      <c r="A14" s="236"/>
      <c r="B14" s="20" t="s">
        <v>24</v>
      </c>
      <c r="C14" s="52">
        <v>2</v>
      </c>
      <c r="D14" s="53"/>
      <c r="E14" s="53"/>
      <c r="F14" s="53">
        <v>3</v>
      </c>
      <c r="G14" s="53">
        <v>3</v>
      </c>
      <c r="H14" s="53"/>
      <c r="I14" s="53"/>
      <c r="J14" s="218">
        <f t="shared" si="3"/>
        <v>6</v>
      </c>
      <c r="K14" s="82">
        <f>SUM(K13,J14)</f>
        <v>138</v>
      </c>
      <c r="L14" s="259">
        <v>10</v>
      </c>
      <c r="M14" s="266">
        <f t="shared" si="4"/>
        <v>1.639344262295082</v>
      </c>
      <c r="N14" s="267">
        <f t="shared" si="1"/>
        <v>37.704918032786885</v>
      </c>
      <c r="O14" s="252"/>
      <c r="P14" s="252"/>
      <c r="Q14" s="252"/>
    </row>
    <row r="15" spans="1:18" s="2" customFormat="1" ht="16.2" thickBot="1" x14ac:dyDescent="0.35">
      <c r="A15" s="236"/>
      <c r="B15" s="49" t="s">
        <v>25</v>
      </c>
      <c r="C15" s="54"/>
      <c r="D15" s="55"/>
      <c r="E15" s="55"/>
      <c r="F15" s="55"/>
      <c r="G15" s="55"/>
      <c r="H15" s="55"/>
      <c r="I15" s="55"/>
      <c r="J15" s="219"/>
      <c r="K15" s="77"/>
      <c r="L15" s="260"/>
      <c r="M15" s="270"/>
      <c r="N15" s="271"/>
      <c r="O15" s="251"/>
      <c r="P15" s="251"/>
      <c r="Q15" s="251"/>
    </row>
    <row r="16" spans="1:18" s="2" customFormat="1" thickTop="1" x14ac:dyDescent="0.3">
      <c r="A16" s="236"/>
      <c r="B16" s="18" t="s">
        <v>59</v>
      </c>
      <c r="C16" s="50">
        <v>3</v>
      </c>
      <c r="D16" s="51">
        <v>9</v>
      </c>
      <c r="E16" s="51"/>
      <c r="F16" s="51"/>
      <c r="G16" s="51"/>
      <c r="H16" s="51">
        <v>9</v>
      </c>
      <c r="I16" s="51">
        <v>9</v>
      </c>
      <c r="J16" s="216">
        <f t="shared" si="3"/>
        <v>27</v>
      </c>
      <c r="K16" s="82">
        <f>SUM(J16,K14)</f>
        <v>165</v>
      </c>
      <c r="L16" s="259">
        <v>11</v>
      </c>
      <c r="M16" s="266">
        <f t="shared" si="4"/>
        <v>7.3770491803278686</v>
      </c>
      <c r="N16" s="267">
        <f>SUM(M16,N14)</f>
        <v>45.081967213114751</v>
      </c>
      <c r="O16" s="252"/>
      <c r="P16" s="252"/>
      <c r="Q16" s="252"/>
    </row>
    <row r="17" spans="1:17" s="2" customFormat="1" ht="14.4" x14ac:dyDescent="0.3">
      <c r="A17" s="236"/>
      <c r="B17" s="10" t="s">
        <v>60</v>
      </c>
      <c r="C17" s="11">
        <v>3</v>
      </c>
      <c r="D17" s="12">
        <v>6</v>
      </c>
      <c r="E17" s="12"/>
      <c r="F17" s="12"/>
      <c r="G17" s="12"/>
      <c r="H17" s="12">
        <v>6</v>
      </c>
      <c r="I17" s="12">
        <v>6</v>
      </c>
      <c r="J17" s="217">
        <f t="shared" si="3"/>
        <v>18</v>
      </c>
      <c r="K17" s="82">
        <f>SUM(K16,J17)</f>
        <v>183</v>
      </c>
      <c r="L17" s="259">
        <v>12</v>
      </c>
      <c r="M17" s="266">
        <f t="shared" si="4"/>
        <v>4.918032786885246</v>
      </c>
      <c r="N17" s="267">
        <f t="shared" si="1"/>
        <v>50</v>
      </c>
      <c r="O17" s="251"/>
      <c r="P17" s="251"/>
      <c r="Q17" s="251"/>
    </row>
    <row r="18" spans="1:17" s="2" customFormat="1" ht="14.4" x14ac:dyDescent="0.3">
      <c r="A18" s="236"/>
      <c r="B18" s="10" t="s">
        <v>61</v>
      </c>
      <c r="C18" s="11">
        <v>3</v>
      </c>
      <c r="D18" s="12">
        <v>5</v>
      </c>
      <c r="E18" s="12"/>
      <c r="F18" s="12"/>
      <c r="G18" s="12"/>
      <c r="H18" s="12">
        <v>5</v>
      </c>
      <c r="I18" s="12">
        <v>5</v>
      </c>
      <c r="J18" s="217">
        <f t="shared" si="3"/>
        <v>15</v>
      </c>
      <c r="K18" s="82">
        <f>SUM(K17,J18)</f>
        <v>198</v>
      </c>
      <c r="L18" s="259">
        <v>13</v>
      </c>
      <c r="M18" s="266">
        <f t="shared" si="4"/>
        <v>4.0983606557377046</v>
      </c>
      <c r="N18" s="267">
        <f t="shared" si="1"/>
        <v>54.098360655737707</v>
      </c>
    </row>
    <row r="19" spans="1:17" s="2" customFormat="1" ht="14.4" x14ac:dyDescent="0.3">
      <c r="A19" s="236"/>
      <c r="B19" s="10" t="s">
        <v>62</v>
      </c>
      <c r="C19" s="11">
        <v>2</v>
      </c>
      <c r="D19" s="12"/>
      <c r="E19" s="12">
        <v>6</v>
      </c>
      <c r="F19" s="12"/>
      <c r="G19" s="12"/>
      <c r="H19" s="12"/>
      <c r="I19" s="12">
        <v>4</v>
      </c>
      <c r="J19" s="217">
        <f t="shared" si="3"/>
        <v>10</v>
      </c>
      <c r="K19" s="82">
        <f>SUM(K18,J19)</f>
        <v>208</v>
      </c>
      <c r="L19" s="259">
        <v>14</v>
      </c>
      <c r="M19" s="266">
        <f t="shared" si="4"/>
        <v>2.7322404371584699</v>
      </c>
      <c r="N19" s="267">
        <f t="shared" si="1"/>
        <v>56.830601092896174</v>
      </c>
    </row>
    <row r="20" spans="1:17" s="2" customFormat="1" ht="14.4" x14ac:dyDescent="0.3">
      <c r="A20" s="236"/>
      <c r="B20" s="10" t="s">
        <v>63</v>
      </c>
      <c r="C20" s="9">
        <v>2</v>
      </c>
      <c r="D20" s="9"/>
      <c r="E20" s="9">
        <v>6</v>
      </c>
      <c r="F20" s="9"/>
      <c r="G20" s="9"/>
      <c r="H20" s="9"/>
      <c r="I20" s="9">
        <v>2</v>
      </c>
      <c r="J20" s="217">
        <f t="shared" si="3"/>
        <v>8</v>
      </c>
      <c r="K20" s="82">
        <f>SUM(K19,J20)</f>
        <v>216</v>
      </c>
      <c r="L20" s="259">
        <v>15</v>
      </c>
      <c r="M20" s="266">
        <f t="shared" si="4"/>
        <v>2.1857923497267762</v>
      </c>
      <c r="N20" s="267">
        <f t="shared" si="1"/>
        <v>59.016393442622949</v>
      </c>
    </row>
    <row r="21" spans="1:17" s="2" customFormat="1" ht="14.4" x14ac:dyDescent="0.3">
      <c r="A21" s="236"/>
      <c r="B21" s="19" t="s">
        <v>64</v>
      </c>
      <c r="C21" s="9">
        <v>2</v>
      </c>
      <c r="D21" s="9"/>
      <c r="E21" s="9">
        <v>4</v>
      </c>
      <c r="F21" s="9">
        <v>2</v>
      </c>
      <c r="G21" s="9"/>
      <c r="H21" s="9"/>
      <c r="I21" s="9"/>
      <c r="J21" s="217">
        <f t="shared" si="3"/>
        <v>6</v>
      </c>
      <c r="K21" s="82">
        <f>SUM(K20,J21)</f>
        <v>222</v>
      </c>
      <c r="L21" s="259">
        <v>16</v>
      </c>
      <c r="M21" s="266">
        <f t="shared" si="4"/>
        <v>1.639344262295082</v>
      </c>
      <c r="N21" s="267">
        <f t="shared" si="1"/>
        <v>60.655737704918032</v>
      </c>
    </row>
    <row r="22" spans="1:17" s="2" customFormat="1" thickBot="1" x14ac:dyDescent="0.35">
      <c r="A22" s="237"/>
      <c r="B22" s="238" t="s">
        <v>65</v>
      </c>
      <c r="C22" s="33">
        <v>3</v>
      </c>
      <c r="D22" s="33">
        <v>4</v>
      </c>
      <c r="E22" s="33">
        <v>5</v>
      </c>
      <c r="F22" s="33"/>
      <c r="G22" s="33"/>
      <c r="H22" s="33">
        <v>4</v>
      </c>
      <c r="I22" s="33"/>
      <c r="J22" s="222">
        <f t="shared" si="3"/>
        <v>13</v>
      </c>
      <c r="K22" s="239">
        <f>SUM(K21,J22)</f>
        <v>235</v>
      </c>
      <c r="L22" s="261">
        <v>17</v>
      </c>
      <c r="M22" s="269">
        <f t="shared" si="4"/>
        <v>3.5519125683060109</v>
      </c>
      <c r="N22" s="268">
        <f t="shared" si="1"/>
        <v>64.207650273224047</v>
      </c>
    </row>
    <row r="23" spans="1:17" s="2" customFormat="1" thickBot="1" x14ac:dyDescent="0.35">
      <c r="A23" s="22"/>
      <c r="B23" s="34"/>
      <c r="C23" s="35"/>
      <c r="D23" s="35"/>
      <c r="E23" s="35"/>
      <c r="F23" s="35"/>
      <c r="G23" s="35"/>
      <c r="H23" s="35"/>
      <c r="I23" s="35"/>
      <c r="J23" s="220"/>
      <c r="K23" s="125"/>
      <c r="L23" s="262"/>
      <c r="M23" s="276"/>
      <c r="N23" s="277"/>
    </row>
    <row r="24" spans="1:17" s="2" customFormat="1" ht="14.4" x14ac:dyDescent="0.3">
      <c r="A24" s="191" t="s">
        <v>26</v>
      </c>
      <c r="B24" s="25" t="s">
        <v>27</v>
      </c>
      <c r="C24" s="36">
        <v>2</v>
      </c>
      <c r="D24" s="36">
        <v>3</v>
      </c>
      <c r="E24" s="36">
        <v>5</v>
      </c>
      <c r="F24" s="36"/>
      <c r="G24" s="36"/>
      <c r="H24" s="36"/>
      <c r="I24" s="36"/>
      <c r="J24" s="223">
        <f t="shared" si="3"/>
        <v>8</v>
      </c>
      <c r="K24" s="141">
        <f>SUM(J24,K22)</f>
        <v>243</v>
      </c>
      <c r="L24" s="254">
        <v>18</v>
      </c>
      <c r="M24" s="274">
        <f t="shared" si="4"/>
        <v>2.1857923497267762</v>
      </c>
      <c r="N24" s="275">
        <f>SUM(M24,N22)</f>
        <v>66.393442622950829</v>
      </c>
    </row>
    <row r="25" spans="1:17" s="2" customFormat="1" ht="14.4" customHeight="1" x14ac:dyDescent="0.3">
      <c r="A25" s="192"/>
      <c r="B25" s="7" t="s">
        <v>28</v>
      </c>
      <c r="C25" s="16">
        <v>2</v>
      </c>
      <c r="D25" s="16"/>
      <c r="E25" s="16">
        <v>5</v>
      </c>
      <c r="F25" s="16"/>
      <c r="G25" s="16">
        <v>3</v>
      </c>
      <c r="H25" s="16"/>
      <c r="I25" s="16"/>
      <c r="J25" s="213">
        <f t="shared" si="3"/>
        <v>8</v>
      </c>
      <c r="K25" s="72">
        <f>SUM(K24,J25)</f>
        <v>251</v>
      </c>
      <c r="L25" s="255">
        <v>19</v>
      </c>
      <c r="M25" s="266">
        <f t="shared" si="4"/>
        <v>2.1857923497267762</v>
      </c>
      <c r="N25" s="267">
        <f t="shared" si="1"/>
        <v>68.579234972677611</v>
      </c>
    </row>
    <row r="26" spans="1:17" s="2" customFormat="1" ht="14.4" customHeight="1" x14ac:dyDescent="0.3">
      <c r="A26" s="192"/>
      <c r="B26" s="7" t="s">
        <v>29</v>
      </c>
      <c r="C26" s="16">
        <v>2</v>
      </c>
      <c r="D26" s="16"/>
      <c r="E26" s="16"/>
      <c r="F26" s="16"/>
      <c r="G26" s="16"/>
      <c r="H26" s="16">
        <v>6</v>
      </c>
      <c r="I26" s="16">
        <v>2</v>
      </c>
      <c r="J26" s="213">
        <f t="shared" si="3"/>
        <v>8</v>
      </c>
      <c r="K26" s="72">
        <f>SUM(K25,J26)</f>
        <v>259</v>
      </c>
      <c r="L26" s="255">
        <v>20</v>
      </c>
      <c r="M26" s="266">
        <f t="shared" si="4"/>
        <v>2.1857923497267762</v>
      </c>
      <c r="N26" s="267">
        <f t="shared" si="1"/>
        <v>70.765027322404393</v>
      </c>
    </row>
    <row r="27" spans="1:17" s="2" customFormat="1" ht="14.4" customHeight="1" x14ac:dyDescent="0.3">
      <c r="A27" s="192"/>
      <c r="B27" s="17" t="s">
        <v>30</v>
      </c>
      <c r="C27" s="16">
        <v>2</v>
      </c>
      <c r="D27" s="16">
        <v>5</v>
      </c>
      <c r="E27" s="16"/>
      <c r="F27" s="16"/>
      <c r="G27" s="16"/>
      <c r="H27" s="16"/>
      <c r="I27" s="16">
        <v>3</v>
      </c>
      <c r="J27" s="213">
        <f t="shared" si="3"/>
        <v>8</v>
      </c>
      <c r="K27" s="72">
        <f>SUM(K26,J27)</f>
        <v>267</v>
      </c>
      <c r="L27" s="255">
        <v>21</v>
      </c>
      <c r="M27" s="266">
        <f t="shared" si="4"/>
        <v>2.1857923497267762</v>
      </c>
      <c r="N27" s="267">
        <f t="shared" si="1"/>
        <v>72.950819672131175</v>
      </c>
    </row>
    <row r="28" spans="1:17" s="2" customFormat="1" ht="14.4" customHeight="1" x14ac:dyDescent="0.3">
      <c r="A28" s="192"/>
      <c r="B28" s="7" t="s">
        <v>31</v>
      </c>
      <c r="C28" s="16">
        <v>2</v>
      </c>
      <c r="D28" s="16"/>
      <c r="E28" s="16">
        <v>5</v>
      </c>
      <c r="F28" s="16"/>
      <c r="G28" s="16"/>
      <c r="H28" s="16"/>
      <c r="I28" s="16">
        <v>3</v>
      </c>
      <c r="J28" s="213">
        <f t="shared" si="3"/>
        <v>8</v>
      </c>
      <c r="K28" s="72">
        <f>SUM(K27,J28)</f>
        <v>275</v>
      </c>
      <c r="L28" s="255">
        <v>22</v>
      </c>
      <c r="M28" s="266">
        <f t="shared" si="4"/>
        <v>2.1857923497267762</v>
      </c>
      <c r="N28" s="267">
        <f t="shared" si="1"/>
        <v>75.136612021857957</v>
      </c>
    </row>
    <row r="29" spans="1:17" s="2" customFormat="1" ht="15" customHeight="1" thickBot="1" x14ac:dyDescent="0.35">
      <c r="A29" s="193"/>
      <c r="B29" s="240" t="s">
        <v>32</v>
      </c>
      <c r="C29" s="37">
        <v>2</v>
      </c>
      <c r="D29" s="37"/>
      <c r="E29" s="37">
        <v>5</v>
      </c>
      <c r="F29" s="37">
        <v>3</v>
      </c>
      <c r="G29" s="37"/>
      <c r="H29" s="37"/>
      <c r="I29" s="37"/>
      <c r="J29" s="224">
        <f t="shared" si="3"/>
        <v>8</v>
      </c>
      <c r="K29" s="231">
        <f>SUM(K28,J29)</f>
        <v>283</v>
      </c>
      <c r="L29" s="256">
        <v>23</v>
      </c>
      <c r="M29" s="269">
        <f t="shared" si="4"/>
        <v>2.1857923497267762</v>
      </c>
      <c r="N29" s="268">
        <f t="shared" si="1"/>
        <v>77.322404371584739</v>
      </c>
    </row>
    <row r="30" spans="1:17" s="2" customFormat="1" thickBot="1" x14ac:dyDescent="0.35">
      <c r="A30" s="22"/>
      <c r="B30" s="38"/>
      <c r="C30" s="35"/>
      <c r="D30" s="35"/>
      <c r="E30" s="35"/>
      <c r="F30" s="35"/>
      <c r="G30" s="35"/>
      <c r="H30" s="35"/>
      <c r="I30" s="35"/>
      <c r="J30" s="220"/>
      <c r="K30" s="125"/>
      <c r="L30" s="262"/>
      <c r="M30" s="276"/>
      <c r="N30" s="277"/>
    </row>
    <row r="31" spans="1:17" s="2" customFormat="1" ht="14.4" x14ac:dyDescent="0.3">
      <c r="A31" s="188" t="s">
        <v>33</v>
      </c>
      <c r="B31" s="47" t="s">
        <v>34</v>
      </c>
      <c r="C31" s="39">
        <v>1</v>
      </c>
      <c r="D31" s="39"/>
      <c r="E31" s="39">
        <v>5</v>
      </c>
      <c r="F31" s="39"/>
      <c r="G31" s="39"/>
      <c r="H31" s="39"/>
      <c r="I31" s="39"/>
      <c r="J31" s="221">
        <f t="shared" si="3"/>
        <v>5</v>
      </c>
      <c r="K31" s="143">
        <f>SUM(K29,J31)</f>
        <v>288</v>
      </c>
      <c r="L31" s="263">
        <v>24</v>
      </c>
      <c r="M31" s="274">
        <f t="shared" si="4"/>
        <v>1.3661202185792349</v>
      </c>
      <c r="N31" s="275">
        <f>SUM(M31,N29)</f>
        <v>78.688524590163979</v>
      </c>
    </row>
    <row r="32" spans="1:17" s="2" customFormat="1" ht="14.4" customHeight="1" x14ac:dyDescent="0.3">
      <c r="A32" s="189"/>
      <c r="B32" s="14" t="s">
        <v>35</v>
      </c>
      <c r="C32" s="9">
        <v>1</v>
      </c>
      <c r="D32" s="9"/>
      <c r="E32" s="9"/>
      <c r="F32" s="9">
        <v>4</v>
      </c>
      <c r="G32" s="9"/>
      <c r="H32" s="9"/>
      <c r="I32" s="9"/>
      <c r="J32" s="217">
        <f t="shared" si="3"/>
        <v>4</v>
      </c>
      <c r="K32" s="82">
        <f>SUM(K31,J32)</f>
        <v>292</v>
      </c>
      <c r="L32" s="259">
        <v>25</v>
      </c>
      <c r="M32" s="266">
        <f t="shared" si="4"/>
        <v>1.0928961748633881</v>
      </c>
      <c r="N32" s="267">
        <f t="shared" si="1"/>
        <v>79.781420765027363</v>
      </c>
    </row>
    <row r="33" spans="1:14" s="2" customFormat="1" ht="14.4" customHeight="1" x14ac:dyDescent="0.3">
      <c r="A33" s="189"/>
      <c r="B33" s="14" t="s">
        <v>36</v>
      </c>
      <c r="C33" s="9">
        <v>1</v>
      </c>
      <c r="D33" s="9">
        <v>4</v>
      </c>
      <c r="E33" s="9"/>
      <c r="F33" s="9"/>
      <c r="G33" s="9"/>
      <c r="H33" s="9"/>
      <c r="I33" s="9"/>
      <c r="J33" s="217">
        <f t="shared" si="3"/>
        <v>4</v>
      </c>
      <c r="K33" s="82">
        <f>SUM(K32,J33)</f>
        <v>296</v>
      </c>
      <c r="L33" s="259">
        <v>26</v>
      </c>
      <c r="M33" s="266">
        <f t="shared" si="4"/>
        <v>1.0928961748633881</v>
      </c>
      <c r="N33" s="267">
        <f t="shared" si="1"/>
        <v>80.874316939890747</v>
      </c>
    </row>
    <row r="34" spans="1:14" s="2" customFormat="1" ht="14.4" customHeight="1" x14ac:dyDescent="0.3">
      <c r="A34" s="189"/>
      <c r="B34" s="15" t="s">
        <v>37</v>
      </c>
      <c r="C34" s="9">
        <v>1</v>
      </c>
      <c r="D34" s="9"/>
      <c r="E34" s="9"/>
      <c r="F34" s="9"/>
      <c r="G34" s="9">
        <v>4</v>
      </c>
      <c r="H34" s="9"/>
      <c r="I34" s="9"/>
      <c r="J34" s="217">
        <f t="shared" si="3"/>
        <v>4</v>
      </c>
      <c r="K34" s="82">
        <f>SUM(K33,J34)</f>
        <v>300</v>
      </c>
      <c r="L34" s="259">
        <v>27</v>
      </c>
      <c r="M34" s="266">
        <f t="shared" si="4"/>
        <v>1.0928961748633881</v>
      </c>
      <c r="N34" s="267">
        <f t="shared" si="1"/>
        <v>81.967213114754131</v>
      </c>
    </row>
    <row r="35" spans="1:14" s="2" customFormat="1" ht="14.4" customHeight="1" x14ac:dyDescent="0.3">
      <c r="A35" s="189"/>
      <c r="B35" s="14" t="s">
        <v>38</v>
      </c>
      <c r="C35" s="9">
        <v>1</v>
      </c>
      <c r="D35" s="9"/>
      <c r="E35" s="9"/>
      <c r="F35" s="9"/>
      <c r="G35" s="9"/>
      <c r="H35" s="9"/>
      <c r="I35" s="9">
        <v>4</v>
      </c>
      <c r="J35" s="217">
        <f t="shared" si="3"/>
        <v>4</v>
      </c>
      <c r="K35" s="82">
        <f>SUM(K34,J35)</f>
        <v>304</v>
      </c>
      <c r="L35" s="259">
        <v>28</v>
      </c>
      <c r="M35" s="266">
        <f t="shared" si="4"/>
        <v>1.0928961748633881</v>
      </c>
      <c r="N35" s="267">
        <f t="shared" si="1"/>
        <v>83.060109289617515</v>
      </c>
    </row>
    <row r="36" spans="1:14" s="2" customFormat="1" ht="15" customHeight="1" thickBot="1" x14ac:dyDescent="0.35">
      <c r="A36" s="190"/>
      <c r="B36" s="32" t="s">
        <v>39</v>
      </c>
      <c r="C36" s="33">
        <v>1</v>
      </c>
      <c r="D36" s="33"/>
      <c r="E36" s="33"/>
      <c r="F36" s="33"/>
      <c r="G36" s="33"/>
      <c r="H36" s="33">
        <v>4</v>
      </c>
      <c r="I36" s="33"/>
      <c r="J36" s="222">
        <f t="shared" si="3"/>
        <v>4</v>
      </c>
      <c r="K36" s="239">
        <f>SUM(K35,J36)</f>
        <v>308</v>
      </c>
      <c r="L36" s="261">
        <v>29</v>
      </c>
      <c r="M36" s="269">
        <f t="shared" si="4"/>
        <v>1.0928961748633881</v>
      </c>
      <c r="N36" s="268">
        <f t="shared" si="1"/>
        <v>84.153005464480898</v>
      </c>
    </row>
    <row r="37" spans="1:14" s="2" customFormat="1" thickBot="1" x14ac:dyDescent="0.35">
      <c r="A37" s="22"/>
      <c r="B37" s="38"/>
      <c r="C37" s="35"/>
      <c r="D37" s="35"/>
      <c r="E37" s="35"/>
      <c r="F37" s="35"/>
      <c r="G37" s="35"/>
      <c r="H37" s="35"/>
      <c r="I37" s="35"/>
      <c r="J37" s="220"/>
      <c r="K37" s="125"/>
      <c r="L37" s="262"/>
      <c r="M37" s="276"/>
      <c r="N37" s="277"/>
    </row>
    <row r="38" spans="1:14" s="2" customFormat="1" ht="14.4" x14ac:dyDescent="0.3">
      <c r="A38" s="191" t="s">
        <v>40</v>
      </c>
      <c r="B38" s="40" t="s">
        <v>41</v>
      </c>
      <c r="C38" s="36">
        <v>2</v>
      </c>
      <c r="D38" s="36">
        <v>2</v>
      </c>
      <c r="E38" s="36"/>
      <c r="F38" s="36">
        <v>3</v>
      </c>
      <c r="G38" s="36"/>
      <c r="H38" s="36"/>
      <c r="I38" s="36"/>
      <c r="J38" s="223">
        <f t="shared" si="3"/>
        <v>5</v>
      </c>
      <c r="K38" s="141">
        <f>SUM(K36,J38)</f>
        <v>313</v>
      </c>
      <c r="L38" s="254">
        <v>30</v>
      </c>
      <c r="M38" s="274">
        <f t="shared" si="4"/>
        <v>1.3661202185792349</v>
      </c>
      <c r="N38" s="275">
        <f>SUM(M38,N36)</f>
        <v>85.519125683060139</v>
      </c>
    </row>
    <row r="39" spans="1:14" s="2" customFormat="1" ht="14.4" customHeight="1" x14ac:dyDescent="0.3">
      <c r="A39" s="192"/>
      <c r="B39" s="21" t="s">
        <v>42</v>
      </c>
      <c r="C39" s="16">
        <v>2</v>
      </c>
      <c r="D39" s="16"/>
      <c r="E39" s="16">
        <v>3</v>
      </c>
      <c r="F39" s="16"/>
      <c r="G39" s="16"/>
      <c r="H39" s="16">
        <v>3</v>
      </c>
      <c r="I39" s="16"/>
      <c r="J39" s="213">
        <f t="shared" si="3"/>
        <v>6</v>
      </c>
      <c r="K39" s="72">
        <f>SUM(K38,J39)</f>
        <v>319</v>
      </c>
      <c r="L39" s="255">
        <v>31</v>
      </c>
      <c r="M39" s="266">
        <f t="shared" si="4"/>
        <v>1.639344262295082</v>
      </c>
      <c r="N39" s="267">
        <f t="shared" si="1"/>
        <v>87.158469945355222</v>
      </c>
    </row>
    <row r="40" spans="1:14" s="2" customFormat="1" ht="14.4" customHeight="1" x14ac:dyDescent="0.3">
      <c r="A40" s="192"/>
      <c r="B40" s="21" t="s">
        <v>43</v>
      </c>
      <c r="C40" s="16">
        <v>2</v>
      </c>
      <c r="D40" s="16"/>
      <c r="E40" s="16"/>
      <c r="F40" s="16">
        <v>3</v>
      </c>
      <c r="G40" s="16"/>
      <c r="H40" s="16"/>
      <c r="I40" s="16">
        <v>3</v>
      </c>
      <c r="J40" s="213">
        <f t="shared" si="3"/>
        <v>6</v>
      </c>
      <c r="K40" s="72">
        <f>SUM(K39,J40)</f>
        <v>325</v>
      </c>
      <c r="L40" s="255">
        <v>32</v>
      </c>
      <c r="M40" s="266">
        <f t="shared" si="4"/>
        <v>1.639344262295082</v>
      </c>
      <c r="N40" s="267">
        <f t="shared" si="1"/>
        <v>88.797814207650305</v>
      </c>
    </row>
    <row r="41" spans="1:14" s="2" customFormat="1" ht="14.4" customHeight="1" x14ac:dyDescent="0.3">
      <c r="A41" s="192"/>
      <c r="B41" s="21" t="s">
        <v>44</v>
      </c>
      <c r="C41" s="16">
        <v>2</v>
      </c>
      <c r="D41" s="16"/>
      <c r="E41" s="16">
        <v>2</v>
      </c>
      <c r="F41" s="16"/>
      <c r="G41" s="16">
        <v>3</v>
      </c>
      <c r="H41" s="16"/>
      <c r="I41" s="16"/>
      <c r="J41" s="213">
        <f t="shared" si="3"/>
        <v>5</v>
      </c>
      <c r="K41" s="72">
        <f>SUM(K40,J41)</f>
        <v>330</v>
      </c>
      <c r="L41" s="255">
        <v>33</v>
      </c>
      <c r="M41" s="266">
        <f t="shared" si="4"/>
        <v>1.3661202185792349</v>
      </c>
      <c r="N41" s="267">
        <f t="shared" si="1"/>
        <v>90.163934426229545</v>
      </c>
    </row>
    <row r="42" spans="1:14" s="2" customFormat="1" ht="14.4" customHeight="1" x14ac:dyDescent="0.3">
      <c r="A42" s="192"/>
      <c r="B42" s="21" t="s">
        <v>45</v>
      </c>
      <c r="C42" s="16">
        <v>2</v>
      </c>
      <c r="D42" s="16"/>
      <c r="E42" s="16"/>
      <c r="F42" s="16"/>
      <c r="G42" s="16"/>
      <c r="H42" s="16">
        <v>10</v>
      </c>
      <c r="I42" s="16">
        <v>7</v>
      </c>
      <c r="J42" s="213">
        <f t="shared" si="3"/>
        <v>17</v>
      </c>
      <c r="K42" s="72">
        <f>SUM(K41,J42)</f>
        <v>347</v>
      </c>
      <c r="L42" s="255">
        <v>34</v>
      </c>
      <c r="M42" s="266">
        <f t="shared" si="4"/>
        <v>4.6448087431693992</v>
      </c>
      <c r="N42" s="267">
        <f t="shared" si="1"/>
        <v>94.808743169398952</v>
      </c>
    </row>
    <row r="43" spans="1:14" s="2" customFormat="1" ht="15" customHeight="1" thickBot="1" x14ac:dyDescent="0.35">
      <c r="A43" s="193"/>
      <c r="B43" s="48" t="s">
        <v>46</v>
      </c>
      <c r="C43" s="37">
        <v>2</v>
      </c>
      <c r="D43" s="37">
        <v>4</v>
      </c>
      <c r="E43" s="37"/>
      <c r="F43" s="37"/>
      <c r="G43" s="37">
        <v>2</v>
      </c>
      <c r="H43" s="37"/>
      <c r="I43" s="37"/>
      <c r="J43" s="224">
        <f t="shared" si="3"/>
        <v>6</v>
      </c>
      <c r="K43" s="231">
        <f>SUM(K42,J43)</f>
        <v>353</v>
      </c>
      <c r="L43" s="256">
        <v>35</v>
      </c>
      <c r="M43" s="269">
        <f t="shared" si="4"/>
        <v>1.639344262295082</v>
      </c>
      <c r="N43" s="268">
        <f t="shared" si="1"/>
        <v>96.448087431694034</v>
      </c>
    </row>
    <row r="44" spans="1:14" s="2" customFormat="1" thickBot="1" x14ac:dyDescent="0.35">
      <c r="A44" s="23"/>
      <c r="B44" s="38"/>
      <c r="C44" s="35"/>
      <c r="D44" s="35"/>
      <c r="E44" s="35"/>
      <c r="F44" s="35"/>
      <c r="G44" s="35"/>
      <c r="H44" s="35"/>
      <c r="I44" s="35"/>
      <c r="J44" s="220"/>
      <c r="K44" s="125"/>
      <c r="L44" s="262"/>
      <c r="M44" s="276"/>
      <c r="N44" s="277"/>
    </row>
    <row r="45" spans="1:14" s="2" customFormat="1" thickBot="1" x14ac:dyDescent="0.35">
      <c r="A45" s="41" t="s">
        <v>47</v>
      </c>
      <c r="B45" s="42" t="s">
        <v>48</v>
      </c>
      <c r="C45" s="43">
        <v>2</v>
      </c>
      <c r="D45" s="43">
        <v>5</v>
      </c>
      <c r="E45" s="43"/>
      <c r="F45" s="43"/>
      <c r="G45" s="43">
        <v>5</v>
      </c>
      <c r="H45" s="43"/>
      <c r="I45" s="43"/>
      <c r="J45" s="225">
        <f t="shared" si="3"/>
        <v>10</v>
      </c>
      <c r="K45" s="241">
        <f>SUM(K43,J45)</f>
        <v>363</v>
      </c>
      <c r="L45" s="264">
        <v>36</v>
      </c>
      <c r="M45" s="280">
        <f t="shared" si="4"/>
        <v>2.7322404371584699</v>
      </c>
      <c r="N45" s="281">
        <f>SUM(M45,N43)</f>
        <v>99.180327868852501</v>
      </c>
    </row>
    <row r="46" spans="1:14" s="2" customFormat="1" thickBot="1" x14ac:dyDescent="0.35">
      <c r="A46" s="24"/>
      <c r="B46" s="34"/>
      <c r="C46" s="35"/>
      <c r="D46" s="35"/>
      <c r="E46" s="35"/>
      <c r="F46" s="35"/>
      <c r="G46" s="35"/>
      <c r="H46" s="35"/>
      <c r="I46" s="35"/>
      <c r="J46" s="220"/>
      <c r="K46" s="125"/>
      <c r="L46" s="262"/>
      <c r="M46" s="276"/>
      <c r="N46" s="277"/>
    </row>
    <row r="47" spans="1:14" s="2" customFormat="1" thickBot="1" x14ac:dyDescent="0.35">
      <c r="A47" s="44" t="s">
        <v>49</v>
      </c>
      <c r="B47" s="45" t="s">
        <v>50</v>
      </c>
      <c r="C47" s="46">
        <v>3</v>
      </c>
      <c r="D47" s="46">
        <v>1</v>
      </c>
      <c r="E47" s="46"/>
      <c r="F47" s="46">
        <v>1</v>
      </c>
      <c r="G47" s="46">
        <v>1</v>
      </c>
      <c r="H47" s="46"/>
      <c r="I47" s="46"/>
      <c r="J47" s="226">
        <f t="shared" si="3"/>
        <v>3</v>
      </c>
      <c r="K47" s="242">
        <f>SUM(K45,J47)</f>
        <v>366</v>
      </c>
      <c r="L47" s="265">
        <v>37</v>
      </c>
      <c r="M47" s="280">
        <f t="shared" si="4"/>
        <v>0.81967213114754101</v>
      </c>
      <c r="N47" s="281">
        <f>SUM(M47,N45)</f>
        <v>100.00000000000004</v>
      </c>
    </row>
    <row r="48" spans="1:14" s="2" customFormat="1" ht="22.2" customHeight="1" thickBot="1" x14ac:dyDescent="0.35">
      <c r="A48" s="243"/>
      <c r="B48" s="244" t="s">
        <v>51</v>
      </c>
      <c r="C48" s="245">
        <f t="shared" ref="C48:I48" si="5">SUM(C2:C47)</f>
        <v>80</v>
      </c>
      <c r="D48" s="245">
        <f t="shared" si="5"/>
        <v>61</v>
      </c>
      <c r="E48" s="245">
        <f t="shared" si="5"/>
        <v>62</v>
      </c>
      <c r="F48" s="245">
        <f>SUM(F2:F47)</f>
        <v>61</v>
      </c>
      <c r="G48" s="245">
        <f t="shared" si="5"/>
        <v>61</v>
      </c>
      <c r="H48" s="245">
        <f t="shared" si="5"/>
        <v>60</v>
      </c>
      <c r="I48" s="245">
        <f t="shared" si="5"/>
        <v>61</v>
      </c>
      <c r="J48" s="248">
        <f>SUM(J2:J47)</f>
        <v>366</v>
      </c>
      <c r="K48" s="246"/>
      <c r="L48" s="247"/>
      <c r="M48" s="250"/>
      <c r="N48" s="250"/>
    </row>
    <row r="49" spans="2:12" s="2" customFormat="1" ht="15" customHeight="1" x14ac:dyDescent="0.25">
      <c r="B49" s="4"/>
      <c r="C49" s="3"/>
      <c r="D49" s="3"/>
      <c r="E49" s="3"/>
      <c r="F49" s="3"/>
      <c r="G49" s="3"/>
      <c r="H49" s="3"/>
      <c r="I49" s="3"/>
      <c r="J49" s="3"/>
      <c r="K49" s="56"/>
      <c r="L49" s="56"/>
    </row>
    <row r="50" spans="2:12" s="2" customFormat="1" ht="15" customHeight="1" x14ac:dyDescent="0.25">
      <c r="G50" s="3"/>
      <c r="H50" s="3"/>
      <c r="I50" s="3"/>
      <c r="J50" s="3"/>
      <c r="K50" s="56"/>
      <c r="L50" s="56"/>
    </row>
    <row r="51" spans="2:12" s="2" customFormat="1" ht="13.8" x14ac:dyDescent="0.25">
      <c r="B51" s="64" t="s">
        <v>52</v>
      </c>
      <c r="G51" s="3"/>
      <c r="H51" s="3"/>
      <c r="I51" s="3"/>
      <c r="J51" s="3"/>
      <c r="K51" s="56"/>
      <c r="L51" s="56"/>
    </row>
    <row r="52" spans="2:12" s="2" customFormat="1" ht="13.8" x14ac:dyDescent="0.25">
      <c r="B52" s="2" t="s">
        <v>53</v>
      </c>
      <c r="G52" s="3"/>
      <c r="H52" s="3"/>
      <c r="K52" s="3"/>
      <c r="L52" s="3"/>
    </row>
    <row r="53" spans="2:12" s="2" customFormat="1" ht="15" customHeight="1" x14ac:dyDescent="0.25">
      <c r="B53" s="2" t="s">
        <v>54</v>
      </c>
      <c r="G53" s="3"/>
      <c r="H53" s="3"/>
      <c r="J53" s="4"/>
      <c r="K53" s="56"/>
      <c r="L53" s="56"/>
    </row>
    <row r="54" spans="2:12" s="2" customFormat="1" ht="15" customHeight="1" x14ac:dyDescent="0.25">
      <c r="B54" s="2" t="s">
        <v>55</v>
      </c>
      <c r="G54" s="3"/>
      <c r="H54" s="3"/>
      <c r="I54" s="3"/>
      <c r="J54" s="3"/>
      <c r="K54" s="56"/>
      <c r="L54" s="56"/>
    </row>
    <row r="55" spans="2:12" s="2" customFormat="1" ht="13.8" x14ac:dyDescent="0.25">
      <c r="B55" s="2" t="s">
        <v>57</v>
      </c>
      <c r="G55" s="3"/>
      <c r="H55" s="3"/>
      <c r="I55" s="3"/>
      <c r="J55" s="3"/>
      <c r="K55" s="56"/>
      <c r="L55" s="56"/>
    </row>
    <row r="56" spans="2:12" s="2" customFormat="1" ht="15" customHeight="1" x14ac:dyDescent="0.25">
      <c r="B56" s="2" t="s">
        <v>56</v>
      </c>
      <c r="G56" s="3"/>
      <c r="H56" s="3"/>
      <c r="I56" s="3"/>
      <c r="J56" s="3"/>
      <c r="K56" s="56"/>
      <c r="L56" s="56"/>
    </row>
    <row r="57" spans="2:12" s="2" customFormat="1" ht="15" customHeight="1" x14ac:dyDescent="0.25">
      <c r="B57" s="2" t="s">
        <v>58</v>
      </c>
      <c r="G57" s="3"/>
      <c r="H57" s="3"/>
      <c r="I57" s="3"/>
      <c r="J57" s="3"/>
      <c r="K57" s="56"/>
      <c r="L57" s="56"/>
    </row>
    <row r="58" spans="2:12" s="2" customFormat="1" ht="15" customHeight="1" x14ac:dyDescent="0.25">
      <c r="G58" s="3"/>
      <c r="H58" s="3"/>
      <c r="I58" s="3"/>
      <c r="J58" s="3"/>
      <c r="K58" s="56"/>
      <c r="L58" s="56"/>
    </row>
    <row r="59" spans="2:12" s="2" customFormat="1" ht="15" customHeight="1" x14ac:dyDescent="0.25">
      <c r="G59" s="3"/>
      <c r="H59" s="3"/>
      <c r="I59" s="3"/>
      <c r="J59" s="3"/>
      <c r="K59" s="56"/>
      <c r="L59" s="56"/>
    </row>
    <row r="60" spans="2:12" s="2" customFormat="1" ht="15" customHeight="1" x14ac:dyDescent="0.25">
      <c r="C60" s="3"/>
      <c r="D60" s="3"/>
      <c r="E60" s="3"/>
      <c r="F60" s="3"/>
      <c r="G60" s="3"/>
      <c r="H60" s="3"/>
      <c r="I60" s="3"/>
      <c r="J60" s="3"/>
      <c r="K60" s="56"/>
      <c r="L60" s="56"/>
    </row>
  </sheetData>
  <mergeCells count="9">
    <mergeCell ref="A31:A36"/>
    <mergeCell ref="A38:A43"/>
    <mergeCell ref="A2:A6"/>
    <mergeCell ref="A8:A22"/>
    <mergeCell ref="A24:A29"/>
    <mergeCell ref="O8:P8"/>
    <mergeCell ref="O6:P6"/>
    <mergeCell ref="O7:P7"/>
    <mergeCell ref="O5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EAD0-0749-4FB0-BE4B-9C5024485BE6}">
  <dimension ref="A1:Z42"/>
  <sheetViews>
    <sheetView zoomScale="66" zoomScaleNormal="66" workbookViewId="0">
      <selection activeCell="T28" sqref="T28"/>
    </sheetView>
  </sheetViews>
  <sheetFormatPr baseColWidth="10" defaultRowHeight="14.4" x14ac:dyDescent="0.3"/>
  <cols>
    <col min="1" max="1" width="8.44140625" customWidth="1"/>
    <col min="2" max="2" width="20.44140625" customWidth="1"/>
    <col min="3" max="3" width="11.5546875" customWidth="1"/>
    <col min="4" max="4" width="10.5546875" customWidth="1"/>
    <col min="5" max="5" width="10.44140625" customWidth="1"/>
    <col min="6" max="6" width="6.88671875" customWidth="1"/>
    <col min="7" max="7" width="12.5546875" customWidth="1"/>
    <col min="8" max="9" width="11.77734375" customWidth="1"/>
    <col min="10" max="11" width="12" customWidth="1"/>
    <col min="12" max="12" width="11.88671875" customWidth="1"/>
    <col min="13" max="14" width="11.5546875" style="57"/>
    <col min="16" max="16" width="13.44140625" customWidth="1"/>
    <col min="20" max="20" width="17.88671875" customWidth="1"/>
    <col min="22" max="22" width="15.44140625" customWidth="1"/>
    <col min="23" max="23" width="5.77734375" customWidth="1"/>
  </cols>
  <sheetData>
    <row r="1" spans="1:26" ht="15" thickBot="1" x14ac:dyDescent="0.35">
      <c r="J1" s="1"/>
      <c r="M1" s="289"/>
    </row>
    <row r="2" spans="1:26" ht="18.600000000000001" thickBot="1" x14ac:dyDescent="0.35">
      <c r="A2" s="313" t="s">
        <v>150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5"/>
      <c r="O2" s="308" t="s">
        <v>152</v>
      </c>
      <c r="P2" s="309"/>
      <c r="Q2" s="309"/>
      <c r="R2" s="310"/>
      <c r="S2" s="291"/>
      <c r="T2" s="291"/>
      <c r="U2" s="291"/>
      <c r="V2" s="291"/>
      <c r="W2" s="291"/>
      <c r="X2" s="291"/>
      <c r="Y2" s="291"/>
      <c r="Z2" s="291"/>
    </row>
    <row r="3" spans="1:26" s="290" customFormat="1" ht="28.8" customHeight="1" thickBot="1" x14ac:dyDescent="0.25">
      <c r="A3" s="316" t="s">
        <v>72</v>
      </c>
      <c r="B3" s="317" t="s">
        <v>73</v>
      </c>
      <c r="C3" s="318" t="s">
        <v>145</v>
      </c>
      <c r="D3" s="318" t="s">
        <v>146</v>
      </c>
      <c r="E3" s="318" t="s">
        <v>147</v>
      </c>
      <c r="F3" s="317" t="s">
        <v>74</v>
      </c>
      <c r="G3" s="318" t="s">
        <v>144</v>
      </c>
      <c r="H3" s="318" t="s">
        <v>148</v>
      </c>
      <c r="I3" s="318" t="s">
        <v>149</v>
      </c>
      <c r="J3" s="317" t="s">
        <v>75</v>
      </c>
      <c r="K3" s="317" t="s">
        <v>76</v>
      </c>
      <c r="L3" s="317" t="s">
        <v>77</v>
      </c>
      <c r="M3" s="328" t="s">
        <v>138</v>
      </c>
      <c r="N3" s="328" t="s">
        <v>139</v>
      </c>
      <c r="O3" s="306" t="s">
        <v>140</v>
      </c>
      <c r="P3" s="307" t="s">
        <v>141</v>
      </c>
      <c r="Q3" s="319" t="s">
        <v>142</v>
      </c>
      <c r="R3" s="320" t="s">
        <v>143</v>
      </c>
      <c r="S3" s="292"/>
      <c r="T3" s="292"/>
      <c r="U3" s="292"/>
      <c r="V3" s="292"/>
      <c r="W3" s="292"/>
      <c r="X3" s="292"/>
      <c r="Y3" s="292"/>
      <c r="Z3" s="292"/>
    </row>
    <row r="4" spans="1:26" x14ac:dyDescent="0.3">
      <c r="A4" s="304">
        <v>1</v>
      </c>
      <c r="B4" s="285" t="s">
        <v>86</v>
      </c>
      <c r="C4" s="182">
        <v>16</v>
      </c>
      <c r="D4" s="183">
        <f>C4*0.8</f>
        <v>12.8</v>
      </c>
      <c r="E4" s="184">
        <f>C4*0.2</f>
        <v>3.2</v>
      </c>
      <c r="F4" s="182">
        <v>6</v>
      </c>
      <c r="G4" s="185">
        <f>D4*F4</f>
        <v>76.800000000000011</v>
      </c>
      <c r="H4" s="183">
        <f>E4*F4</f>
        <v>19.200000000000003</v>
      </c>
      <c r="I4" s="184">
        <f>SUM(G4:H4)</f>
        <v>96.000000000000014</v>
      </c>
      <c r="J4" s="184">
        <f>G4</f>
        <v>76.800000000000011</v>
      </c>
      <c r="K4" s="184">
        <f>H4</f>
        <v>19.200000000000003</v>
      </c>
      <c r="L4" s="184">
        <f>SUM(J4,K4)</f>
        <v>96.000000000000014</v>
      </c>
      <c r="M4" s="321">
        <f>(G4*100)/J40</f>
        <v>1.2158054711246202</v>
      </c>
      <c r="N4" s="322">
        <f>M4</f>
        <v>1.2158054711246202</v>
      </c>
      <c r="O4" s="311">
        <v>87.3</v>
      </c>
      <c r="P4" s="311">
        <f>O4</f>
        <v>87.3</v>
      </c>
      <c r="Q4" s="326">
        <f>(O4*100)/7896</f>
        <v>1.1056231003039514</v>
      </c>
      <c r="R4" s="326">
        <f>Q4</f>
        <v>1.1056231003039514</v>
      </c>
      <c r="T4" s="282" t="s">
        <v>125</v>
      </c>
      <c r="U4" s="179">
        <v>37</v>
      </c>
    </row>
    <row r="5" spans="1:26" x14ac:dyDescent="0.3">
      <c r="A5" s="65">
        <f>A4+1</f>
        <v>2</v>
      </c>
      <c r="B5" s="286" t="s">
        <v>87</v>
      </c>
      <c r="C5" s="65">
        <v>40</v>
      </c>
      <c r="D5" s="66">
        <f t="shared" ref="D5:D40" si="0">C5*0.8</f>
        <v>32</v>
      </c>
      <c r="E5" s="67">
        <f t="shared" ref="E5:E40" si="1">C5*0.2</f>
        <v>8</v>
      </c>
      <c r="F5" s="65">
        <v>6</v>
      </c>
      <c r="G5" s="178">
        <f t="shared" ref="G5:G40" si="2">D5*F5</f>
        <v>192</v>
      </c>
      <c r="H5" s="66">
        <f t="shared" ref="H5:H40" si="3">E5*F5</f>
        <v>48</v>
      </c>
      <c r="I5" s="67">
        <f t="shared" ref="I5:I40" si="4">SUM(G5:H5)</f>
        <v>240</v>
      </c>
      <c r="J5" s="67">
        <f>SUM(J4,G5)</f>
        <v>268.8</v>
      </c>
      <c r="K5" s="67">
        <f>SUM(K4,H5)</f>
        <v>67.2</v>
      </c>
      <c r="L5" s="67">
        <f t="shared" ref="L5:L40" si="5">SUM(J5,K5)</f>
        <v>336</v>
      </c>
      <c r="M5" s="323">
        <f>(G5*100)/J40</f>
        <v>3.0395136778115499</v>
      </c>
      <c r="N5" s="324">
        <f>SUM(N4,M5)</f>
        <v>4.2553191489361701</v>
      </c>
      <c r="O5" s="312">
        <v>197.9</v>
      </c>
      <c r="P5" s="312">
        <f>SUM(P4,O5)</f>
        <v>285.2</v>
      </c>
      <c r="Q5" s="327">
        <f t="shared" ref="Q5:Q40" si="6">(O5*100)/7896</f>
        <v>2.5063323201621075</v>
      </c>
      <c r="R5" s="327">
        <f>SUM(R4,Q5)</f>
        <v>3.6119554204660589</v>
      </c>
      <c r="T5" s="283" t="s">
        <v>126</v>
      </c>
      <c r="U5" s="180">
        <v>40</v>
      </c>
    </row>
    <row r="6" spans="1:26" ht="15" thickBot="1" x14ac:dyDescent="0.35">
      <c r="A6" s="65">
        <f t="shared" ref="A6:A40" si="7">A5+1</f>
        <v>3</v>
      </c>
      <c r="B6" s="286" t="s">
        <v>78</v>
      </c>
      <c r="C6" s="65">
        <v>40</v>
      </c>
      <c r="D6" s="66">
        <f t="shared" si="0"/>
        <v>32</v>
      </c>
      <c r="E6" s="67">
        <f t="shared" si="1"/>
        <v>8</v>
      </c>
      <c r="F6" s="65">
        <v>6</v>
      </c>
      <c r="G6" s="178">
        <f t="shared" si="2"/>
        <v>192</v>
      </c>
      <c r="H6" s="66">
        <f t="shared" si="3"/>
        <v>48</v>
      </c>
      <c r="I6" s="67">
        <f t="shared" si="4"/>
        <v>240</v>
      </c>
      <c r="J6" s="67">
        <f t="shared" ref="J6:J40" si="8">SUM(J5,G6)</f>
        <v>460.8</v>
      </c>
      <c r="K6" s="67">
        <f t="shared" ref="K6:K40" si="9">SUM(K5,H6)</f>
        <v>115.2</v>
      </c>
      <c r="L6" s="67">
        <f t="shared" si="5"/>
        <v>576</v>
      </c>
      <c r="M6" s="323">
        <f>(G6*100)/J40</f>
        <v>3.0395136778115499</v>
      </c>
      <c r="N6" s="324">
        <f t="shared" ref="N6:N40" si="10">SUM(N5,M6)</f>
        <v>7.2948328267477205</v>
      </c>
      <c r="O6" s="312">
        <v>195.6</v>
      </c>
      <c r="P6" s="312">
        <f t="shared" ref="P6:P40" si="11">SUM(P5,O6)</f>
        <v>480.79999999999995</v>
      </c>
      <c r="Q6" s="327">
        <f t="shared" si="6"/>
        <v>2.4772036474164132</v>
      </c>
      <c r="R6" s="327">
        <f t="shared" ref="R6:R40" si="12">SUM(R5,Q6)</f>
        <v>6.0891590678824716</v>
      </c>
      <c r="T6" s="284" t="s">
        <v>127</v>
      </c>
      <c r="U6" s="181">
        <v>185</v>
      </c>
    </row>
    <row r="7" spans="1:26" x14ac:dyDescent="0.3">
      <c r="A7" s="65">
        <f t="shared" si="7"/>
        <v>4</v>
      </c>
      <c r="B7" s="286" t="s">
        <v>79</v>
      </c>
      <c r="C7" s="65">
        <v>40</v>
      </c>
      <c r="D7" s="66">
        <f t="shared" si="0"/>
        <v>32</v>
      </c>
      <c r="E7" s="67">
        <f t="shared" si="1"/>
        <v>8</v>
      </c>
      <c r="F7" s="65">
        <v>6</v>
      </c>
      <c r="G7" s="178">
        <f t="shared" si="2"/>
        <v>192</v>
      </c>
      <c r="H7" s="66">
        <f t="shared" si="3"/>
        <v>48</v>
      </c>
      <c r="I7" s="67">
        <f t="shared" si="4"/>
        <v>240</v>
      </c>
      <c r="J7" s="67">
        <f t="shared" si="8"/>
        <v>652.79999999999995</v>
      </c>
      <c r="K7" s="67">
        <f t="shared" si="9"/>
        <v>163.19999999999999</v>
      </c>
      <c r="L7" s="67">
        <f t="shared" si="5"/>
        <v>816</v>
      </c>
      <c r="M7" s="323">
        <f>(G7*100)/J40</f>
        <v>3.0395136778115499</v>
      </c>
      <c r="N7" s="324">
        <f t="shared" si="10"/>
        <v>10.334346504559271</v>
      </c>
      <c r="O7" s="312">
        <v>208.5</v>
      </c>
      <c r="P7" s="312">
        <f t="shared" si="11"/>
        <v>689.3</v>
      </c>
      <c r="Q7" s="327">
        <f t="shared" si="6"/>
        <v>2.6405775075987843</v>
      </c>
      <c r="R7" s="327">
        <f t="shared" si="12"/>
        <v>8.7297365754812564</v>
      </c>
    </row>
    <row r="8" spans="1:26" x14ac:dyDescent="0.3">
      <c r="A8" s="65">
        <f t="shared" si="7"/>
        <v>5</v>
      </c>
      <c r="B8" s="286" t="s">
        <v>88</v>
      </c>
      <c r="C8" s="65">
        <v>40</v>
      </c>
      <c r="D8" s="66">
        <f t="shared" si="0"/>
        <v>32</v>
      </c>
      <c r="E8" s="67">
        <f t="shared" si="1"/>
        <v>8</v>
      </c>
      <c r="F8" s="65">
        <v>6</v>
      </c>
      <c r="G8" s="178">
        <f t="shared" si="2"/>
        <v>192</v>
      </c>
      <c r="H8" s="66">
        <f t="shared" si="3"/>
        <v>48</v>
      </c>
      <c r="I8" s="67">
        <f t="shared" si="4"/>
        <v>240</v>
      </c>
      <c r="J8" s="67">
        <f t="shared" si="8"/>
        <v>844.8</v>
      </c>
      <c r="K8" s="67">
        <f t="shared" si="9"/>
        <v>211.2</v>
      </c>
      <c r="L8" s="67">
        <f t="shared" si="5"/>
        <v>1056</v>
      </c>
      <c r="M8" s="323">
        <f>(G8*100)/6317</f>
        <v>3.0394174449897102</v>
      </c>
      <c r="N8" s="324">
        <f t="shared" si="10"/>
        <v>13.37376394954898</v>
      </c>
      <c r="O8" s="312">
        <v>190.4</v>
      </c>
      <c r="P8" s="312">
        <f t="shared" si="11"/>
        <v>879.69999999999993</v>
      </c>
      <c r="Q8" s="327">
        <f t="shared" si="6"/>
        <v>2.4113475177304964</v>
      </c>
      <c r="R8" s="327">
        <f t="shared" si="12"/>
        <v>11.141084093211752</v>
      </c>
    </row>
    <row r="9" spans="1:26" x14ac:dyDescent="0.3">
      <c r="A9" s="65">
        <f t="shared" si="7"/>
        <v>6</v>
      </c>
      <c r="B9" s="286" t="s">
        <v>89</v>
      </c>
      <c r="C9" s="65">
        <v>32</v>
      </c>
      <c r="D9" s="66">
        <f t="shared" si="0"/>
        <v>25.6</v>
      </c>
      <c r="E9" s="67">
        <f t="shared" si="1"/>
        <v>6.4</v>
      </c>
      <c r="F9" s="65">
        <v>6</v>
      </c>
      <c r="G9" s="178">
        <f t="shared" si="2"/>
        <v>153.60000000000002</v>
      </c>
      <c r="H9" s="66">
        <f t="shared" si="3"/>
        <v>38.400000000000006</v>
      </c>
      <c r="I9" s="67">
        <f t="shared" si="4"/>
        <v>192.00000000000003</v>
      </c>
      <c r="J9" s="67">
        <f t="shared" si="8"/>
        <v>998.4</v>
      </c>
      <c r="K9" s="67">
        <f t="shared" si="9"/>
        <v>249.6</v>
      </c>
      <c r="L9" s="67">
        <f t="shared" si="5"/>
        <v>1248</v>
      </c>
      <c r="M9" s="323">
        <f>(G9*100)/6317</f>
        <v>2.4315339559917684</v>
      </c>
      <c r="N9" s="324">
        <f t="shared" si="10"/>
        <v>15.805297905540748</v>
      </c>
      <c r="O9" s="312">
        <v>170.2</v>
      </c>
      <c r="P9" s="312">
        <f t="shared" si="11"/>
        <v>1049.8999999999999</v>
      </c>
      <c r="Q9" s="327">
        <f t="shared" si="6"/>
        <v>2.1555217831813578</v>
      </c>
      <c r="R9" s="327">
        <f t="shared" si="12"/>
        <v>13.296605876393111</v>
      </c>
      <c r="T9" s="332" t="s">
        <v>154</v>
      </c>
      <c r="U9" s="332"/>
      <c r="V9" s="332"/>
    </row>
    <row r="10" spans="1:26" x14ac:dyDescent="0.3">
      <c r="A10" s="65">
        <f t="shared" si="7"/>
        <v>7</v>
      </c>
      <c r="B10" s="286" t="s">
        <v>80</v>
      </c>
      <c r="C10" s="65">
        <v>40</v>
      </c>
      <c r="D10" s="66">
        <f t="shared" si="0"/>
        <v>32</v>
      </c>
      <c r="E10" s="67">
        <f t="shared" si="1"/>
        <v>8</v>
      </c>
      <c r="F10" s="65">
        <v>6</v>
      </c>
      <c r="G10" s="178">
        <f t="shared" si="2"/>
        <v>192</v>
      </c>
      <c r="H10" s="66">
        <f t="shared" si="3"/>
        <v>48</v>
      </c>
      <c r="I10" s="67">
        <f t="shared" si="4"/>
        <v>240</v>
      </c>
      <c r="J10" s="67">
        <f t="shared" si="8"/>
        <v>1190.4000000000001</v>
      </c>
      <c r="K10" s="67">
        <f t="shared" si="9"/>
        <v>297.60000000000002</v>
      </c>
      <c r="L10" s="67">
        <f t="shared" si="5"/>
        <v>1488</v>
      </c>
      <c r="M10" s="323">
        <f t="shared" ref="M10:M40" si="13">(G10*100)/6317</f>
        <v>3.0394174449897102</v>
      </c>
      <c r="N10" s="324">
        <f t="shared" si="10"/>
        <v>18.844715350530457</v>
      </c>
      <c r="O10" s="312">
        <v>189.9</v>
      </c>
      <c r="P10" s="312">
        <f t="shared" si="11"/>
        <v>1239.8</v>
      </c>
      <c r="Q10" s="327">
        <f t="shared" si="6"/>
        <v>2.4050151975683889</v>
      </c>
      <c r="R10" s="327">
        <f t="shared" si="12"/>
        <v>15.701621073961499</v>
      </c>
      <c r="U10" s="293">
        <f>(U13-A40)</f>
        <v>5.4180889297168378</v>
      </c>
    </row>
    <row r="11" spans="1:26" x14ac:dyDescent="0.3">
      <c r="A11" s="65">
        <f t="shared" si="7"/>
        <v>8</v>
      </c>
      <c r="B11" s="286" t="s">
        <v>81</v>
      </c>
      <c r="C11" s="65">
        <v>32</v>
      </c>
      <c r="D11" s="66">
        <f t="shared" si="0"/>
        <v>25.6</v>
      </c>
      <c r="E11" s="67">
        <f t="shared" si="1"/>
        <v>6.4</v>
      </c>
      <c r="F11" s="65">
        <v>6</v>
      </c>
      <c r="G11" s="178">
        <f t="shared" si="2"/>
        <v>153.60000000000002</v>
      </c>
      <c r="H11" s="66">
        <f t="shared" si="3"/>
        <v>38.400000000000006</v>
      </c>
      <c r="I11" s="67">
        <f t="shared" si="4"/>
        <v>192.00000000000003</v>
      </c>
      <c r="J11" s="67">
        <f t="shared" si="8"/>
        <v>1344</v>
      </c>
      <c r="K11" s="67">
        <f t="shared" si="9"/>
        <v>336</v>
      </c>
      <c r="L11" s="67">
        <f t="shared" si="5"/>
        <v>1680</v>
      </c>
      <c r="M11" s="323">
        <f t="shared" si="13"/>
        <v>2.4315339559917684</v>
      </c>
      <c r="N11" s="324">
        <f t="shared" si="10"/>
        <v>21.276249306522224</v>
      </c>
      <c r="O11" s="312">
        <v>164.7</v>
      </c>
      <c r="P11" s="312">
        <f t="shared" si="11"/>
        <v>1404.5</v>
      </c>
      <c r="Q11" s="327">
        <f t="shared" si="6"/>
        <v>2.0858662613981762</v>
      </c>
      <c r="R11" s="327">
        <f t="shared" si="12"/>
        <v>17.787487335359675</v>
      </c>
    </row>
    <row r="12" spans="1:26" x14ac:dyDescent="0.3">
      <c r="A12" s="65">
        <f t="shared" si="7"/>
        <v>9</v>
      </c>
      <c r="B12" s="286" t="s">
        <v>82</v>
      </c>
      <c r="C12" s="65">
        <v>32</v>
      </c>
      <c r="D12" s="66">
        <f t="shared" si="0"/>
        <v>25.6</v>
      </c>
      <c r="E12" s="67">
        <f t="shared" si="1"/>
        <v>6.4</v>
      </c>
      <c r="F12" s="65">
        <v>6</v>
      </c>
      <c r="G12" s="178">
        <f t="shared" si="2"/>
        <v>153.60000000000002</v>
      </c>
      <c r="H12" s="66">
        <f t="shared" si="3"/>
        <v>38.400000000000006</v>
      </c>
      <c r="I12" s="67">
        <f t="shared" si="4"/>
        <v>192.00000000000003</v>
      </c>
      <c r="J12" s="67">
        <f t="shared" si="8"/>
        <v>1497.6</v>
      </c>
      <c r="K12" s="67">
        <f t="shared" si="9"/>
        <v>374.4</v>
      </c>
      <c r="L12" s="67">
        <f t="shared" si="5"/>
        <v>1872</v>
      </c>
      <c r="M12" s="323">
        <f t="shared" si="13"/>
        <v>2.4315339559917684</v>
      </c>
      <c r="N12" s="324">
        <f t="shared" si="10"/>
        <v>23.707783262513992</v>
      </c>
      <c r="O12" s="312">
        <v>154.30000000000001</v>
      </c>
      <c r="P12" s="312">
        <f t="shared" si="11"/>
        <v>1558.8</v>
      </c>
      <c r="Q12" s="327">
        <f t="shared" si="6"/>
        <v>1.9541540020263426</v>
      </c>
      <c r="R12" s="327">
        <f t="shared" si="12"/>
        <v>19.741641337386017</v>
      </c>
      <c r="T12" s="333" t="s">
        <v>155</v>
      </c>
      <c r="U12" s="333"/>
      <c r="V12" s="333"/>
    </row>
    <row r="13" spans="1:26" x14ac:dyDescent="0.3">
      <c r="A13" s="65">
        <f t="shared" si="7"/>
        <v>10</v>
      </c>
      <c r="B13" s="286" t="s">
        <v>90</v>
      </c>
      <c r="C13" s="65">
        <v>32</v>
      </c>
      <c r="D13" s="66">
        <f t="shared" si="0"/>
        <v>25.6</v>
      </c>
      <c r="E13" s="67">
        <f t="shared" si="1"/>
        <v>6.4</v>
      </c>
      <c r="F13" s="65">
        <v>6</v>
      </c>
      <c r="G13" s="178">
        <f t="shared" si="2"/>
        <v>153.60000000000002</v>
      </c>
      <c r="H13" s="66">
        <f t="shared" si="3"/>
        <v>38.400000000000006</v>
      </c>
      <c r="I13" s="67">
        <f t="shared" si="4"/>
        <v>192.00000000000003</v>
      </c>
      <c r="J13" s="67">
        <f t="shared" si="8"/>
        <v>1651.1999999999998</v>
      </c>
      <c r="K13" s="67">
        <f t="shared" si="9"/>
        <v>412.79999999999995</v>
      </c>
      <c r="L13" s="67">
        <f t="shared" si="5"/>
        <v>2064</v>
      </c>
      <c r="M13" s="323">
        <f t="shared" si="13"/>
        <v>2.4315339559917684</v>
      </c>
      <c r="N13" s="324">
        <f t="shared" si="10"/>
        <v>26.139317218505759</v>
      </c>
      <c r="O13" s="312">
        <v>197.68</v>
      </c>
      <c r="P13" s="312">
        <f t="shared" si="11"/>
        <v>1756.48</v>
      </c>
      <c r="Q13" s="327">
        <f t="shared" si="6"/>
        <v>2.5035460992907801</v>
      </c>
      <c r="R13" s="327">
        <f t="shared" si="12"/>
        <v>22.245187436676797</v>
      </c>
      <c r="U13" s="293">
        <f>100/Q42</f>
        <v>42.418088929716838</v>
      </c>
    </row>
    <row r="14" spans="1:26" x14ac:dyDescent="0.3">
      <c r="A14" s="65">
        <f t="shared" si="7"/>
        <v>11</v>
      </c>
      <c r="B14" s="286" t="s">
        <v>91</v>
      </c>
      <c r="C14" s="65">
        <v>40</v>
      </c>
      <c r="D14" s="66">
        <f t="shared" si="0"/>
        <v>32</v>
      </c>
      <c r="E14" s="67">
        <f t="shared" si="1"/>
        <v>8</v>
      </c>
      <c r="F14" s="65">
        <v>6</v>
      </c>
      <c r="G14" s="178">
        <f t="shared" si="2"/>
        <v>192</v>
      </c>
      <c r="H14" s="66">
        <f t="shared" si="3"/>
        <v>48</v>
      </c>
      <c r="I14" s="67">
        <f t="shared" si="4"/>
        <v>240</v>
      </c>
      <c r="J14" s="67">
        <f t="shared" si="8"/>
        <v>1843.1999999999998</v>
      </c>
      <c r="K14" s="67">
        <f t="shared" si="9"/>
        <v>460.79999999999995</v>
      </c>
      <c r="L14" s="67">
        <f t="shared" si="5"/>
        <v>2304</v>
      </c>
      <c r="M14" s="323">
        <f t="shared" si="13"/>
        <v>3.0394174449897102</v>
      </c>
      <c r="N14" s="324">
        <f t="shared" si="10"/>
        <v>29.178734663495469</v>
      </c>
      <c r="O14" s="312">
        <v>218.26</v>
      </c>
      <c r="P14" s="312">
        <f t="shared" si="11"/>
        <v>1974.74</v>
      </c>
      <c r="Q14" s="327">
        <f t="shared" si="6"/>
        <v>2.7641843971631204</v>
      </c>
      <c r="R14" s="327">
        <f t="shared" si="12"/>
        <v>25.009371833839918</v>
      </c>
    </row>
    <row r="15" spans="1:26" x14ac:dyDescent="0.3">
      <c r="A15" s="65">
        <f t="shared" si="7"/>
        <v>12</v>
      </c>
      <c r="B15" s="286" t="s">
        <v>83</v>
      </c>
      <c r="C15" s="65">
        <v>40</v>
      </c>
      <c r="D15" s="66">
        <f t="shared" si="0"/>
        <v>32</v>
      </c>
      <c r="E15" s="67">
        <f t="shared" si="1"/>
        <v>8</v>
      </c>
      <c r="F15" s="65">
        <v>6</v>
      </c>
      <c r="G15" s="178">
        <f t="shared" si="2"/>
        <v>192</v>
      </c>
      <c r="H15" s="66">
        <f t="shared" si="3"/>
        <v>48</v>
      </c>
      <c r="I15" s="67">
        <f t="shared" si="4"/>
        <v>240</v>
      </c>
      <c r="J15" s="67">
        <f t="shared" si="8"/>
        <v>2035.1999999999998</v>
      </c>
      <c r="K15" s="67">
        <f t="shared" si="9"/>
        <v>508.79999999999995</v>
      </c>
      <c r="L15" s="67">
        <f t="shared" si="5"/>
        <v>2544</v>
      </c>
      <c r="M15" s="323">
        <f t="shared" si="13"/>
        <v>3.0394174449897102</v>
      </c>
      <c r="N15" s="324">
        <f t="shared" si="10"/>
        <v>32.218152108485178</v>
      </c>
      <c r="O15" s="312">
        <v>168.23</v>
      </c>
      <c r="P15" s="312">
        <f t="shared" si="11"/>
        <v>2142.9699999999998</v>
      </c>
      <c r="Q15" s="327">
        <f t="shared" si="6"/>
        <v>2.1305724417426544</v>
      </c>
      <c r="R15" s="327">
        <f t="shared" si="12"/>
        <v>27.139944275582572</v>
      </c>
    </row>
    <row r="16" spans="1:26" x14ac:dyDescent="0.3">
      <c r="A16" s="65">
        <f t="shared" si="7"/>
        <v>13</v>
      </c>
      <c r="B16" s="286" t="s">
        <v>84</v>
      </c>
      <c r="C16" s="65">
        <v>40</v>
      </c>
      <c r="D16" s="66">
        <f t="shared" si="0"/>
        <v>32</v>
      </c>
      <c r="E16" s="67">
        <f t="shared" si="1"/>
        <v>8</v>
      </c>
      <c r="F16" s="65">
        <v>6</v>
      </c>
      <c r="G16" s="178">
        <f t="shared" si="2"/>
        <v>192</v>
      </c>
      <c r="H16" s="66">
        <f t="shared" si="3"/>
        <v>48</v>
      </c>
      <c r="I16" s="67">
        <f t="shared" si="4"/>
        <v>240</v>
      </c>
      <c r="J16" s="67">
        <f t="shared" si="8"/>
        <v>2227.1999999999998</v>
      </c>
      <c r="K16" s="67">
        <f t="shared" si="9"/>
        <v>556.79999999999995</v>
      </c>
      <c r="L16" s="67">
        <f t="shared" si="5"/>
        <v>2784</v>
      </c>
      <c r="M16" s="323">
        <f t="shared" si="13"/>
        <v>3.0394174449897102</v>
      </c>
      <c r="N16" s="324">
        <f t="shared" si="10"/>
        <v>35.257569553474887</v>
      </c>
      <c r="O16" s="312">
        <v>229.12200000000001</v>
      </c>
      <c r="P16" s="312">
        <f t="shared" si="11"/>
        <v>2372.0919999999996</v>
      </c>
      <c r="Q16" s="327">
        <f t="shared" si="6"/>
        <v>2.9017477203647419</v>
      </c>
      <c r="R16" s="327">
        <f t="shared" si="12"/>
        <v>30.041691995947314</v>
      </c>
    </row>
    <row r="17" spans="1:18" x14ac:dyDescent="0.3">
      <c r="A17" s="65">
        <f t="shared" si="7"/>
        <v>14</v>
      </c>
      <c r="B17" s="286" t="s">
        <v>85</v>
      </c>
      <c r="C17" s="65">
        <v>40</v>
      </c>
      <c r="D17" s="66">
        <f t="shared" si="0"/>
        <v>32</v>
      </c>
      <c r="E17" s="67">
        <f t="shared" si="1"/>
        <v>8</v>
      </c>
      <c r="F17" s="65">
        <v>6</v>
      </c>
      <c r="G17" s="178">
        <f t="shared" si="2"/>
        <v>192</v>
      </c>
      <c r="H17" s="66">
        <f t="shared" si="3"/>
        <v>48</v>
      </c>
      <c r="I17" s="67">
        <f t="shared" si="4"/>
        <v>240</v>
      </c>
      <c r="J17" s="67">
        <f t="shared" si="8"/>
        <v>2419.1999999999998</v>
      </c>
      <c r="K17" s="67">
        <f t="shared" si="9"/>
        <v>604.79999999999995</v>
      </c>
      <c r="L17" s="67">
        <f t="shared" si="5"/>
        <v>3024</v>
      </c>
      <c r="M17" s="323">
        <f t="shared" si="13"/>
        <v>3.0394174449897102</v>
      </c>
      <c r="N17" s="324">
        <f t="shared" si="10"/>
        <v>38.296986998464597</v>
      </c>
      <c r="O17" s="312">
        <v>179.54</v>
      </c>
      <c r="P17" s="312">
        <f t="shared" si="11"/>
        <v>2551.6319999999996</v>
      </c>
      <c r="Q17" s="327">
        <f t="shared" si="6"/>
        <v>2.2738095238095237</v>
      </c>
      <c r="R17" s="327">
        <f t="shared" si="12"/>
        <v>32.315501519756836</v>
      </c>
    </row>
    <row r="18" spans="1:18" x14ac:dyDescent="0.3">
      <c r="A18" s="65">
        <f t="shared" si="7"/>
        <v>15</v>
      </c>
      <c r="B18" s="286" t="s">
        <v>92</v>
      </c>
      <c r="C18" s="65">
        <v>40</v>
      </c>
      <c r="D18" s="66">
        <f t="shared" si="0"/>
        <v>32</v>
      </c>
      <c r="E18" s="67">
        <f t="shared" si="1"/>
        <v>8</v>
      </c>
      <c r="F18" s="65">
        <v>6</v>
      </c>
      <c r="G18" s="178">
        <f t="shared" si="2"/>
        <v>192</v>
      </c>
      <c r="H18" s="66">
        <f t="shared" si="3"/>
        <v>48</v>
      </c>
      <c r="I18" s="67">
        <f t="shared" si="4"/>
        <v>240</v>
      </c>
      <c r="J18" s="67">
        <f t="shared" si="8"/>
        <v>2611.1999999999998</v>
      </c>
      <c r="K18" s="67">
        <f t="shared" si="9"/>
        <v>652.79999999999995</v>
      </c>
      <c r="L18" s="67">
        <f t="shared" si="5"/>
        <v>3264</v>
      </c>
      <c r="M18" s="323">
        <f t="shared" si="13"/>
        <v>3.0394174449897102</v>
      </c>
      <c r="N18" s="324">
        <f t="shared" si="10"/>
        <v>41.336404443454306</v>
      </c>
      <c r="O18" s="312">
        <v>206.37</v>
      </c>
      <c r="P18" s="312">
        <f t="shared" si="11"/>
        <v>2758.0019999999995</v>
      </c>
      <c r="Q18" s="327">
        <f t="shared" si="6"/>
        <v>2.6136018237082066</v>
      </c>
      <c r="R18" s="327">
        <f t="shared" si="12"/>
        <v>34.929103343465044</v>
      </c>
    </row>
    <row r="19" spans="1:18" x14ac:dyDescent="0.3">
      <c r="A19" s="65">
        <f t="shared" si="7"/>
        <v>16</v>
      </c>
      <c r="B19" s="286" t="s">
        <v>93</v>
      </c>
      <c r="C19" s="65">
        <v>24</v>
      </c>
      <c r="D19" s="66">
        <f t="shared" si="0"/>
        <v>19.200000000000003</v>
      </c>
      <c r="E19" s="67">
        <f t="shared" si="1"/>
        <v>4.8000000000000007</v>
      </c>
      <c r="F19" s="65">
        <v>6</v>
      </c>
      <c r="G19" s="178">
        <f t="shared" si="2"/>
        <v>115.20000000000002</v>
      </c>
      <c r="H19" s="66">
        <f t="shared" si="3"/>
        <v>28.800000000000004</v>
      </c>
      <c r="I19" s="67">
        <f t="shared" si="4"/>
        <v>144.00000000000003</v>
      </c>
      <c r="J19" s="67">
        <f t="shared" si="8"/>
        <v>2726.3999999999996</v>
      </c>
      <c r="K19" s="67">
        <f t="shared" si="9"/>
        <v>681.59999999999991</v>
      </c>
      <c r="L19" s="67">
        <f t="shared" si="5"/>
        <v>3407.9999999999995</v>
      </c>
      <c r="M19" s="323">
        <f t="shared" si="13"/>
        <v>1.8236504669938265</v>
      </c>
      <c r="N19" s="324">
        <f t="shared" si="10"/>
        <v>43.160054910448132</v>
      </c>
      <c r="O19" s="312">
        <v>139.54</v>
      </c>
      <c r="P19" s="312">
        <f t="shared" si="11"/>
        <v>2897.5419999999995</v>
      </c>
      <c r="Q19" s="327">
        <f t="shared" si="6"/>
        <v>1.7672239108409322</v>
      </c>
      <c r="R19" s="327">
        <f t="shared" si="12"/>
        <v>36.696327254305977</v>
      </c>
    </row>
    <row r="20" spans="1:18" x14ac:dyDescent="0.3">
      <c r="A20" s="65">
        <f t="shared" si="7"/>
        <v>17</v>
      </c>
      <c r="B20" s="286" t="s">
        <v>94</v>
      </c>
      <c r="C20" s="65">
        <v>40</v>
      </c>
      <c r="D20" s="66">
        <f t="shared" si="0"/>
        <v>32</v>
      </c>
      <c r="E20" s="67">
        <f t="shared" si="1"/>
        <v>8</v>
      </c>
      <c r="F20" s="65">
        <v>6</v>
      </c>
      <c r="G20" s="178">
        <f t="shared" si="2"/>
        <v>192</v>
      </c>
      <c r="H20" s="66">
        <f t="shared" si="3"/>
        <v>48</v>
      </c>
      <c r="I20" s="67">
        <f t="shared" si="4"/>
        <v>240</v>
      </c>
      <c r="J20" s="67">
        <f t="shared" si="8"/>
        <v>2918.3999999999996</v>
      </c>
      <c r="K20" s="67">
        <f t="shared" si="9"/>
        <v>729.59999999999991</v>
      </c>
      <c r="L20" s="67">
        <f t="shared" si="5"/>
        <v>3647.9999999999995</v>
      </c>
      <c r="M20" s="323">
        <f t="shared" si="13"/>
        <v>3.0394174449897102</v>
      </c>
      <c r="N20" s="324">
        <f t="shared" si="10"/>
        <v>46.199472355437841</v>
      </c>
      <c r="O20" s="312">
        <v>201</v>
      </c>
      <c r="P20" s="312">
        <f t="shared" si="11"/>
        <v>3098.5419999999995</v>
      </c>
      <c r="Q20" s="327">
        <f t="shared" si="6"/>
        <v>2.5455927051671732</v>
      </c>
      <c r="R20" s="327">
        <f t="shared" si="12"/>
        <v>39.241919959473151</v>
      </c>
    </row>
    <row r="21" spans="1:18" x14ac:dyDescent="0.3">
      <c r="A21" s="65">
        <f t="shared" si="7"/>
        <v>18</v>
      </c>
      <c r="B21" s="286" t="s">
        <v>95</v>
      </c>
      <c r="C21" s="65">
        <v>40</v>
      </c>
      <c r="D21" s="66">
        <f t="shared" si="0"/>
        <v>32</v>
      </c>
      <c r="E21" s="67">
        <f t="shared" si="1"/>
        <v>8</v>
      </c>
      <c r="F21" s="65">
        <v>6</v>
      </c>
      <c r="G21" s="178">
        <f t="shared" si="2"/>
        <v>192</v>
      </c>
      <c r="H21" s="66">
        <f t="shared" si="3"/>
        <v>48</v>
      </c>
      <c r="I21" s="67">
        <f t="shared" si="4"/>
        <v>240</v>
      </c>
      <c r="J21" s="67">
        <f t="shared" si="8"/>
        <v>3110.3999999999996</v>
      </c>
      <c r="K21" s="67">
        <f t="shared" si="9"/>
        <v>777.59999999999991</v>
      </c>
      <c r="L21" s="67">
        <f t="shared" si="5"/>
        <v>3887.9999999999995</v>
      </c>
      <c r="M21" s="323">
        <f t="shared" si="13"/>
        <v>3.0394174449897102</v>
      </c>
      <c r="N21" s="324">
        <f t="shared" si="10"/>
        <v>49.23888980042755</v>
      </c>
      <c r="O21" s="312">
        <v>187.7</v>
      </c>
      <c r="P21" s="312">
        <f t="shared" si="11"/>
        <v>3286.2419999999993</v>
      </c>
      <c r="Q21" s="327">
        <f t="shared" si="6"/>
        <v>2.3771529888551166</v>
      </c>
      <c r="R21" s="327">
        <f t="shared" si="12"/>
        <v>41.619072948328267</v>
      </c>
    </row>
    <row r="22" spans="1:18" x14ac:dyDescent="0.3">
      <c r="A22" s="65">
        <f t="shared" si="7"/>
        <v>19</v>
      </c>
      <c r="B22" s="286" t="s">
        <v>96</v>
      </c>
      <c r="C22" s="65">
        <v>40</v>
      </c>
      <c r="D22" s="66">
        <f t="shared" si="0"/>
        <v>32</v>
      </c>
      <c r="E22" s="67">
        <f t="shared" si="1"/>
        <v>8</v>
      </c>
      <c r="F22" s="65">
        <v>6</v>
      </c>
      <c r="G22" s="178">
        <f t="shared" si="2"/>
        <v>192</v>
      </c>
      <c r="H22" s="66">
        <f t="shared" si="3"/>
        <v>48</v>
      </c>
      <c r="I22" s="67">
        <f t="shared" si="4"/>
        <v>240</v>
      </c>
      <c r="J22" s="67">
        <f t="shared" si="8"/>
        <v>3302.3999999999996</v>
      </c>
      <c r="K22" s="67">
        <f t="shared" si="9"/>
        <v>825.59999999999991</v>
      </c>
      <c r="L22" s="67">
        <f t="shared" si="5"/>
        <v>4128</v>
      </c>
      <c r="M22" s="323">
        <f t="shared" si="13"/>
        <v>3.0394174449897102</v>
      </c>
      <c r="N22" s="324">
        <f t="shared" si="10"/>
        <v>52.27830724541726</v>
      </c>
      <c r="O22" s="312">
        <v>243.02</v>
      </c>
      <c r="P22" s="312">
        <f t="shared" si="11"/>
        <v>3529.2619999999993</v>
      </c>
      <c r="Q22" s="327">
        <f t="shared" si="6"/>
        <v>3.0777608915906787</v>
      </c>
      <c r="R22" s="327">
        <f t="shared" si="12"/>
        <v>44.696833839918945</v>
      </c>
    </row>
    <row r="23" spans="1:18" x14ac:dyDescent="0.3">
      <c r="A23" s="65">
        <f t="shared" si="7"/>
        <v>20</v>
      </c>
      <c r="B23" s="286" t="s">
        <v>97</v>
      </c>
      <c r="C23" s="65">
        <v>40</v>
      </c>
      <c r="D23" s="66">
        <f t="shared" si="0"/>
        <v>32</v>
      </c>
      <c r="E23" s="67">
        <f t="shared" si="1"/>
        <v>8</v>
      </c>
      <c r="F23" s="65">
        <v>6</v>
      </c>
      <c r="G23" s="178">
        <f t="shared" si="2"/>
        <v>192</v>
      </c>
      <c r="H23" s="66">
        <f t="shared" si="3"/>
        <v>48</v>
      </c>
      <c r="I23" s="67">
        <f t="shared" si="4"/>
        <v>240</v>
      </c>
      <c r="J23" s="67">
        <f t="shared" si="8"/>
        <v>3494.3999999999996</v>
      </c>
      <c r="K23" s="67">
        <f t="shared" si="9"/>
        <v>873.59999999999991</v>
      </c>
      <c r="L23" s="67">
        <f t="shared" si="5"/>
        <v>4368</v>
      </c>
      <c r="M23" s="323">
        <f t="shared" si="13"/>
        <v>3.0394174449897102</v>
      </c>
      <c r="N23" s="324">
        <f t="shared" si="10"/>
        <v>55.317724690406969</v>
      </c>
      <c r="O23" s="312">
        <v>194.79</v>
      </c>
      <c r="P23" s="312">
        <f t="shared" si="11"/>
        <v>3724.0519999999992</v>
      </c>
      <c r="Q23" s="327">
        <f t="shared" si="6"/>
        <v>2.4669452887537995</v>
      </c>
      <c r="R23" s="327">
        <f t="shared" si="12"/>
        <v>47.163779128672743</v>
      </c>
    </row>
    <row r="24" spans="1:18" x14ac:dyDescent="0.3">
      <c r="A24" s="65">
        <f t="shared" si="7"/>
        <v>21</v>
      </c>
      <c r="B24" s="286" t="s">
        <v>98</v>
      </c>
      <c r="C24" s="65">
        <v>40</v>
      </c>
      <c r="D24" s="66">
        <f t="shared" si="0"/>
        <v>32</v>
      </c>
      <c r="E24" s="67">
        <f t="shared" si="1"/>
        <v>8</v>
      </c>
      <c r="F24" s="65">
        <v>6</v>
      </c>
      <c r="G24" s="178">
        <f t="shared" si="2"/>
        <v>192</v>
      </c>
      <c r="H24" s="66">
        <f t="shared" si="3"/>
        <v>48</v>
      </c>
      <c r="I24" s="67">
        <f t="shared" si="4"/>
        <v>240</v>
      </c>
      <c r="J24" s="67">
        <f t="shared" si="8"/>
        <v>3686.3999999999996</v>
      </c>
      <c r="K24" s="67">
        <f t="shared" si="9"/>
        <v>921.59999999999991</v>
      </c>
      <c r="L24" s="67">
        <f t="shared" si="5"/>
        <v>4608</v>
      </c>
      <c r="M24" s="323">
        <f t="shared" si="13"/>
        <v>3.0394174449897102</v>
      </c>
      <c r="N24" s="324">
        <f t="shared" si="10"/>
        <v>58.357142135396678</v>
      </c>
      <c r="O24" s="312">
        <v>185.2</v>
      </c>
      <c r="P24" s="312">
        <f t="shared" si="11"/>
        <v>3909.251999999999</v>
      </c>
      <c r="Q24" s="327">
        <f t="shared" si="6"/>
        <v>2.3454913880445796</v>
      </c>
      <c r="R24" s="327">
        <f t="shared" si="12"/>
        <v>49.509270516717322</v>
      </c>
    </row>
    <row r="25" spans="1:18" x14ac:dyDescent="0.3">
      <c r="A25" s="65">
        <f t="shared" si="7"/>
        <v>22</v>
      </c>
      <c r="B25" s="286" t="s">
        <v>99</v>
      </c>
      <c r="C25" s="65">
        <v>24</v>
      </c>
      <c r="D25" s="66">
        <f t="shared" si="0"/>
        <v>19.200000000000003</v>
      </c>
      <c r="E25" s="67">
        <f t="shared" si="1"/>
        <v>4.8000000000000007</v>
      </c>
      <c r="F25" s="65">
        <v>6</v>
      </c>
      <c r="G25" s="178">
        <f t="shared" si="2"/>
        <v>115.20000000000002</v>
      </c>
      <c r="H25" s="66">
        <f t="shared" si="3"/>
        <v>28.800000000000004</v>
      </c>
      <c r="I25" s="67">
        <f t="shared" si="4"/>
        <v>144.00000000000003</v>
      </c>
      <c r="J25" s="67">
        <f t="shared" si="8"/>
        <v>3801.5999999999995</v>
      </c>
      <c r="K25" s="67">
        <f t="shared" si="9"/>
        <v>950.39999999999986</v>
      </c>
      <c r="L25" s="67">
        <f t="shared" si="5"/>
        <v>4751.9999999999991</v>
      </c>
      <c r="M25" s="323">
        <f t="shared" si="13"/>
        <v>1.8236504669938265</v>
      </c>
      <c r="N25" s="324">
        <f t="shared" si="10"/>
        <v>60.180792602390504</v>
      </c>
      <c r="O25" s="312">
        <v>123.68</v>
      </c>
      <c r="P25" s="312">
        <f t="shared" si="11"/>
        <v>4032.9319999999989</v>
      </c>
      <c r="Q25" s="327">
        <f t="shared" si="6"/>
        <v>1.5663627152988855</v>
      </c>
      <c r="R25" s="327">
        <f t="shared" si="12"/>
        <v>51.075633232016209</v>
      </c>
    </row>
    <row r="26" spans="1:18" x14ac:dyDescent="0.3">
      <c r="A26" s="65">
        <f t="shared" si="7"/>
        <v>23</v>
      </c>
      <c r="B26" s="286" t="s">
        <v>100</v>
      </c>
      <c r="C26" s="65">
        <v>40</v>
      </c>
      <c r="D26" s="66">
        <f t="shared" si="0"/>
        <v>32</v>
      </c>
      <c r="E26" s="67">
        <f t="shared" si="1"/>
        <v>8</v>
      </c>
      <c r="F26" s="65">
        <v>6</v>
      </c>
      <c r="G26" s="178">
        <f t="shared" si="2"/>
        <v>192</v>
      </c>
      <c r="H26" s="66">
        <f t="shared" si="3"/>
        <v>48</v>
      </c>
      <c r="I26" s="67">
        <f t="shared" si="4"/>
        <v>240</v>
      </c>
      <c r="J26" s="67">
        <f t="shared" si="8"/>
        <v>3993.5999999999995</v>
      </c>
      <c r="K26" s="67">
        <f t="shared" si="9"/>
        <v>998.39999999999986</v>
      </c>
      <c r="L26" s="67">
        <f t="shared" si="5"/>
        <v>4991.9999999999991</v>
      </c>
      <c r="M26" s="323">
        <f t="shared" si="13"/>
        <v>3.0394174449897102</v>
      </c>
      <c r="N26" s="324">
        <f t="shared" si="10"/>
        <v>63.220210047380213</v>
      </c>
      <c r="O26" s="312">
        <v>205.5</v>
      </c>
      <c r="P26" s="312">
        <f t="shared" si="11"/>
        <v>4238.4319999999989</v>
      </c>
      <c r="Q26" s="327">
        <f t="shared" si="6"/>
        <v>2.6025835866261398</v>
      </c>
      <c r="R26" s="327">
        <f t="shared" si="12"/>
        <v>53.678216818642348</v>
      </c>
    </row>
    <row r="27" spans="1:18" x14ac:dyDescent="0.3">
      <c r="A27" s="65">
        <f t="shared" si="7"/>
        <v>24</v>
      </c>
      <c r="B27" s="286" t="s">
        <v>101</v>
      </c>
      <c r="C27" s="65">
        <v>40</v>
      </c>
      <c r="D27" s="66">
        <f t="shared" si="0"/>
        <v>32</v>
      </c>
      <c r="E27" s="67">
        <f t="shared" si="1"/>
        <v>8</v>
      </c>
      <c r="F27" s="65">
        <v>6</v>
      </c>
      <c r="G27" s="178">
        <f t="shared" si="2"/>
        <v>192</v>
      </c>
      <c r="H27" s="66">
        <f t="shared" si="3"/>
        <v>48</v>
      </c>
      <c r="I27" s="67">
        <f t="shared" si="4"/>
        <v>240</v>
      </c>
      <c r="J27" s="67">
        <f t="shared" si="8"/>
        <v>4185.5999999999995</v>
      </c>
      <c r="K27" s="67">
        <f t="shared" si="9"/>
        <v>1046.3999999999999</v>
      </c>
      <c r="L27" s="67">
        <f t="shared" si="5"/>
        <v>5231.9999999999991</v>
      </c>
      <c r="M27" s="323">
        <f t="shared" si="13"/>
        <v>3.0394174449897102</v>
      </c>
      <c r="N27" s="324">
        <f t="shared" si="10"/>
        <v>66.25962749236993</v>
      </c>
      <c r="O27" s="312">
        <v>214.98</v>
      </c>
      <c r="P27" s="312">
        <f t="shared" si="11"/>
        <v>4453.4119999999984</v>
      </c>
      <c r="Q27" s="327">
        <f t="shared" si="6"/>
        <v>2.7226443768996962</v>
      </c>
      <c r="R27" s="327">
        <f t="shared" si="12"/>
        <v>56.400861195542042</v>
      </c>
    </row>
    <row r="28" spans="1:18" x14ac:dyDescent="0.3">
      <c r="A28" s="65">
        <f t="shared" si="7"/>
        <v>25</v>
      </c>
      <c r="B28" s="286" t="s">
        <v>102</v>
      </c>
      <c r="C28" s="65">
        <v>40</v>
      </c>
      <c r="D28" s="66">
        <f t="shared" si="0"/>
        <v>32</v>
      </c>
      <c r="E28" s="67">
        <f t="shared" si="1"/>
        <v>8</v>
      </c>
      <c r="F28" s="65">
        <v>6</v>
      </c>
      <c r="G28" s="178">
        <f t="shared" si="2"/>
        <v>192</v>
      </c>
      <c r="H28" s="66">
        <f t="shared" si="3"/>
        <v>48</v>
      </c>
      <c r="I28" s="67">
        <f t="shared" si="4"/>
        <v>240</v>
      </c>
      <c r="J28" s="67">
        <f t="shared" si="8"/>
        <v>4377.5999999999995</v>
      </c>
      <c r="K28" s="67">
        <f t="shared" si="9"/>
        <v>1094.3999999999999</v>
      </c>
      <c r="L28" s="67">
        <f t="shared" si="5"/>
        <v>5471.9999999999991</v>
      </c>
      <c r="M28" s="323">
        <f t="shared" si="13"/>
        <v>3.0394174449897102</v>
      </c>
      <c r="N28" s="324">
        <f t="shared" si="10"/>
        <v>69.299044937359639</v>
      </c>
      <c r="O28" s="312">
        <v>167.52</v>
      </c>
      <c r="P28" s="312">
        <f t="shared" si="11"/>
        <v>4620.9319999999989</v>
      </c>
      <c r="Q28" s="327">
        <f t="shared" si="6"/>
        <v>2.1215805471124618</v>
      </c>
      <c r="R28" s="327">
        <f t="shared" si="12"/>
        <v>58.522441742654507</v>
      </c>
    </row>
    <row r="29" spans="1:18" x14ac:dyDescent="0.3">
      <c r="A29" s="65">
        <f t="shared" si="7"/>
        <v>26</v>
      </c>
      <c r="B29" s="286" t="s">
        <v>103</v>
      </c>
      <c r="C29" s="65">
        <v>32</v>
      </c>
      <c r="D29" s="66">
        <f t="shared" si="0"/>
        <v>25.6</v>
      </c>
      <c r="E29" s="67">
        <f t="shared" si="1"/>
        <v>6.4</v>
      </c>
      <c r="F29" s="65">
        <v>6</v>
      </c>
      <c r="G29" s="178">
        <f t="shared" si="2"/>
        <v>153.60000000000002</v>
      </c>
      <c r="H29" s="66">
        <f t="shared" si="3"/>
        <v>38.400000000000006</v>
      </c>
      <c r="I29" s="67">
        <f t="shared" si="4"/>
        <v>192.00000000000003</v>
      </c>
      <c r="J29" s="67">
        <f t="shared" si="8"/>
        <v>4531.2</v>
      </c>
      <c r="K29" s="67">
        <f t="shared" si="9"/>
        <v>1132.8</v>
      </c>
      <c r="L29" s="67">
        <f t="shared" si="5"/>
        <v>5664</v>
      </c>
      <c r="M29" s="323">
        <f t="shared" si="13"/>
        <v>2.4315339559917684</v>
      </c>
      <c r="N29" s="324">
        <f t="shared" si="10"/>
        <v>71.730578893351407</v>
      </c>
      <c r="O29" s="312">
        <v>198.76</v>
      </c>
      <c r="P29" s="312">
        <f t="shared" si="11"/>
        <v>4819.6919999999991</v>
      </c>
      <c r="Q29" s="327">
        <f t="shared" si="6"/>
        <v>2.517223910840932</v>
      </c>
      <c r="R29" s="327">
        <f t="shared" si="12"/>
        <v>61.03966565349544</v>
      </c>
    </row>
    <row r="30" spans="1:18" x14ac:dyDescent="0.3">
      <c r="A30" s="65">
        <f t="shared" si="7"/>
        <v>27</v>
      </c>
      <c r="B30" s="286" t="s">
        <v>104</v>
      </c>
      <c r="C30" s="65">
        <v>40</v>
      </c>
      <c r="D30" s="66">
        <f t="shared" si="0"/>
        <v>32</v>
      </c>
      <c r="E30" s="67">
        <f t="shared" si="1"/>
        <v>8</v>
      </c>
      <c r="F30" s="65">
        <v>6</v>
      </c>
      <c r="G30" s="178">
        <f t="shared" si="2"/>
        <v>192</v>
      </c>
      <c r="H30" s="66">
        <f t="shared" si="3"/>
        <v>48</v>
      </c>
      <c r="I30" s="67">
        <f t="shared" si="4"/>
        <v>240</v>
      </c>
      <c r="J30" s="67">
        <f t="shared" si="8"/>
        <v>4723.2</v>
      </c>
      <c r="K30" s="67">
        <f t="shared" si="9"/>
        <v>1180.8</v>
      </c>
      <c r="L30" s="67">
        <f t="shared" si="5"/>
        <v>5904</v>
      </c>
      <c r="M30" s="323">
        <f t="shared" si="13"/>
        <v>3.0394174449897102</v>
      </c>
      <c r="N30" s="324">
        <f t="shared" si="10"/>
        <v>74.769996338341116</v>
      </c>
      <c r="O30" s="312">
        <v>193.36</v>
      </c>
      <c r="P30" s="312">
        <f t="shared" si="11"/>
        <v>5013.0519999999988</v>
      </c>
      <c r="Q30" s="327">
        <f t="shared" si="6"/>
        <v>2.4488348530901725</v>
      </c>
      <c r="R30" s="327">
        <f t="shared" si="12"/>
        <v>63.488500506585609</v>
      </c>
    </row>
    <row r="31" spans="1:18" x14ac:dyDescent="0.3">
      <c r="A31" s="65">
        <f t="shared" si="7"/>
        <v>28</v>
      </c>
      <c r="B31" s="286" t="s">
        <v>105</v>
      </c>
      <c r="C31" s="65">
        <v>40</v>
      </c>
      <c r="D31" s="66">
        <f t="shared" si="0"/>
        <v>32</v>
      </c>
      <c r="E31" s="67">
        <f t="shared" si="1"/>
        <v>8</v>
      </c>
      <c r="F31" s="65">
        <v>6</v>
      </c>
      <c r="G31" s="178">
        <f t="shared" si="2"/>
        <v>192</v>
      </c>
      <c r="H31" s="66">
        <f t="shared" si="3"/>
        <v>48</v>
      </c>
      <c r="I31" s="67">
        <f t="shared" si="4"/>
        <v>240</v>
      </c>
      <c r="J31" s="67">
        <f t="shared" si="8"/>
        <v>4915.2</v>
      </c>
      <c r="K31" s="67">
        <f t="shared" si="9"/>
        <v>1228.8</v>
      </c>
      <c r="L31" s="67">
        <f t="shared" si="5"/>
        <v>6144</v>
      </c>
      <c r="M31" s="323">
        <f t="shared" si="13"/>
        <v>3.0394174449897102</v>
      </c>
      <c r="N31" s="324">
        <f t="shared" si="10"/>
        <v>77.809413783330825</v>
      </c>
      <c r="O31" s="312">
        <v>202.03</v>
      </c>
      <c r="P31" s="312">
        <f t="shared" si="11"/>
        <v>5215.0819999999985</v>
      </c>
      <c r="Q31" s="327">
        <f t="shared" si="6"/>
        <v>2.5586372847011143</v>
      </c>
      <c r="R31" s="327">
        <f t="shared" si="12"/>
        <v>66.04713779128673</v>
      </c>
    </row>
    <row r="32" spans="1:18" x14ac:dyDescent="0.3">
      <c r="A32" s="65">
        <f t="shared" si="7"/>
        <v>29</v>
      </c>
      <c r="B32" s="286" t="s">
        <v>106</v>
      </c>
      <c r="C32" s="65">
        <v>32</v>
      </c>
      <c r="D32" s="66">
        <f t="shared" si="0"/>
        <v>25.6</v>
      </c>
      <c r="E32" s="67">
        <f t="shared" si="1"/>
        <v>6.4</v>
      </c>
      <c r="F32" s="65">
        <v>6</v>
      </c>
      <c r="G32" s="178">
        <f t="shared" si="2"/>
        <v>153.60000000000002</v>
      </c>
      <c r="H32" s="66">
        <f t="shared" si="3"/>
        <v>38.400000000000006</v>
      </c>
      <c r="I32" s="67">
        <f t="shared" si="4"/>
        <v>192.00000000000003</v>
      </c>
      <c r="J32" s="67">
        <f t="shared" si="8"/>
        <v>5068.8</v>
      </c>
      <c r="K32" s="67">
        <f t="shared" si="9"/>
        <v>1267.2</v>
      </c>
      <c r="L32" s="67">
        <f t="shared" si="5"/>
        <v>6336</v>
      </c>
      <c r="M32" s="323">
        <f t="shared" si="13"/>
        <v>2.4315339559917684</v>
      </c>
      <c r="N32" s="324">
        <f t="shared" si="10"/>
        <v>80.240947739322593</v>
      </c>
      <c r="O32" s="312">
        <v>160.34</v>
      </c>
      <c r="P32" s="312">
        <f t="shared" si="11"/>
        <v>5375.4219999999987</v>
      </c>
      <c r="Q32" s="327">
        <f t="shared" si="6"/>
        <v>2.0306484295845997</v>
      </c>
      <c r="R32" s="327">
        <f t="shared" si="12"/>
        <v>68.077786220871332</v>
      </c>
    </row>
    <row r="33" spans="1:18" x14ac:dyDescent="0.3">
      <c r="A33" s="65">
        <f t="shared" si="7"/>
        <v>30</v>
      </c>
      <c r="B33" s="286" t="s">
        <v>107</v>
      </c>
      <c r="C33" s="65">
        <v>40</v>
      </c>
      <c r="D33" s="66">
        <f t="shared" si="0"/>
        <v>32</v>
      </c>
      <c r="E33" s="67">
        <f t="shared" si="1"/>
        <v>8</v>
      </c>
      <c r="F33" s="65">
        <v>6</v>
      </c>
      <c r="G33" s="178">
        <f t="shared" si="2"/>
        <v>192</v>
      </c>
      <c r="H33" s="66">
        <f t="shared" si="3"/>
        <v>48</v>
      </c>
      <c r="I33" s="67">
        <f t="shared" si="4"/>
        <v>240</v>
      </c>
      <c r="J33" s="67">
        <f t="shared" si="8"/>
        <v>5260.8</v>
      </c>
      <c r="K33" s="67">
        <f t="shared" si="9"/>
        <v>1315.2</v>
      </c>
      <c r="L33" s="67">
        <f t="shared" si="5"/>
        <v>6576</v>
      </c>
      <c r="M33" s="323">
        <f t="shared" si="13"/>
        <v>3.0394174449897102</v>
      </c>
      <c r="N33" s="324">
        <f t="shared" si="10"/>
        <v>83.280365184312302</v>
      </c>
      <c r="O33" s="312">
        <v>258.11</v>
      </c>
      <c r="P33" s="312">
        <f t="shared" si="11"/>
        <v>5633.5319999999983</v>
      </c>
      <c r="Q33" s="327">
        <f t="shared" si="6"/>
        <v>3.2688703140830802</v>
      </c>
      <c r="R33" s="327">
        <f t="shared" si="12"/>
        <v>71.346656534954406</v>
      </c>
    </row>
    <row r="34" spans="1:18" x14ac:dyDescent="0.3">
      <c r="A34" s="65">
        <f t="shared" si="7"/>
        <v>31</v>
      </c>
      <c r="B34" s="286" t="s">
        <v>108</v>
      </c>
      <c r="C34" s="65">
        <v>40</v>
      </c>
      <c r="D34" s="66">
        <f t="shared" si="0"/>
        <v>32</v>
      </c>
      <c r="E34" s="67">
        <f t="shared" si="1"/>
        <v>8</v>
      </c>
      <c r="F34" s="65">
        <v>6</v>
      </c>
      <c r="G34" s="178">
        <f t="shared" si="2"/>
        <v>192</v>
      </c>
      <c r="H34" s="66">
        <f t="shared" si="3"/>
        <v>48</v>
      </c>
      <c r="I34" s="67">
        <f t="shared" si="4"/>
        <v>240</v>
      </c>
      <c r="J34" s="67">
        <f t="shared" si="8"/>
        <v>5452.8</v>
      </c>
      <c r="K34" s="67">
        <f t="shared" si="9"/>
        <v>1363.2</v>
      </c>
      <c r="L34" s="67">
        <f t="shared" si="5"/>
        <v>6816</v>
      </c>
      <c r="M34" s="323">
        <f t="shared" si="13"/>
        <v>3.0394174449897102</v>
      </c>
      <c r="N34" s="324">
        <f t="shared" si="10"/>
        <v>86.319782629302011</v>
      </c>
      <c r="O34" s="312">
        <v>184.29</v>
      </c>
      <c r="P34" s="312">
        <f t="shared" si="11"/>
        <v>5817.8219999999983</v>
      </c>
      <c r="Q34" s="327">
        <f t="shared" si="6"/>
        <v>2.3339665653495443</v>
      </c>
      <c r="R34" s="327">
        <f t="shared" si="12"/>
        <v>73.680623100303947</v>
      </c>
    </row>
    <row r="35" spans="1:18" x14ac:dyDescent="0.3">
      <c r="A35" s="65">
        <f t="shared" si="7"/>
        <v>32</v>
      </c>
      <c r="B35" s="286" t="s">
        <v>109</v>
      </c>
      <c r="C35" s="65">
        <v>40</v>
      </c>
      <c r="D35" s="66">
        <f t="shared" si="0"/>
        <v>32</v>
      </c>
      <c r="E35" s="67">
        <f t="shared" si="1"/>
        <v>8</v>
      </c>
      <c r="F35" s="65">
        <v>6</v>
      </c>
      <c r="G35" s="178">
        <f t="shared" si="2"/>
        <v>192</v>
      </c>
      <c r="H35" s="66">
        <f t="shared" si="3"/>
        <v>48</v>
      </c>
      <c r="I35" s="67">
        <f t="shared" si="4"/>
        <v>240</v>
      </c>
      <c r="J35" s="67">
        <f t="shared" si="8"/>
        <v>5644.8</v>
      </c>
      <c r="K35" s="67">
        <f t="shared" si="9"/>
        <v>1411.2</v>
      </c>
      <c r="L35" s="67">
        <f t="shared" si="5"/>
        <v>7056</v>
      </c>
      <c r="M35" s="323">
        <f t="shared" si="13"/>
        <v>3.0394174449897102</v>
      </c>
      <c r="N35" s="324">
        <f t="shared" si="10"/>
        <v>89.359200074291721</v>
      </c>
      <c r="O35" s="312">
        <v>199.89</v>
      </c>
      <c r="P35" s="312">
        <f t="shared" si="11"/>
        <v>6017.7119999999986</v>
      </c>
      <c r="Q35" s="327">
        <f t="shared" si="6"/>
        <v>2.5315349544072947</v>
      </c>
      <c r="R35" s="327">
        <f t="shared" si="12"/>
        <v>76.212158054711239</v>
      </c>
    </row>
    <row r="36" spans="1:18" x14ac:dyDescent="0.3">
      <c r="A36" s="65">
        <f t="shared" si="7"/>
        <v>33</v>
      </c>
      <c r="B36" s="286" t="s">
        <v>110</v>
      </c>
      <c r="C36" s="65">
        <v>40</v>
      </c>
      <c r="D36" s="66">
        <f t="shared" si="0"/>
        <v>32</v>
      </c>
      <c r="E36" s="67">
        <f t="shared" si="1"/>
        <v>8</v>
      </c>
      <c r="F36" s="65">
        <v>6</v>
      </c>
      <c r="G36" s="178">
        <f t="shared" si="2"/>
        <v>192</v>
      </c>
      <c r="H36" s="66">
        <f t="shared" si="3"/>
        <v>48</v>
      </c>
      <c r="I36" s="67">
        <f t="shared" si="4"/>
        <v>240</v>
      </c>
      <c r="J36" s="67">
        <f t="shared" si="8"/>
        <v>5836.8</v>
      </c>
      <c r="K36" s="67">
        <f t="shared" si="9"/>
        <v>1459.2</v>
      </c>
      <c r="L36" s="67">
        <f t="shared" si="5"/>
        <v>7296</v>
      </c>
      <c r="M36" s="323">
        <f t="shared" si="13"/>
        <v>3.0394174449897102</v>
      </c>
      <c r="N36" s="324">
        <f t="shared" si="10"/>
        <v>92.39861751928143</v>
      </c>
      <c r="O36" s="312">
        <v>249.61</v>
      </c>
      <c r="P36" s="312">
        <f t="shared" si="11"/>
        <v>6267.3219999999983</v>
      </c>
      <c r="Q36" s="327">
        <f t="shared" si="6"/>
        <v>3.1612208713272545</v>
      </c>
      <c r="R36" s="327">
        <f t="shared" si="12"/>
        <v>79.373378926038498</v>
      </c>
    </row>
    <row r="37" spans="1:18" x14ac:dyDescent="0.3">
      <c r="A37" s="303">
        <f t="shared" si="7"/>
        <v>34</v>
      </c>
      <c r="B37" s="287" t="s">
        <v>111</v>
      </c>
      <c r="C37" s="65">
        <v>40</v>
      </c>
      <c r="D37" s="66">
        <f t="shared" si="0"/>
        <v>32</v>
      </c>
      <c r="E37" s="67">
        <f t="shared" si="1"/>
        <v>8</v>
      </c>
      <c r="F37" s="65">
        <v>6</v>
      </c>
      <c r="G37" s="178">
        <f t="shared" si="2"/>
        <v>192</v>
      </c>
      <c r="H37" s="66">
        <f t="shared" si="3"/>
        <v>48</v>
      </c>
      <c r="I37" s="67">
        <f t="shared" si="4"/>
        <v>240</v>
      </c>
      <c r="J37" s="67">
        <f t="shared" si="8"/>
        <v>6028.8</v>
      </c>
      <c r="K37" s="67">
        <f t="shared" si="9"/>
        <v>1507.2</v>
      </c>
      <c r="L37" s="67">
        <f t="shared" si="5"/>
        <v>7536</v>
      </c>
      <c r="M37" s="323">
        <f t="shared" si="13"/>
        <v>3.0394174449897102</v>
      </c>
      <c r="N37" s="324">
        <f t="shared" si="10"/>
        <v>95.438034964271139</v>
      </c>
      <c r="O37" s="312">
        <v>206.73</v>
      </c>
      <c r="P37" s="312">
        <f t="shared" si="11"/>
        <v>6474.0519999999979</v>
      </c>
      <c r="Q37" s="327">
        <f t="shared" si="6"/>
        <v>2.618161094224924</v>
      </c>
      <c r="R37" s="327">
        <f t="shared" si="12"/>
        <v>81.991540020263429</v>
      </c>
    </row>
    <row r="38" spans="1:18" x14ac:dyDescent="0.3">
      <c r="A38" s="65">
        <f>A37+1</f>
        <v>35</v>
      </c>
      <c r="B38" s="286" t="s">
        <v>112</v>
      </c>
      <c r="C38" s="65">
        <v>20</v>
      </c>
      <c r="D38" s="66">
        <f t="shared" si="0"/>
        <v>16</v>
      </c>
      <c r="E38" s="67">
        <f t="shared" si="1"/>
        <v>4</v>
      </c>
      <c r="F38" s="65">
        <v>6</v>
      </c>
      <c r="G38" s="178">
        <f t="shared" si="2"/>
        <v>96</v>
      </c>
      <c r="H38" s="66">
        <f t="shared" si="3"/>
        <v>24</v>
      </c>
      <c r="I38" s="67">
        <f t="shared" si="4"/>
        <v>120</v>
      </c>
      <c r="J38" s="67">
        <f t="shared" si="8"/>
        <v>6124.8</v>
      </c>
      <c r="K38" s="67">
        <f t="shared" si="9"/>
        <v>1531.2</v>
      </c>
      <c r="L38" s="67">
        <f t="shared" si="5"/>
        <v>7656</v>
      </c>
      <c r="M38" s="323">
        <f t="shared" si="13"/>
        <v>1.5197087224948551</v>
      </c>
      <c r="N38" s="324">
        <f t="shared" si="10"/>
        <v>96.957743686765994</v>
      </c>
      <c r="O38" s="312">
        <v>126.44</v>
      </c>
      <c r="P38" s="312">
        <f t="shared" si="11"/>
        <v>6600.4919999999975</v>
      </c>
      <c r="Q38" s="327">
        <f t="shared" si="6"/>
        <v>1.6013171225937184</v>
      </c>
      <c r="R38" s="327">
        <f t="shared" si="12"/>
        <v>83.592857142857142</v>
      </c>
    </row>
    <row r="39" spans="1:18" x14ac:dyDescent="0.3">
      <c r="A39" s="65">
        <f t="shared" si="7"/>
        <v>36</v>
      </c>
      <c r="B39" s="286" t="s">
        <v>113</v>
      </c>
      <c r="C39" s="65">
        <v>20</v>
      </c>
      <c r="D39" s="66">
        <f t="shared" si="0"/>
        <v>16</v>
      </c>
      <c r="E39" s="67">
        <f t="shared" si="1"/>
        <v>4</v>
      </c>
      <c r="F39" s="65">
        <v>6</v>
      </c>
      <c r="G39" s="178">
        <f t="shared" si="2"/>
        <v>96</v>
      </c>
      <c r="H39" s="66">
        <f t="shared" si="3"/>
        <v>24</v>
      </c>
      <c r="I39" s="67">
        <f t="shared" si="4"/>
        <v>120</v>
      </c>
      <c r="J39" s="67">
        <f t="shared" si="8"/>
        <v>6220.8</v>
      </c>
      <c r="K39" s="67">
        <f t="shared" si="9"/>
        <v>1555.2</v>
      </c>
      <c r="L39" s="67">
        <f t="shared" si="5"/>
        <v>7776</v>
      </c>
      <c r="M39" s="323">
        <f t="shared" si="13"/>
        <v>1.5197087224948551</v>
      </c>
      <c r="N39" s="324">
        <f t="shared" si="10"/>
        <v>98.477452409260849</v>
      </c>
      <c r="O39" s="312">
        <v>100.8</v>
      </c>
      <c r="P39" s="312">
        <f t="shared" si="11"/>
        <v>6701.2919999999976</v>
      </c>
      <c r="Q39" s="327">
        <f t="shared" si="6"/>
        <v>1.2765957446808511</v>
      </c>
      <c r="R39" s="327">
        <f t="shared" si="12"/>
        <v>84.869452887537989</v>
      </c>
    </row>
    <row r="40" spans="1:18" ht="15" thickBot="1" x14ac:dyDescent="0.35">
      <c r="A40" s="297">
        <f t="shared" si="7"/>
        <v>37</v>
      </c>
      <c r="B40" s="298" t="s">
        <v>114</v>
      </c>
      <c r="C40" s="299">
        <v>20</v>
      </c>
      <c r="D40" s="294">
        <f t="shared" si="0"/>
        <v>16</v>
      </c>
      <c r="E40" s="300">
        <f t="shared" si="1"/>
        <v>4</v>
      </c>
      <c r="F40" s="299">
        <v>6</v>
      </c>
      <c r="G40" s="301">
        <f t="shared" si="2"/>
        <v>96</v>
      </c>
      <c r="H40" s="294">
        <f t="shared" si="3"/>
        <v>24</v>
      </c>
      <c r="I40" s="300">
        <f t="shared" si="4"/>
        <v>120</v>
      </c>
      <c r="J40" s="300">
        <f t="shared" si="8"/>
        <v>6316.8</v>
      </c>
      <c r="K40" s="300">
        <f t="shared" si="9"/>
        <v>1579.2</v>
      </c>
      <c r="L40" s="331">
        <f t="shared" si="5"/>
        <v>7896</v>
      </c>
      <c r="M40" s="325">
        <f t="shared" si="13"/>
        <v>1.5197087224948551</v>
      </c>
      <c r="N40" s="325">
        <f t="shared" si="10"/>
        <v>99.997161131755703</v>
      </c>
      <c r="O40" s="302"/>
      <c r="P40" s="295"/>
      <c r="Q40" s="295"/>
      <c r="R40" s="296"/>
    </row>
    <row r="41" spans="1:18" x14ac:dyDescent="0.3">
      <c r="G41" s="288">
        <f>SUM(G4:G40)</f>
        <v>6316.8</v>
      </c>
    </row>
    <row r="42" spans="1:18" x14ac:dyDescent="0.3">
      <c r="K42" s="305" t="s">
        <v>151</v>
      </c>
      <c r="L42" s="305"/>
      <c r="M42" s="329">
        <f>AVERAGE(M4:M40)</f>
        <v>2.702625976533938</v>
      </c>
      <c r="O42" s="305" t="s">
        <v>153</v>
      </c>
      <c r="P42" s="305"/>
      <c r="Q42" s="330">
        <f>AVERAGE(Q4:Q40)</f>
        <v>2.3574848024316108</v>
      </c>
    </row>
  </sheetData>
  <mergeCells count="6">
    <mergeCell ref="T9:V9"/>
    <mergeCell ref="T12:V12"/>
    <mergeCell ref="K42:L42"/>
    <mergeCell ref="O2:R2"/>
    <mergeCell ref="A2:N2"/>
    <mergeCell ref="O42:P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E575-D888-4CD1-A7D1-EE0FB2050934}">
  <sheetPr>
    <outlinePr summaryBelow="0" summaryRight="0"/>
  </sheetPr>
  <dimension ref="A1:U66"/>
  <sheetViews>
    <sheetView tabSelected="1" topLeftCell="C1" zoomScale="50" zoomScaleNormal="50" workbookViewId="0">
      <selection activeCell="L50" sqref="L50"/>
    </sheetView>
  </sheetViews>
  <sheetFormatPr baseColWidth="10" defaultColWidth="14.44140625" defaultRowHeight="15" customHeight="1" x14ac:dyDescent="0.3"/>
  <cols>
    <col min="1" max="1" width="17" customWidth="1"/>
    <col min="2" max="2" width="51.5546875" customWidth="1"/>
    <col min="3" max="3" width="26.33203125" customWidth="1"/>
    <col min="4" max="4" width="105.5546875" customWidth="1"/>
    <col min="5" max="5" width="22.44140625" customWidth="1"/>
    <col min="6" max="6" width="18.33203125" style="1" customWidth="1"/>
    <col min="7" max="11" width="10.6640625" style="1" customWidth="1"/>
    <col min="12" max="12" width="14" style="1" customWidth="1"/>
    <col min="13" max="13" width="26.88671875" style="1" customWidth="1"/>
    <col min="14" max="14" width="24.44140625" style="57" customWidth="1"/>
    <col min="15" max="15" width="22.5546875" style="57" customWidth="1"/>
    <col min="16" max="16" width="51.44140625" customWidth="1"/>
    <col min="17" max="17" width="12.109375" customWidth="1"/>
    <col min="19" max="19" width="10.109375" customWidth="1"/>
    <col min="21" max="21" width="0" hidden="1" customWidth="1"/>
  </cols>
  <sheetData>
    <row r="1" spans="1:21" s="2" customFormat="1" ht="36.75" customHeight="1" thickBot="1" x14ac:dyDescent="0.3">
      <c r="A1" s="139" t="s">
        <v>66</v>
      </c>
      <c r="B1" s="106" t="s">
        <v>0</v>
      </c>
      <c r="C1" s="106" t="s">
        <v>118</v>
      </c>
      <c r="D1" s="107" t="s">
        <v>1</v>
      </c>
      <c r="E1" s="107" t="s">
        <v>116</v>
      </c>
      <c r="F1" s="108" t="s">
        <v>2</v>
      </c>
      <c r="G1" s="108" t="s">
        <v>3</v>
      </c>
      <c r="H1" s="108" t="s">
        <v>4</v>
      </c>
      <c r="I1" s="108" t="s">
        <v>5</v>
      </c>
      <c r="J1" s="109" t="s">
        <v>6</v>
      </c>
      <c r="K1" s="108" t="s">
        <v>7</v>
      </c>
      <c r="L1" s="108" t="s">
        <v>8</v>
      </c>
      <c r="M1" s="108" t="s">
        <v>9</v>
      </c>
      <c r="N1" s="108" t="s">
        <v>10</v>
      </c>
      <c r="O1" s="140" t="s">
        <v>117</v>
      </c>
    </row>
    <row r="2" spans="1:21" s="2" customFormat="1" ht="17.399999999999999" x14ac:dyDescent="0.3">
      <c r="A2" s="153" t="s">
        <v>69</v>
      </c>
      <c r="B2" s="204" t="s">
        <v>120</v>
      </c>
      <c r="C2" s="151">
        <v>1100</v>
      </c>
      <c r="D2" s="117" t="s">
        <v>12</v>
      </c>
      <c r="E2" s="117"/>
      <c r="F2" s="118">
        <v>4</v>
      </c>
      <c r="G2" s="119">
        <v>30</v>
      </c>
      <c r="H2" s="119"/>
      <c r="I2" s="119">
        <v>70</v>
      </c>
      <c r="J2" s="119">
        <v>57</v>
      </c>
      <c r="K2" s="119">
        <v>84</v>
      </c>
      <c r="L2" s="119"/>
      <c r="M2" s="120">
        <f>SUM(G2:L2)</f>
        <v>241</v>
      </c>
      <c r="N2" s="141">
        <f>M2</f>
        <v>241</v>
      </c>
      <c r="O2" s="121">
        <v>1</v>
      </c>
      <c r="P2" s="207"/>
      <c r="Q2" s="207"/>
      <c r="R2" s="207"/>
      <c r="S2" s="207"/>
      <c r="T2" s="207"/>
      <c r="U2" s="207"/>
    </row>
    <row r="3" spans="1:21" s="2" customFormat="1" ht="13.8" x14ac:dyDescent="0.25">
      <c r="A3" s="154" t="s">
        <v>69</v>
      </c>
      <c r="B3" s="205"/>
      <c r="C3" s="152">
        <v>1200</v>
      </c>
      <c r="D3" s="68" t="s">
        <v>13</v>
      </c>
      <c r="E3" s="68">
        <v>1100</v>
      </c>
      <c r="F3" s="69">
        <v>3</v>
      </c>
      <c r="G3" s="70"/>
      <c r="H3" s="70">
        <v>50</v>
      </c>
      <c r="I3" s="70">
        <v>60</v>
      </c>
      <c r="J3" s="70"/>
      <c r="K3" s="70"/>
      <c r="L3" s="70">
        <v>115</v>
      </c>
      <c r="M3" s="71">
        <f>SUM(G3:L3)</f>
        <v>225</v>
      </c>
      <c r="N3" s="72">
        <f>SUM(N2,M3)</f>
        <v>466</v>
      </c>
      <c r="O3" s="122">
        <v>2</v>
      </c>
      <c r="U3" s="3"/>
    </row>
    <row r="4" spans="1:21" s="2" customFormat="1" ht="13.8" x14ac:dyDescent="0.25">
      <c r="A4" s="154" t="s">
        <v>69</v>
      </c>
      <c r="B4" s="205"/>
      <c r="C4" s="152">
        <v>1300</v>
      </c>
      <c r="D4" s="68" t="s">
        <v>14</v>
      </c>
      <c r="E4" s="68">
        <v>1200</v>
      </c>
      <c r="F4" s="73">
        <v>3</v>
      </c>
      <c r="G4" s="70">
        <v>80</v>
      </c>
      <c r="H4" s="70">
        <v>80</v>
      </c>
      <c r="I4" s="70"/>
      <c r="J4" s="70"/>
      <c r="K4" s="70"/>
      <c r="L4" s="70">
        <v>26</v>
      </c>
      <c r="M4" s="71">
        <f>SUM(G4:L4)</f>
        <v>186</v>
      </c>
      <c r="N4" s="72">
        <f>SUM(N3,M4)</f>
        <v>652</v>
      </c>
      <c r="O4" s="122">
        <v>3</v>
      </c>
      <c r="P4" s="4"/>
      <c r="Q4" s="3"/>
      <c r="R4" s="3"/>
      <c r="S4" s="3"/>
      <c r="T4" s="3"/>
      <c r="U4" s="3"/>
    </row>
    <row r="5" spans="1:21" s="2" customFormat="1" ht="13.8" x14ac:dyDescent="0.25">
      <c r="A5" s="154" t="s">
        <v>69</v>
      </c>
      <c r="B5" s="205"/>
      <c r="C5" s="152">
        <v>1400</v>
      </c>
      <c r="D5" s="68" t="s">
        <v>15</v>
      </c>
      <c r="E5" s="68">
        <v>1300</v>
      </c>
      <c r="F5" s="69">
        <v>2</v>
      </c>
      <c r="G5" s="70"/>
      <c r="H5" s="70">
        <v>40</v>
      </c>
      <c r="I5" s="70"/>
      <c r="J5" s="70">
        <v>57</v>
      </c>
      <c r="K5" s="70">
        <v>55</v>
      </c>
      <c r="L5" s="70"/>
      <c r="M5" s="71">
        <f>SUM(G5:L5)</f>
        <v>152</v>
      </c>
      <c r="N5" s="72">
        <f>SUM(N4,M5)</f>
        <v>804</v>
      </c>
      <c r="O5" s="122">
        <v>4</v>
      </c>
      <c r="R5" s="187"/>
      <c r="S5" s="187"/>
      <c r="T5" s="3"/>
      <c r="U5" s="3"/>
    </row>
    <row r="6" spans="1:21" s="2" customFormat="1" ht="13.8" x14ac:dyDescent="0.25">
      <c r="A6" s="154" t="s">
        <v>69</v>
      </c>
      <c r="B6" s="205"/>
      <c r="C6" s="152">
        <v>1500</v>
      </c>
      <c r="D6" s="74" t="s">
        <v>16</v>
      </c>
      <c r="E6" s="74">
        <v>1400</v>
      </c>
      <c r="F6" s="69">
        <v>2</v>
      </c>
      <c r="G6" s="70">
        <v>30</v>
      </c>
      <c r="H6" s="70"/>
      <c r="I6" s="70"/>
      <c r="J6" s="70">
        <v>27</v>
      </c>
      <c r="K6" s="70"/>
      <c r="L6" s="70"/>
      <c r="M6" s="71">
        <f>SUM(G6:L6)</f>
        <v>57</v>
      </c>
      <c r="N6" s="72">
        <f>SUM(N5,M6)</f>
        <v>861</v>
      </c>
      <c r="O6" s="122">
        <v>4</v>
      </c>
      <c r="P6" s="4"/>
      <c r="Q6" s="3"/>
      <c r="R6" s="186"/>
      <c r="S6" s="186"/>
      <c r="T6" s="89"/>
      <c r="U6" s="3"/>
    </row>
    <row r="7" spans="1:21" s="2" customFormat="1" ht="14.4" thickBot="1" x14ac:dyDescent="0.3">
      <c r="A7" s="155" t="s">
        <v>69</v>
      </c>
      <c r="B7" s="206"/>
      <c r="C7" s="168">
        <v>1700</v>
      </c>
      <c r="D7" s="169" t="s">
        <v>129</v>
      </c>
      <c r="E7" s="169" t="s">
        <v>128</v>
      </c>
      <c r="F7" s="157">
        <v>4</v>
      </c>
      <c r="G7" s="170">
        <v>36</v>
      </c>
      <c r="H7" s="170">
        <v>36</v>
      </c>
      <c r="I7" s="170">
        <v>36</v>
      </c>
      <c r="J7" s="170">
        <v>36</v>
      </c>
      <c r="K7" s="170">
        <v>36</v>
      </c>
      <c r="L7" s="170">
        <v>36</v>
      </c>
      <c r="M7" s="157">
        <f>SUM(G7:L7)</f>
        <v>216</v>
      </c>
      <c r="N7" s="171">
        <f>SUM(N6,M7)</f>
        <v>1077</v>
      </c>
      <c r="O7" s="159">
        <v>5</v>
      </c>
      <c r="P7" s="4"/>
      <c r="Q7" s="3"/>
      <c r="R7" s="64"/>
      <c r="S7" s="64"/>
      <c r="T7" s="89"/>
      <c r="U7" s="3"/>
    </row>
    <row r="8" spans="1:21" s="2" customFormat="1" ht="14.4" thickBot="1" x14ac:dyDescent="0.3">
      <c r="A8" s="110"/>
      <c r="B8" s="111"/>
      <c r="C8" s="111"/>
      <c r="D8" s="112"/>
      <c r="E8" s="112"/>
      <c r="F8" s="113"/>
      <c r="G8" s="114"/>
      <c r="H8" s="114"/>
      <c r="I8" s="114"/>
      <c r="J8" s="114"/>
      <c r="K8" s="114"/>
      <c r="L8" s="114"/>
      <c r="M8" s="115"/>
      <c r="N8" s="116"/>
      <c r="O8" s="125"/>
      <c r="R8" s="187"/>
      <c r="S8" s="187"/>
      <c r="T8" s="3"/>
      <c r="U8" s="3"/>
    </row>
    <row r="9" spans="1:21" s="2" customFormat="1" x14ac:dyDescent="0.25">
      <c r="A9" s="97"/>
      <c r="B9" s="194" t="s">
        <v>119</v>
      </c>
      <c r="C9" s="202" t="s">
        <v>18</v>
      </c>
      <c r="D9" s="203"/>
      <c r="E9" s="98"/>
      <c r="F9" s="99"/>
      <c r="G9" s="100"/>
      <c r="H9" s="100"/>
      <c r="I9" s="100"/>
      <c r="J9" s="100"/>
      <c r="K9" s="100"/>
      <c r="L9" s="100"/>
      <c r="M9" s="99"/>
      <c r="N9" s="142"/>
      <c r="O9" s="101"/>
      <c r="P9" s="4"/>
      <c r="Q9" s="3"/>
      <c r="R9" s="64"/>
      <c r="S9" s="64"/>
      <c r="T9" s="89"/>
      <c r="U9" s="3"/>
    </row>
    <row r="10" spans="1:21" s="2" customFormat="1" ht="13.8" x14ac:dyDescent="0.25">
      <c r="A10" s="102" t="s">
        <v>67</v>
      </c>
      <c r="B10" s="195"/>
      <c r="C10" s="92">
        <v>2100</v>
      </c>
      <c r="D10" s="78" t="s">
        <v>19</v>
      </c>
      <c r="E10" s="78">
        <v>1600</v>
      </c>
      <c r="F10" s="79">
        <v>2</v>
      </c>
      <c r="G10" s="80"/>
      <c r="H10" s="80"/>
      <c r="I10" s="80">
        <v>50</v>
      </c>
      <c r="J10" s="80">
        <v>50</v>
      </c>
      <c r="K10" s="80"/>
      <c r="L10" s="80"/>
      <c r="M10" s="81">
        <f>SUM(G10:L10)</f>
        <v>100</v>
      </c>
      <c r="N10" s="82">
        <f>SUM(M10,N7)</f>
        <v>1177</v>
      </c>
      <c r="O10" s="103">
        <v>8</v>
      </c>
      <c r="R10" s="3"/>
      <c r="S10" s="3"/>
      <c r="T10" s="3"/>
      <c r="U10" s="3"/>
    </row>
    <row r="11" spans="1:21" s="2" customFormat="1" ht="13.8" x14ac:dyDescent="0.25">
      <c r="A11" s="102" t="s">
        <v>67</v>
      </c>
      <c r="B11" s="195"/>
      <c r="C11" s="92">
        <v>2200</v>
      </c>
      <c r="D11" s="78" t="s">
        <v>20</v>
      </c>
      <c r="E11" s="78">
        <v>1600</v>
      </c>
      <c r="F11" s="79">
        <v>2</v>
      </c>
      <c r="G11" s="80"/>
      <c r="H11" s="80"/>
      <c r="I11" s="80">
        <v>50</v>
      </c>
      <c r="J11" s="80">
        <v>50</v>
      </c>
      <c r="K11" s="80"/>
      <c r="L11" s="80"/>
      <c r="M11" s="81">
        <f>SUM(G11:L11)</f>
        <v>100</v>
      </c>
      <c r="N11" s="82">
        <f>SUM(N10,M11)</f>
        <v>1277</v>
      </c>
      <c r="O11" s="103">
        <v>8</v>
      </c>
      <c r="P11" s="90"/>
      <c r="Q11" s="3"/>
      <c r="R11" s="3"/>
      <c r="S11" s="3"/>
      <c r="T11" s="3"/>
      <c r="U11" s="3"/>
    </row>
    <row r="12" spans="1:21" s="2" customFormat="1" ht="13.8" x14ac:dyDescent="0.25">
      <c r="A12" s="102" t="s">
        <v>67</v>
      </c>
      <c r="B12" s="195"/>
      <c r="C12" s="92">
        <v>2300</v>
      </c>
      <c r="D12" s="78" t="s">
        <v>21</v>
      </c>
      <c r="E12" s="78">
        <v>1600</v>
      </c>
      <c r="F12" s="79">
        <v>2</v>
      </c>
      <c r="G12" s="80"/>
      <c r="H12" s="80"/>
      <c r="I12" s="80">
        <v>50</v>
      </c>
      <c r="J12" s="80">
        <v>50</v>
      </c>
      <c r="K12" s="80"/>
      <c r="L12" s="80"/>
      <c r="M12" s="81">
        <f>SUM(G12:L12)</f>
        <v>100</v>
      </c>
      <c r="N12" s="82">
        <f>SUM(N11,M12)</f>
        <v>1377</v>
      </c>
      <c r="O12" s="103">
        <v>9</v>
      </c>
      <c r="P12" s="4"/>
      <c r="Q12" s="3"/>
      <c r="R12" s="3"/>
      <c r="S12" s="3"/>
      <c r="T12" s="3"/>
      <c r="U12" s="3"/>
    </row>
    <row r="13" spans="1:21" s="2" customFormat="1" ht="15" customHeight="1" x14ac:dyDescent="0.25">
      <c r="A13" s="102" t="s">
        <v>67</v>
      </c>
      <c r="B13" s="195"/>
      <c r="C13" s="92">
        <v>2400</v>
      </c>
      <c r="D13" s="78" t="s">
        <v>22</v>
      </c>
      <c r="E13" s="78">
        <v>1600</v>
      </c>
      <c r="F13" s="79">
        <v>2</v>
      </c>
      <c r="G13" s="80"/>
      <c r="H13" s="80">
        <v>40</v>
      </c>
      <c r="I13" s="80">
        <v>50</v>
      </c>
      <c r="J13" s="80">
        <v>50</v>
      </c>
      <c r="K13" s="80"/>
      <c r="L13" s="80"/>
      <c r="M13" s="81">
        <f>SUM(G13:L13)</f>
        <v>140</v>
      </c>
      <c r="N13" s="82">
        <f>SUM(N12,M13)</f>
        <v>1517</v>
      </c>
      <c r="O13" s="103">
        <v>9</v>
      </c>
    </row>
    <row r="14" spans="1:21" s="2" customFormat="1" ht="25.8" customHeight="1" x14ac:dyDescent="0.25">
      <c r="A14" s="102" t="s">
        <v>67</v>
      </c>
      <c r="B14" s="195"/>
      <c r="C14" s="92">
        <v>2500</v>
      </c>
      <c r="D14" s="83" t="s">
        <v>23</v>
      </c>
      <c r="E14" s="78">
        <v>1600</v>
      </c>
      <c r="F14" s="79">
        <v>3</v>
      </c>
      <c r="G14" s="80"/>
      <c r="H14" s="80"/>
      <c r="I14" s="80">
        <v>50</v>
      </c>
      <c r="J14" s="80">
        <v>50</v>
      </c>
      <c r="K14" s="80">
        <v>70</v>
      </c>
      <c r="L14" s="80"/>
      <c r="M14" s="81">
        <f>SUM(G14:L14)</f>
        <v>170</v>
      </c>
      <c r="N14" s="82">
        <f>SUM(N13,M14)</f>
        <v>1687</v>
      </c>
      <c r="O14" s="103">
        <v>10</v>
      </c>
    </row>
    <row r="15" spans="1:21" s="2" customFormat="1" ht="13.8" x14ac:dyDescent="0.25">
      <c r="A15" s="102" t="s">
        <v>67</v>
      </c>
      <c r="B15" s="195"/>
      <c r="C15" s="92">
        <v>2600</v>
      </c>
      <c r="D15" s="78" t="s">
        <v>24</v>
      </c>
      <c r="E15" s="78">
        <v>1600</v>
      </c>
      <c r="F15" s="81">
        <v>2</v>
      </c>
      <c r="G15" s="84"/>
      <c r="H15" s="84"/>
      <c r="I15" s="84">
        <v>40</v>
      </c>
      <c r="J15" s="84">
        <v>40</v>
      </c>
      <c r="K15" s="84"/>
      <c r="L15" s="84">
        <v>20</v>
      </c>
      <c r="M15" s="81">
        <f>SUM(G15:L15)</f>
        <v>100</v>
      </c>
      <c r="N15" s="82">
        <f>SUM(N14,M15)</f>
        <v>1787</v>
      </c>
      <c r="O15" s="103">
        <v>10</v>
      </c>
      <c r="P15" s="186"/>
      <c r="Q15" s="186"/>
      <c r="R15" s="186"/>
      <c r="S15" s="186"/>
      <c r="T15" s="186"/>
    </row>
    <row r="16" spans="1:21" s="2" customFormat="1" ht="13.8" x14ac:dyDescent="0.25">
      <c r="A16" s="102" t="s">
        <v>69</v>
      </c>
      <c r="B16" s="195"/>
      <c r="C16" s="162">
        <v>2700</v>
      </c>
      <c r="D16" s="163" t="s">
        <v>130</v>
      </c>
      <c r="E16" s="163"/>
      <c r="F16" s="164">
        <v>3</v>
      </c>
      <c r="G16" s="165">
        <v>37</v>
      </c>
      <c r="H16" s="165">
        <v>37</v>
      </c>
      <c r="I16" s="165">
        <v>37</v>
      </c>
      <c r="J16" s="165">
        <v>37</v>
      </c>
      <c r="K16" s="165">
        <v>37</v>
      </c>
      <c r="L16" s="165">
        <v>37</v>
      </c>
      <c r="M16" s="164">
        <f>SUM(G16:L16)</f>
        <v>222</v>
      </c>
      <c r="N16" s="166">
        <f>SUM(M16,N15)</f>
        <v>2009</v>
      </c>
      <c r="O16" s="167">
        <v>11</v>
      </c>
      <c r="P16" s="64"/>
      <c r="Q16" s="64"/>
      <c r="R16" s="64"/>
      <c r="S16" s="64"/>
      <c r="T16" s="64"/>
    </row>
    <row r="17" spans="1:20" s="2" customFormat="1" x14ac:dyDescent="0.25">
      <c r="A17" s="102"/>
      <c r="B17" s="195"/>
      <c r="C17" s="200" t="s">
        <v>25</v>
      </c>
      <c r="D17" s="201"/>
      <c r="E17" s="75"/>
      <c r="F17" s="87"/>
      <c r="G17" s="88"/>
      <c r="H17" s="88"/>
      <c r="I17" s="88"/>
      <c r="J17" s="88"/>
      <c r="K17" s="88"/>
      <c r="L17" s="88"/>
      <c r="M17" s="76"/>
      <c r="N17" s="77"/>
      <c r="O17" s="104"/>
      <c r="P17" s="187"/>
      <c r="Q17" s="187"/>
      <c r="R17" s="187"/>
      <c r="S17" s="187"/>
      <c r="T17" s="187"/>
    </row>
    <row r="18" spans="1:20" s="2" customFormat="1" ht="13.8" x14ac:dyDescent="0.25">
      <c r="A18" s="102" t="s">
        <v>67</v>
      </c>
      <c r="B18" s="195"/>
      <c r="C18" s="92">
        <v>3100</v>
      </c>
      <c r="D18" s="78" t="s">
        <v>59</v>
      </c>
      <c r="E18" s="78">
        <v>1600</v>
      </c>
      <c r="F18" s="79">
        <v>3</v>
      </c>
      <c r="G18" s="80">
        <v>80</v>
      </c>
      <c r="H18" s="80"/>
      <c r="I18" s="80"/>
      <c r="J18" s="80"/>
      <c r="K18" s="80">
        <v>80</v>
      </c>
      <c r="L18" s="80">
        <v>80</v>
      </c>
      <c r="M18" s="81">
        <f>SUM(G18:L18)</f>
        <v>240</v>
      </c>
      <c r="N18" s="82">
        <f>SUM(M18,N16)</f>
        <v>2249</v>
      </c>
      <c r="O18" s="103">
        <v>12</v>
      </c>
      <c r="P18" s="186"/>
      <c r="Q18" s="186"/>
      <c r="R18" s="186"/>
      <c r="S18" s="186"/>
      <c r="T18" s="186"/>
    </row>
    <row r="19" spans="1:20" s="2" customFormat="1" ht="13.8" x14ac:dyDescent="0.25">
      <c r="A19" s="102" t="s">
        <v>67</v>
      </c>
      <c r="B19" s="195"/>
      <c r="C19" s="92">
        <v>3200</v>
      </c>
      <c r="D19" s="78" t="s">
        <v>60</v>
      </c>
      <c r="E19" s="78">
        <v>1600</v>
      </c>
      <c r="F19" s="79">
        <v>3</v>
      </c>
      <c r="G19" s="80">
        <v>40</v>
      </c>
      <c r="H19" s="80"/>
      <c r="I19" s="80"/>
      <c r="J19" s="80"/>
      <c r="K19" s="80">
        <v>40</v>
      </c>
      <c r="L19" s="80">
        <v>40</v>
      </c>
      <c r="M19" s="81">
        <f>SUM(G19:L19)</f>
        <v>120</v>
      </c>
      <c r="N19" s="82">
        <f>SUM(N18,M19)</f>
        <v>2369</v>
      </c>
      <c r="O19" s="103">
        <v>12</v>
      </c>
      <c r="P19" s="187"/>
      <c r="Q19" s="187"/>
      <c r="R19" s="187"/>
      <c r="S19" s="187"/>
      <c r="T19" s="187"/>
    </row>
    <row r="20" spans="1:20" s="2" customFormat="1" ht="13.8" x14ac:dyDescent="0.25">
      <c r="A20" s="102" t="s">
        <v>67</v>
      </c>
      <c r="B20" s="195"/>
      <c r="C20" s="92">
        <v>3300</v>
      </c>
      <c r="D20" s="78" t="s">
        <v>61</v>
      </c>
      <c r="E20" s="78">
        <v>1600</v>
      </c>
      <c r="F20" s="79">
        <v>3</v>
      </c>
      <c r="G20" s="80">
        <v>80</v>
      </c>
      <c r="H20" s="80"/>
      <c r="I20" s="80"/>
      <c r="J20" s="80"/>
      <c r="K20" s="80">
        <v>80</v>
      </c>
      <c r="L20" s="80">
        <v>20</v>
      </c>
      <c r="M20" s="81">
        <f>SUM(G20:L20)</f>
        <v>180</v>
      </c>
      <c r="N20" s="82">
        <f>SUM(N19,M20)</f>
        <v>2549</v>
      </c>
      <c r="O20" s="103">
        <v>13</v>
      </c>
    </row>
    <row r="21" spans="1:20" s="2" customFormat="1" ht="13.8" x14ac:dyDescent="0.25">
      <c r="A21" s="102" t="s">
        <v>67</v>
      </c>
      <c r="B21" s="195"/>
      <c r="C21" s="92">
        <v>3400</v>
      </c>
      <c r="D21" s="78" t="s">
        <v>62</v>
      </c>
      <c r="E21" s="78">
        <v>1600</v>
      </c>
      <c r="F21" s="79">
        <v>2</v>
      </c>
      <c r="G21" s="80"/>
      <c r="H21" s="80">
        <v>50</v>
      </c>
      <c r="I21" s="80"/>
      <c r="J21" s="80"/>
      <c r="K21" s="80"/>
      <c r="L21" s="80">
        <v>40</v>
      </c>
      <c r="M21" s="81">
        <f>SUM(G21:L21)</f>
        <v>90</v>
      </c>
      <c r="N21" s="82">
        <f>SUM(N20,M21)</f>
        <v>2639</v>
      </c>
      <c r="O21" s="103">
        <v>13</v>
      </c>
    </row>
    <row r="22" spans="1:20" s="2" customFormat="1" ht="13.8" x14ac:dyDescent="0.25">
      <c r="A22" s="102" t="s">
        <v>67</v>
      </c>
      <c r="B22" s="195"/>
      <c r="C22" s="92">
        <v>3500</v>
      </c>
      <c r="D22" s="78" t="s">
        <v>63</v>
      </c>
      <c r="E22" s="78">
        <v>1600</v>
      </c>
      <c r="F22" s="81">
        <v>2</v>
      </c>
      <c r="G22" s="81"/>
      <c r="H22" s="81">
        <v>50</v>
      </c>
      <c r="I22" s="81"/>
      <c r="J22" s="81"/>
      <c r="K22" s="81"/>
      <c r="L22" s="81">
        <v>60</v>
      </c>
      <c r="M22" s="81">
        <f>SUM(G22:L22)</f>
        <v>110</v>
      </c>
      <c r="N22" s="82">
        <f>SUM(N21,M22)</f>
        <v>2749</v>
      </c>
      <c r="O22" s="103">
        <v>14</v>
      </c>
    </row>
    <row r="23" spans="1:20" s="2" customFormat="1" ht="13.8" x14ac:dyDescent="0.25">
      <c r="A23" s="102" t="s">
        <v>67</v>
      </c>
      <c r="B23" s="195"/>
      <c r="C23" s="92">
        <v>3600</v>
      </c>
      <c r="D23" s="85" t="s">
        <v>64</v>
      </c>
      <c r="E23" s="78">
        <v>1600</v>
      </c>
      <c r="F23" s="81">
        <v>2</v>
      </c>
      <c r="G23" s="81"/>
      <c r="H23" s="81">
        <v>40</v>
      </c>
      <c r="I23" s="81">
        <v>40</v>
      </c>
      <c r="J23" s="81"/>
      <c r="K23" s="81"/>
      <c r="L23" s="81"/>
      <c r="M23" s="81">
        <f>SUM(G23:L23)</f>
        <v>80</v>
      </c>
      <c r="N23" s="82">
        <f>SUM(N22,M23)</f>
        <v>2829</v>
      </c>
      <c r="O23" s="103">
        <v>14</v>
      </c>
    </row>
    <row r="24" spans="1:20" s="2" customFormat="1" ht="13.8" x14ac:dyDescent="0.25">
      <c r="A24" s="102" t="s">
        <v>67</v>
      </c>
      <c r="B24" s="195"/>
      <c r="C24" s="92">
        <v>3700</v>
      </c>
      <c r="D24" s="78" t="s">
        <v>65</v>
      </c>
      <c r="E24" s="78">
        <v>1600</v>
      </c>
      <c r="F24" s="81">
        <v>3</v>
      </c>
      <c r="G24" s="81">
        <v>60</v>
      </c>
      <c r="H24" s="81">
        <v>30</v>
      </c>
      <c r="I24" s="81"/>
      <c r="J24" s="81"/>
      <c r="K24" s="81">
        <v>20</v>
      </c>
      <c r="L24" s="81"/>
      <c r="M24" s="81">
        <f>SUM(G24:L24)</f>
        <v>110</v>
      </c>
      <c r="N24" s="82">
        <f>SUM(N23,M24)</f>
        <v>2939</v>
      </c>
      <c r="O24" s="103">
        <v>15</v>
      </c>
    </row>
    <row r="25" spans="1:20" s="2" customFormat="1" ht="14.4" thickBot="1" x14ac:dyDescent="0.3">
      <c r="A25" s="105" t="s">
        <v>69</v>
      </c>
      <c r="B25" s="196"/>
      <c r="C25" s="160">
        <v>1700</v>
      </c>
      <c r="D25" s="156" t="s">
        <v>131</v>
      </c>
      <c r="E25" s="156"/>
      <c r="F25" s="157">
        <v>3</v>
      </c>
      <c r="G25" s="157">
        <v>38</v>
      </c>
      <c r="H25" s="157">
        <v>38</v>
      </c>
      <c r="I25" s="157">
        <v>38</v>
      </c>
      <c r="J25" s="157">
        <v>38</v>
      </c>
      <c r="K25" s="157">
        <v>38</v>
      </c>
      <c r="L25" s="157">
        <v>38</v>
      </c>
      <c r="M25" s="157">
        <f>SUM(G25:L25)</f>
        <v>228</v>
      </c>
      <c r="N25" s="158">
        <f>SUM(M25,N24)</f>
        <v>3167</v>
      </c>
      <c r="O25" s="159">
        <v>16</v>
      </c>
    </row>
    <row r="26" spans="1:20" s="2" customFormat="1" ht="14.4" thickBot="1" x14ac:dyDescent="0.3">
      <c r="A26" s="110"/>
      <c r="B26" s="110"/>
      <c r="C26" s="110"/>
      <c r="D26" s="123"/>
      <c r="E26" s="123"/>
      <c r="F26" s="124"/>
      <c r="G26" s="124"/>
      <c r="H26" s="124"/>
      <c r="I26" s="124"/>
      <c r="J26" s="124"/>
      <c r="K26" s="124"/>
      <c r="L26" s="124"/>
      <c r="M26" s="124"/>
      <c r="N26" s="125"/>
      <c r="O26" s="125"/>
    </row>
    <row r="27" spans="1:20" s="2" customFormat="1" ht="21.75" customHeight="1" x14ac:dyDescent="0.25">
      <c r="A27" s="97" t="s">
        <v>68</v>
      </c>
      <c r="B27" s="197" t="s">
        <v>121</v>
      </c>
      <c r="C27" s="149">
        <v>4100</v>
      </c>
      <c r="D27" s="117" t="s">
        <v>27</v>
      </c>
      <c r="E27" s="117">
        <v>2100</v>
      </c>
      <c r="F27" s="120">
        <v>2</v>
      </c>
      <c r="G27" s="120">
        <v>40</v>
      </c>
      <c r="H27" s="120">
        <v>50</v>
      </c>
      <c r="I27" s="120"/>
      <c r="J27" s="120"/>
      <c r="K27" s="120"/>
      <c r="L27" s="120"/>
      <c r="M27" s="120">
        <f>SUM(G27:L27)</f>
        <v>90</v>
      </c>
      <c r="N27" s="141">
        <f>SUM(M27,N25)</f>
        <v>3257</v>
      </c>
      <c r="O27" s="121">
        <v>17</v>
      </c>
    </row>
    <row r="28" spans="1:20" s="2" customFormat="1" ht="17.25" customHeight="1" x14ac:dyDescent="0.25">
      <c r="A28" s="102" t="s">
        <v>68</v>
      </c>
      <c r="B28" s="198"/>
      <c r="C28" s="91">
        <v>4200</v>
      </c>
      <c r="D28" s="68" t="s">
        <v>28</v>
      </c>
      <c r="E28" s="68">
        <v>2200</v>
      </c>
      <c r="F28" s="71">
        <v>2</v>
      </c>
      <c r="G28" s="71"/>
      <c r="H28" s="71">
        <v>50</v>
      </c>
      <c r="I28" s="71"/>
      <c r="J28" s="71">
        <v>66</v>
      </c>
      <c r="K28" s="71"/>
      <c r="L28" s="71"/>
      <c r="M28" s="71">
        <f>SUM(G28:L28)</f>
        <v>116</v>
      </c>
      <c r="N28" s="72">
        <f>SUM(N27,M28)</f>
        <v>3373</v>
      </c>
      <c r="O28" s="122">
        <v>18</v>
      </c>
    </row>
    <row r="29" spans="1:20" s="2" customFormat="1" ht="16.5" customHeight="1" x14ac:dyDescent="0.25">
      <c r="A29" s="102" t="s">
        <v>68</v>
      </c>
      <c r="B29" s="198"/>
      <c r="C29" s="91">
        <v>4300</v>
      </c>
      <c r="D29" s="68" t="s">
        <v>29</v>
      </c>
      <c r="E29" s="68">
        <v>2300</v>
      </c>
      <c r="F29" s="71">
        <v>2</v>
      </c>
      <c r="G29" s="71"/>
      <c r="H29" s="71"/>
      <c r="I29" s="71"/>
      <c r="J29" s="71"/>
      <c r="K29" s="71">
        <v>80</v>
      </c>
      <c r="L29" s="71">
        <v>28</v>
      </c>
      <c r="M29" s="71">
        <f>SUM(G29:L29)</f>
        <v>108</v>
      </c>
      <c r="N29" s="72">
        <f>SUM(N28,M29)</f>
        <v>3481</v>
      </c>
      <c r="O29" s="122">
        <v>19</v>
      </c>
    </row>
    <row r="30" spans="1:20" s="2" customFormat="1" ht="17.25" customHeight="1" x14ac:dyDescent="0.25">
      <c r="A30" s="102" t="s">
        <v>68</v>
      </c>
      <c r="B30" s="198"/>
      <c r="C30" s="91">
        <v>4500</v>
      </c>
      <c r="D30" s="86" t="s">
        <v>30</v>
      </c>
      <c r="E30" s="68">
        <v>2400</v>
      </c>
      <c r="F30" s="71">
        <v>2</v>
      </c>
      <c r="G30" s="71">
        <v>70</v>
      </c>
      <c r="H30" s="71"/>
      <c r="I30" s="71"/>
      <c r="J30" s="71"/>
      <c r="K30" s="71">
        <v>46</v>
      </c>
      <c r="L30" s="71">
        <v>50</v>
      </c>
      <c r="M30" s="71">
        <f>SUM(G30:L30)</f>
        <v>166</v>
      </c>
      <c r="N30" s="72">
        <f>SUM(N29,M30)</f>
        <v>3647</v>
      </c>
      <c r="O30" s="122">
        <v>20</v>
      </c>
    </row>
    <row r="31" spans="1:20" s="2" customFormat="1" ht="17.25" customHeight="1" x14ac:dyDescent="0.25">
      <c r="A31" s="102" t="s">
        <v>68</v>
      </c>
      <c r="B31" s="198"/>
      <c r="C31" s="91">
        <v>4600</v>
      </c>
      <c r="D31" s="68" t="s">
        <v>31</v>
      </c>
      <c r="E31" s="68">
        <v>2500</v>
      </c>
      <c r="F31" s="71">
        <v>2</v>
      </c>
      <c r="G31" s="71"/>
      <c r="H31" s="71">
        <v>30</v>
      </c>
      <c r="I31" s="71"/>
      <c r="J31" s="71"/>
      <c r="K31" s="71"/>
      <c r="L31" s="71">
        <v>80</v>
      </c>
      <c r="M31" s="71">
        <f>SUM(G31:L31)</f>
        <v>110</v>
      </c>
      <c r="N31" s="72">
        <f>SUM(N30,M31)</f>
        <v>3757</v>
      </c>
      <c r="O31" s="122">
        <v>21</v>
      </c>
    </row>
    <row r="32" spans="1:20" s="2" customFormat="1" ht="15" customHeight="1" x14ac:dyDescent="0.25">
      <c r="A32" s="102" t="s">
        <v>68</v>
      </c>
      <c r="B32" s="198"/>
      <c r="C32" s="91">
        <v>4700</v>
      </c>
      <c r="D32" s="68" t="s">
        <v>32</v>
      </c>
      <c r="E32" s="68">
        <v>2600</v>
      </c>
      <c r="F32" s="71">
        <v>2</v>
      </c>
      <c r="G32" s="71"/>
      <c r="H32" s="71">
        <v>30</v>
      </c>
      <c r="I32" s="71">
        <v>40</v>
      </c>
      <c r="J32" s="71"/>
      <c r="K32" s="71"/>
      <c r="L32" s="71"/>
      <c r="M32" s="71">
        <f>SUM(G32:L32)</f>
        <v>70</v>
      </c>
      <c r="N32" s="72">
        <f>SUM(N31,M32)</f>
        <v>3827</v>
      </c>
      <c r="O32" s="122">
        <v>22</v>
      </c>
    </row>
    <row r="33" spans="1:15" s="2" customFormat="1" ht="15" customHeight="1" thickBot="1" x14ac:dyDescent="0.3">
      <c r="A33" s="105" t="s">
        <v>69</v>
      </c>
      <c r="B33" s="199"/>
      <c r="C33" s="160">
        <v>1700</v>
      </c>
      <c r="D33" s="156" t="s">
        <v>132</v>
      </c>
      <c r="E33" s="156"/>
      <c r="F33" s="157">
        <v>2</v>
      </c>
      <c r="G33" s="157">
        <v>47</v>
      </c>
      <c r="H33" s="157">
        <v>47</v>
      </c>
      <c r="I33" s="157">
        <v>47</v>
      </c>
      <c r="J33" s="157">
        <v>47</v>
      </c>
      <c r="K33" s="157">
        <v>47</v>
      </c>
      <c r="L33" s="157">
        <v>47</v>
      </c>
      <c r="M33" s="157">
        <f>SUM(G33:L33)</f>
        <v>282</v>
      </c>
      <c r="N33" s="161">
        <f>SUM(M33,N32)</f>
        <v>4109</v>
      </c>
      <c r="O33" s="159">
        <v>23</v>
      </c>
    </row>
    <row r="34" spans="1:15" s="2" customFormat="1" ht="14.4" thickBot="1" x14ac:dyDescent="0.3">
      <c r="A34" s="110"/>
      <c r="B34" s="110"/>
      <c r="C34" s="110"/>
      <c r="D34" s="123"/>
      <c r="E34" s="123"/>
      <c r="F34" s="124"/>
      <c r="G34" s="124"/>
      <c r="H34" s="124"/>
      <c r="I34" s="124"/>
      <c r="J34" s="124"/>
      <c r="K34" s="124"/>
      <c r="L34" s="124"/>
      <c r="M34" s="124"/>
      <c r="N34" s="125"/>
      <c r="O34" s="125"/>
    </row>
    <row r="35" spans="1:15" s="2" customFormat="1" ht="13.8" x14ac:dyDescent="0.25">
      <c r="A35" s="97" t="s">
        <v>71</v>
      </c>
      <c r="B35" s="194" t="s">
        <v>122</v>
      </c>
      <c r="C35" s="150">
        <v>5100</v>
      </c>
      <c r="D35" s="126" t="s">
        <v>34</v>
      </c>
      <c r="E35" s="126">
        <v>2100</v>
      </c>
      <c r="F35" s="127">
        <v>1</v>
      </c>
      <c r="G35" s="127"/>
      <c r="H35" s="127">
        <v>90</v>
      </c>
      <c r="I35" s="127"/>
      <c r="J35" s="127"/>
      <c r="K35" s="127"/>
      <c r="L35" s="127"/>
      <c r="M35" s="127">
        <f>SUM(G35:L35)</f>
        <v>90</v>
      </c>
      <c r="N35" s="143">
        <f>SUM(M35,N33)</f>
        <v>4199</v>
      </c>
      <c r="O35" s="128">
        <v>24</v>
      </c>
    </row>
    <row r="36" spans="1:15" s="2" customFormat="1" ht="14.4" customHeight="1" x14ac:dyDescent="0.25">
      <c r="A36" s="102" t="s">
        <v>71</v>
      </c>
      <c r="B36" s="195"/>
      <c r="C36" s="92">
        <v>5200</v>
      </c>
      <c r="D36" s="78" t="s">
        <v>35</v>
      </c>
      <c r="E36" s="78">
        <v>2200</v>
      </c>
      <c r="F36" s="81">
        <v>1</v>
      </c>
      <c r="G36" s="81"/>
      <c r="H36" s="81"/>
      <c r="I36" s="81">
        <v>90</v>
      </c>
      <c r="J36" s="81"/>
      <c r="K36" s="81"/>
      <c r="L36" s="81"/>
      <c r="M36" s="81">
        <f>SUM(G36:L36)</f>
        <v>90</v>
      </c>
      <c r="N36" s="82">
        <f>SUM(N35,M36)</f>
        <v>4289</v>
      </c>
      <c r="O36" s="103">
        <v>25</v>
      </c>
    </row>
    <row r="37" spans="1:15" s="2" customFormat="1" ht="14.4" customHeight="1" x14ac:dyDescent="0.25">
      <c r="A37" s="102" t="s">
        <v>71</v>
      </c>
      <c r="B37" s="195"/>
      <c r="C37" s="92">
        <v>5300</v>
      </c>
      <c r="D37" s="78" t="s">
        <v>36</v>
      </c>
      <c r="E37" s="78">
        <v>2300</v>
      </c>
      <c r="F37" s="81">
        <v>1</v>
      </c>
      <c r="G37" s="81">
        <v>90</v>
      </c>
      <c r="H37" s="81"/>
      <c r="I37" s="81"/>
      <c r="J37" s="81">
        <v>18</v>
      </c>
      <c r="K37" s="81"/>
      <c r="L37" s="81">
        <v>30</v>
      </c>
      <c r="M37" s="81">
        <f>SUM(G37:L37)</f>
        <v>138</v>
      </c>
      <c r="N37" s="82">
        <f>SUM(N36,M37)</f>
        <v>4427</v>
      </c>
      <c r="O37" s="103">
        <v>26</v>
      </c>
    </row>
    <row r="38" spans="1:15" s="2" customFormat="1" ht="14.4" customHeight="1" x14ac:dyDescent="0.25">
      <c r="A38" s="102" t="s">
        <v>71</v>
      </c>
      <c r="B38" s="195"/>
      <c r="C38" s="92">
        <v>5400</v>
      </c>
      <c r="D38" s="85" t="s">
        <v>37</v>
      </c>
      <c r="E38" s="85">
        <v>2400</v>
      </c>
      <c r="F38" s="81">
        <v>1</v>
      </c>
      <c r="G38" s="81"/>
      <c r="H38" s="81">
        <v>40</v>
      </c>
      <c r="I38" s="81">
        <v>40</v>
      </c>
      <c r="J38" s="81">
        <v>90</v>
      </c>
      <c r="K38" s="81">
        <v>40</v>
      </c>
      <c r="L38" s="81"/>
      <c r="M38" s="81">
        <f>SUM(G38:L38)</f>
        <v>210</v>
      </c>
      <c r="N38" s="82">
        <f>SUM(N37,M38)</f>
        <v>4637</v>
      </c>
      <c r="O38" s="103">
        <v>27</v>
      </c>
    </row>
    <row r="39" spans="1:15" s="2" customFormat="1" ht="14.4" customHeight="1" x14ac:dyDescent="0.25">
      <c r="A39" s="102" t="s">
        <v>71</v>
      </c>
      <c r="B39" s="195"/>
      <c r="C39" s="92">
        <v>5500</v>
      </c>
      <c r="D39" s="78" t="s">
        <v>38</v>
      </c>
      <c r="E39" s="78">
        <v>2500</v>
      </c>
      <c r="F39" s="81">
        <v>1</v>
      </c>
      <c r="G39" s="81"/>
      <c r="H39" s="81"/>
      <c r="I39" s="81"/>
      <c r="J39" s="81"/>
      <c r="K39" s="81"/>
      <c r="L39" s="81">
        <v>90</v>
      </c>
      <c r="M39" s="81">
        <f>SUM(G39:L39)</f>
        <v>90</v>
      </c>
      <c r="N39" s="82">
        <f>SUM(N38,M39)</f>
        <v>4727</v>
      </c>
      <c r="O39" s="103">
        <v>28</v>
      </c>
    </row>
    <row r="40" spans="1:15" s="2" customFormat="1" ht="15" customHeight="1" x14ac:dyDescent="0.25">
      <c r="A40" s="102" t="s">
        <v>71</v>
      </c>
      <c r="B40" s="195"/>
      <c r="C40" s="92">
        <v>5600</v>
      </c>
      <c r="D40" s="78" t="s">
        <v>39</v>
      </c>
      <c r="E40" s="78">
        <v>2600</v>
      </c>
      <c r="F40" s="81">
        <v>1</v>
      </c>
      <c r="G40" s="81"/>
      <c r="H40" s="81"/>
      <c r="I40" s="81"/>
      <c r="J40" s="81"/>
      <c r="K40" s="81">
        <v>90</v>
      </c>
      <c r="L40" s="81"/>
      <c r="M40" s="81">
        <f>SUM(G40:L40)</f>
        <v>90</v>
      </c>
      <c r="N40" s="82">
        <f>SUM(N39,M40)</f>
        <v>4817</v>
      </c>
      <c r="O40" s="103">
        <v>29</v>
      </c>
    </row>
    <row r="41" spans="1:15" s="2" customFormat="1" ht="15" customHeight="1" thickBot="1" x14ac:dyDescent="0.3">
      <c r="A41" s="105" t="s">
        <v>69</v>
      </c>
      <c r="B41" s="196"/>
      <c r="C41" s="160">
        <v>1700</v>
      </c>
      <c r="D41" s="156" t="s">
        <v>133</v>
      </c>
      <c r="E41" s="156"/>
      <c r="F41" s="157">
        <v>2</v>
      </c>
      <c r="G41" s="157">
        <v>54</v>
      </c>
      <c r="H41" s="157">
        <v>54</v>
      </c>
      <c r="I41" s="157">
        <v>54</v>
      </c>
      <c r="J41" s="157">
        <v>54</v>
      </c>
      <c r="K41" s="157">
        <v>54</v>
      </c>
      <c r="L41" s="157">
        <v>54</v>
      </c>
      <c r="M41" s="157">
        <f>SUM(G41:L41)</f>
        <v>324</v>
      </c>
      <c r="N41" s="158">
        <f>SUM(M41,N40)</f>
        <v>5141</v>
      </c>
      <c r="O41" s="159">
        <v>30</v>
      </c>
    </row>
    <row r="42" spans="1:15" s="2" customFormat="1" ht="14.4" thickBot="1" x14ac:dyDescent="0.3">
      <c r="A42" s="110"/>
      <c r="B42" s="110"/>
      <c r="C42" s="110"/>
      <c r="D42" s="123"/>
      <c r="E42" s="123"/>
      <c r="F42" s="124"/>
      <c r="G42" s="124"/>
      <c r="H42" s="124"/>
      <c r="I42" s="124"/>
      <c r="J42" s="124"/>
      <c r="K42" s="124"/>
      <c r="L42" s="124"/>
      <c r="M42" s="124"/>
      <c r="N42" s="125"/>
      <c r="O42" s="125"/>
    </row>
    <row r="43" spans="1:15" s="2" customFormat="1" ht="13.8" x14ac:dyDescent="0.25">
      <c r="A43" s="97" t="s">
        <v>70</v>
      </c>
      <c r="B43" s="197" t="s">
        <v>123</v>
      </c>
      <c r="C43" s="149">
        <v>6100</v>
      </c>
      <c r="D43" s="117" t="s">
        <v>41</v>
      </c>
      <c r="E43" s="117">
        <v>2100</v>
      </c>
      <c r="F43" s="120">
        <v>2</v>
      </c>
      <c r="G43" s="120">
        <v>70</v>
      </c>
      <c r="H43" s="120"/>
      <c r="I43" s="120">
        <v>70</v>
      </c>
      <c r="J43" s="120"/>
      <c r="K43" s="120"/>
      <c r="L43" s="120"/>
      <c r="M43" s="120">
        <f>SUM(G43:L43)</f>
        <v>140</v>
      </c>
      <c r="N43" s="141">
        <f>SUM(N41,M43)</f>
        <v>5281</v>
      </c>
      <c r="O43" s="121">
        <v>31</v>
      </c>
    </row>
    <row r="44" spans="1:15" s="2" customFormat="1" ht="14.4" customHeight="1" x14ac:dyDescent="0.25">
      <c r="A44" s="102" t="s">
        <v>70</v>
      </c>
      <c r="B44" s="198"/>
      <c r="C44" s="91">
        <v>6200</v>
      </c>
      <c r="D44" s="68" t="s">
        <v>42</v>
      </c>
      <c r="E44" s="68">
        <v>2200</v>
      </c>
      <c r="F44" s="71">
        <v>2</v>
      </c>
      <c r="G44" s="71"/>
      <c r="H44" s="71">
        <v>80</v>
      </c>
      <c r="I44" s="71"/>
      <c r="J44" s="71"/>
      <c r="K44" s="71">
        <v>70</v>
      </c>
      <c r="L44" s="71"/>
      <c r="M44" s="71">
        <f>SUM(G44:L44)</f>
        <v>150</v>
      </c>
      <c r="N44" s="72">
        <f>SUM(N43,M44)</f>
        <v>5431</v>
      </c>
      <c r="O44" s="122">
        <v>32</v>
      </c>
    </row>
    <row r="45" spans="1:15" s="2" customFormat="1" ht="14.4" customHeight="1" x14ac:dyDescent="0.25">
      <c r="A45" s="102" t="s">
        <v>70</v>
      </c>
      <c r="B45" s="198"/>
      <c r="C45" s="91">
        <v>6300</v>
      </c>
      <c r="D45" s="68" t="s">
        <v>43</v>
      </c>
      <c r="E45" s="68">
        <v>2300</v>
      </c>
      <c r="F45" s="71">
        <v>2</v>
      </c>
      <c r="G45" s="71"/>
      <c r="H45" s="71"/>
      <c r="I45" s="71">
        <v>70</v>
      </c>
      <c r="J45" s="71"/>
      <c r="K45" s="71"/>
      <c r="L45" s="71">
        <v>55</v>
      </c>
      <c r="M45" s="71">
        <f>SUM(G45:L45)</f>
        <v>125</v>
      </c>
      <c r="N45" s="72">
        <f>SUM(N44,M45)</f>
        <v>5556</v>
      </c>
      <c r="O45" s="122">
        <v>32</v>
      </c>
    </row>
    <row r="46" spans="1:15" s="2" customFormat="1" ht="14.4" customHeight="1" x14ac:dyDescent="0.25">
      <c r="A46" s="102" t="s">
        <v>70</v>
      </c>
      <c r="B46" s="198"/>
      <c r="C46" s="91">
        <v>6400</v>
      </c>
      <c r="D46" s="68" t="s">
        <v>44</v>
      </c>
      <c r="E46" s="68">
        <v>2400</v>
      </c>
      <c r="F46" s="71">
        <v>2</v>
      </c>
      <c r="G46" s="71"/>
      <c r="H46" s="71">
        <v>60</v>
      </c>
      <c r="I46" s="71"/>
      <c r="J46" s="71">
        <v>70</v>
      </c>
      <c r="K46" s="71"/>
      <c r="L46" s="71"/>
      <c r="M46" s="71">
        <f>SUM(G46:L46)</f>
        <v>130</v>
      </c>
      <c r="N46" s="72">
        <f>SUM(N45,M46)</f>
        <v>5686</v>
      </c>
      <c r="O46" s="122">
        <v>33</v>
      </c>
    </row>
    <row r="47" spans="1:15" s="2" customFormat="1" ht="14.4" customHeight="1" x14ac:dyDescent="0.25">
      <c r="A47" s="102" t="s">
        <v>70</v>
      </c>
      <c r="B47" s="198"/>
      <c r="C47" s="91">
        <v>6500</v>
      </c>
      <c r="D47" s="68" t="s">
        <v>45</v>
      </c>
      <c r="E47" s="68">
        <v>2500</v>
      </c>
      <c r="F47" s="71">
        <v>2</v>
      </c>
      <c r="G47" s="71"/>
      <c r="H47" s="71"/>
      <c r="I47" s="71">
        <v>20</v>
      </c>
      <c r="J47" s="71"/>
      <c r="K47" s="71">
        <v>53</v>
      </c>
      <c r="L47" s="71">
        <v>76</v>
      </c>
      <c r="M47" s="71">
        <f>SUM(G47:L47)</f>
        <v>149</v>
      </c>
      <c r="N47" s="72">
        <f>SUM(N46,M47)</f>
        <v>5835</v>
      </c>
      <c r="O47" s="122">
        <v>33</v>
      </c>
    </row>
    <row r="48" spans="1:15" s="2" customFormat="1" ht="15" customHeight="1" x14ac:dyDescent="0.25">
      <c r="A48" s="102" t="s">
        <v>70</v>
      </c>
      <c r="B48" s="198"/>
      <c r="C48" s="91">
        <v>6600</v>
      </c>
      <c r="D48" s="68" t="s">
        <v>46</v>
      </c>
      <c r="E48" s="68">
        <v>2600</v>
      </c>
      <c r="F48" s="71">
        <v>2</v>
      </c>
      <c r="G48" s="71">
        <v>60</v>
      </c>
      <c r="H48" s="71"/>
      <c r="I48" s="71"/>
      <c r="J48" s="71">
        <v>55</v>
      </c>
      <c r="K48" s="71"/>
      <c r="L48" s="71"/>
      <c r="M48" s="71">
        <f>SUM(G48:L48)</f>
        <v>115</v>
      </c>
      <c r="N48" s="72">
        <f>SUM(N47,M48)</f>
        <v>5950</v>
      </c>
      <c r="O48" s="122">
        <v>34</v>
      </c>
    </row>
    <row r="49" spans="1:15" s="2" customFormat="1" ht="15" customHeight="1" thickBot="1" x14ac:dyDescent="0.3">
      <c r="A49" s="105" t="s">
        <v>69</v>
      </c>
      <c r="B49" s="199"/>
      <c r="C49" s="160">
        <v>1700</v>
      </c>
      <c r="D49" s="156" t="s">
        <v>134</v>
      </c>
      <c r="E49" s="156"/>
      <c r="F49" s="157">
        <v>2</v>
      </c>
      <c r="G49" s="157">
        <v>41</v>
      </c>
      <c r="H49" s="157">
        <v>41</v>
      </c>
      <c r="I49" s="157">
        <v>41</v>
      </c>
      <c r="J49" s="157">
        <v>41</v>
      </c>
      <c r="K49" s="157">
        <v>42</v>
      </c>
      <c r="L49" s="157">
        <v>41</v>
      </c>
      <c r="M49" s="157">
        <f>SUM(G49:L49)</f>
        <v>247</v>
      </c>
      <c r="N49" s="158">
        <f>SUM(M49,N48)</f>
        <v>6197</v>
      </c>
      <c r="O49" s="159">
        <v>34</v>
      </c>
    </row>
    <row r="50" spans="1:15" s="2" customFormat="1" ht="14.4" thickBot="1" x14ac:dyDescent="0.3">
      <c r="A50" s="110"/>
      <c r="B50" s="129"/>
      <c r="C50" s="129"/>
      <c r="D50" s="123"/>
      <c r="E50" s="123"/>
      <c r="F50" s="124"/>
      <c r="G50" s="124"/>
      <c r="H50" s="124"/>
      <c r="I50" s="124"/>
      <c r="J50" s="124"/>
      <c r="K50" s="124"/>
      <c r="L50" s="124"/>
      <c r="M50" s="124"/>
      <c r="N50" s="125"/>
      <c r="O50" s="125"/>
    </row>
    <row r="51" spans="1:15" s="2" customFormat="1" ht="13.8" x14ac:dyDescent="0.25">
      <c r="A51" s="97" t="s">
        <v>115</v>
      </c>
      <c r="B51" s="130" t="s">
        <v>47</v>
      </c>
      <c r="C51" s="130">
        <v>6700</v>
      </c>
      <c r="D51" s="131" t="s">
        <v>48</v>
      </c>
      <c r="E51" s="131" t="s">
        <v>124</v>
      </c>
      <c r="F51" s="132">
        <v>2</v>
      </c>
      <c r="G51" s="132">
        <v>60</v>
      </c>
      <c r="H51" s="132"/>
      <c r="I51" s="132"/>
      <c r="J51" s="132">
        <v>60</v>
      </c>
      <c r="K51" s="132"/>
      <c r="L51" s="132"/>
      <c r="M51" s="132">
        <f>SUM(G51:L51)</f>
        <v>120</v>
      </c>
      <c r="N51" s="144">
        <f>SUM(N49,M51)</f>
        <v>6317</v>
      </c>
      <c r="O51" s="133">
        <v>35</v>
      </c>
    </row>
    <row r="52" spans="1:15" s="2" customFormat="1" ht="13.8" x14ac:dyDescent="0.25">
      <c r="A52" s="102" t="s">
        <v>69</v>
      </c>
      <c r="B52" s="96" t="s">
        <v>49</v>
      </c>
      <c r="C52" s="96">
        <v>7000</v>
      </c>
      <c r="D52" s="93" t="s">
        <v>50</v>
      </c>
      <c r="E52" s="93">
        <v>6700</v>
      </c>
      <c r="F52" s="94">
        <v>3</v>
      </c>
      <c r="G52" s="94">
        <v>20</v>
      </c>
      <c r="H52" s="94"/>
      <c r="I52" s="94">
        <v>20</v>
      </c>
      <c r="J52" s="94">
        <v>20</v>
      </c>
      <c r="K52" s="94"/>
      <c r="L52" s="94"/>
      <c r="M52" s="94">
        <f>SUM(G52:L52)</f>
        <v>60</v>
      </c>
      <c r="N52" s="95">
        <f>SUM(N51,M52)</f>
        <v>6377</v>
      </c>
      <c r="O52" s="134">
        <v>36</v>
      </c>
    </row>
    <row r="53" spans="1:15" s="2" customFormat="1" ht="21" customHeight="1" x14ac:dyDescent="0.25">
      <c r="A53" s="102" t="s">
        <v>69</v>
      </c>
      <c r="B53" s="91"/>
      <c r="C53" s="172">
        <v>1700</v>
      </c>
      <c r="D53" s="173" t="s">
        <v>135</v>
      </c>
      <c r="E53" s="173"/>
      <c r="F53" s="174">
        <v>6</v>
      </c>
      <c r="G53" s="174">
        <f>SUM(G7,G16,G25,G33,G41,G49)</f>
        <v>253</v>
      </c>
      <c r="H53" s="174">
        <f>SUM(H7,H16,H25,H33,H41,H49)</f>
        <v>253</v>
      </c>
      <c r="I53" s="174">
        <f>SUM(I7,I16,I25,I33,I41,I49)</f>
        <v>253</v>
      </c>
      <c r="J53" s="174">
        <f>SUM(J7,J16,J25,J33,J41,J49)</f>
        <v>253</v>
      </c>
      <c r="K53" s="174">
        <f>SUM(K7,K16,K25,K33,K41,K49)</f>
        <v>254</v>
      </c>
      <c r="L53" s="174">
        <f>SUM(L7,L16,L25,L33,L41,L49)</f>
        <v>253</v>
      </c>
      <c r="M53" s="174">
        <f>SUM(G53:L53)</f>
        <v>1519</v>
      </c>
      <c r="N53" s="176">
        <f>SUM(N52,M53)</f>
        <v>7896</v>
      </c>
      <c r="O53" s="175">
        <v>37</v>
      </c>
    </row>
    <row r="54" spans="1:15" s="2" customFormat="1" ht="22.2" customHeight="1" thickBot="1" x14ac:dyDescent="0.3">
      <c r="A54" s="105"/>
      <c r="B54" s="135"/>
      <c r="C54" s="135"/>
      <c r="D54" s="136" t="s">
        <v>51</v>
      </c>
      <c r="E54" s="136"/>
      <c r="F54" s="137">
        <f>SUM(F2:F53)</f>
        <v>102</v>
      </c>
      <c r="G54" s="137">
        <f>SUM(G2:G53)</f>
        <v>1316</v>
      </c>
      <c r="H54" s="137">
        <f>SUM(H2:H53)</f>
        <v>1316</v>
      </c>
      <c r="I54" s="137">
        <f>SUM(I2:I53)</f>
        <v>1316</v>
      </c>
      <c r="J54" s="137">
        <f>SUM(J2:J53)</f>
        <v>1316</v>
      </c>
      <c r="K54" s="137">
        <f>SUM(K2:K53)</f>
        <v>1316</v>
      </c>
      <c r="L54" s="137">
        <f>SUM(L2:L53)</f>
        <v>1316</v>
      </c>
      <c r="M54" s="177">
        <f>SUM(M2:M53)</f>
        <v>7896</v>
      </c>
      <c r="N54" s="145"/>
      <c r="O54" s="138"/>
    </row>
    <row r="55" spans="1:15" s="2" customFormat="1" ht="15" customHeight="1" x14ac:dyDescent="0.25">
      <c r="D55" s="4"/>
      <c r="E55" s="4"/>
      <c r="F55" s="3"/>
      <c r="G55" s="3"/>
      <c r="H55" s="3"/>
      <c r="I55" s="3"/>
      <c r="J55" s="3"/>
      <c r="K55" s="3"/>
      <c r="L55" s="3"/>
      <c r="M55" s="3"/>
      <c r="N55" s="56"/>
      <c r="O55" s="56"/>
    </row>
    <row r="56" spans="1:15" s="2" customFormat="1" ht="15" customHeight="1" thickBot="1" x14ac:dyDescent="0.3">
      <c r="J56" s="3"/>
      <c r="K56" s="3"/>
      <c r="L56" s="3"/>
      <c r="M56" s="3"/>
      <c r="N56" s="56"/>
      <c r="O56" s="56"/>
    </row>
    <row r="57" spans="1:15" s="2" customFormat="1" ht="14.4" thickBot="1" x14ac:dyDescent="0.3">
      <c r="D57" s="148" t="s">
        <v>52</v>
      </c>
      <c r="E57" s="64"/>
      <c r="J57" s="3"/>
      <c r="K57" s="3"/>
      <c r="L57" s="3"/>
      <c r="M57" s="3"/>
      <c r="N57" s="56"/>
      <c r="O57" s="56"/>
    </row>
    <row r="58" spans="1:15" s="2" customFormat="1" ht="13.8" x14ac:dyDescent="0.25">
      <c r="D58" s="146" t="s">
        <v>53</v>
      </c>
      <c r="J58" s="3"/>
      <c r="K58" s="3"/>
      <c r="N58" s="3"/>
      <c r="O58" s="56"/>
    </row>
    <row r="59" spans="1:15" s="2" customFormat="1" ht="15" customHeight="1" x14ac:dyDescent="0.25">
      <c r="D59" s="146" t="s">
        <v>54</v>
      </c>
      <c r="J59" s="3"/>
      <c r="K59" s="3"/>
      <c r="M59" s="4"/>
      <c r="N59" s="56"/>
      <c r="O59" s="56"/>
    </row>
    <row r="60" spans="1:15" s="2" customFormat="1" ht="15" customHeight="1" x14ac:dyDescent="0.25">
      <c r="D60" s="146" t="s">
        <v>55</v>
      </c>
      <c r="J60" s="3"/>
      <c r="K60" s="3"/>
      <c r="L60" s="3"/>
      <c r="M60" s="3"/>
      <c r="N60" s="56"/>
      <c r="O60" s="56"/>
    </row>
    <row r="61" spans="1:15" s="2" customFormat="1" ht="13.8" x14ac:dyDescent="0.25">
      <c r="D61" s="146" t="s">
        <v>57</v>
      </c>
      <c r="J61" s="3"/>
      <c r="K61" s="3"/>
      <c r="L61" s="3"/>
      <c r="M61" s="3"/>
      <c r="N61" s="56"/>
      <c r="O61" s="56"/>
    </row>
    <row r="62" spans="1:15" s="2" customFormat="1" ht="15" customHeight="1" x14ac:dyDescent="0.25">
      <c r="D62" s="146" t="s">
        <v>56</v>
      </c>
      <c r="J62" s="3"/>
      <c r="K62" s="3"/>
      <c r="L62" s="3"/>
      <c r="M62" s="3"/>
      <c r="N62" s="56"/>
      <c r="O62" s="56"/>
    </row>
    <row r="63" spans="1:15" s="2" customFormat="1" ht="15" customHeight="1" thickBot="1" x14ac:dyDescent="0.3">
      <c r="D63" s="147" t="s">
        <v>58</v>
      </c>
      <c r="J63" s="3"/>
      <c r="K63" s="3"/>
      <c r="L63" s="3"/>
      <c r="M63" s="3"/>
      <c r="N63" s="56"/>
      <c r="O63" s="56"/>
    </row>
    <row r="64" spans="1:15" s="2" customFormat="1" ht="15" customHeight="1" x14ac:dyDescent="0.25">
      <c r="J64" s="3"/>
      <c r="K64" s="3"/>
      <c r="L64" s="3"/>
      <c r="M64" s="3"/>
      <c r="N64" s="56"/>
      <c r="O64" s="56"/>
    </row>
    <row r="65" spans="6:15" s="2" customFormat="1" ht="15" customHeight="1" x14ac:dyDescent="0.25">
      <c r="J65" s="3"/>
      <c r="K65" s="3"/>
      <c r="L65" s="3"/>
      <c r="M65" s="3"/>
      <c r="N65" s="56"/>
      <c r="O65" s="56"/>
    </row>
    <row r="66" spans="6:15" s="2" customFormat="1" ht="15" customHeight="1" x14ac:dyDescent="0.25">
      <c r="F66" s="3"/>
      <c r="G66" s="3"/>
      <c r="H66" s="3"/>
      <c r="I66" s="3"/>
      <c r="J66" s="3"/>
      <c r="K66" s="3"/>
      <c r="L66" s="3"/>
      <c r="M66" s="3"/>
      <c r="N66" s="56"/>
      <c r="O66" s="56"/>
    </row>
  </sheetData>
  <mergeCells count="15">
    <mergeCell ref="B35:B41"/>
    <mergeCell ref="B43:B49"/>
    <mergeCell ref="C17:D17"/>
    <mergeCell ref="C9:D9"/>
    <mergeCell ref="P19:T19"/>
    <mergeCell ref="P17:T17"/>
    <mergeCell ref="P18:T18"/>
    <mergeCell ref="B2:B7"/>
    <mergeCell ref="B9:B25"/>
    <mergeCell ref="B27:B33"/>
    <mergeCell ref="P2:U2"/>
    <mergeCell ref="R5:S5"/>
    <mergeCell ref="R6:S6"/>
    <mergeCell ref="R8:S8"/>
    <mergeCell ref="P15:T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37AB406539E841BF2F170A88D810B4" ma:contentTypeVersion="13" ma:contentTypeDescription="Crear nuevo documento." ma:contentTypeScope="" ma:versionID="42b7d62fcc1dd8067bb7d73e5146dcbf">
  <xsd:schema xmlns:xsd="http://www.w3.org/2001/XMLSchema" xmlns:xs="http://www.w3.org/2001/XMLSchema" xmlns:p="http://schemas.microsoft.com/office/2006/metadata/properties" xmlns:ns3="76a242c0-919b-4996-ada7-843df4a91a75" xmlns:ns4="6c74b0e9-2393-409c-b690-c81bf069d58e" targetNamespace="http://schemas.microsoft.com/office/2006/metadata/properties" ma:root="true" ma:fieldsID="03116403ddec02f802bd29b6d80cec1d" ns3:_="" ns4:_="">
    <xsd:import namespace="76a242c0-919b-4996-ada7-843df4a91a75"/>
    <xsd:import namespace="6c74b0e9-2393-409c-b690-c81bf069d5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a242c0-919b-4996-ada7-843df4a91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4b0e9-2393-409c-b690-c81bf069d5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9CDFC-95FC-4FDF-9338-A031CA661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DE537-712B-4070-9F92-51EA6A5745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a242c0-919b-4996-ada7-843df4a91a75"/>
    <ds:schemaRef ds:uri="6c74b0e9-2393-409c-b690-c81bf069d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3B497D-774A-466C-9E38-04B8D3820B0F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76a242c0-919b-4996-ada7-843df4a91a75"/>
    <ds:schemaRef ds:uri="http://purl.org/dc/elements/1.1/"/>
    <ds:schemaRef ds:uri="6c74b0e9-2393-409c-b690-c81bf069d58e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 Planificado x tarea</vt:lpstr>
      <vt:lpstr>Valor Ganado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SEBASTIAN CACERES FONSECA</dc:creator>
  <cp:keywords/>
  <dc:description/>
  <cp:lastModifiedBy>Jessy</cp:lastModifiedBy>
  <cp:revision/>
  <dcterms:created xsi:type="dcterms:W3CDTF">2022-05-19T10:21:55Z</dcterms:created>
  <dcterms:modified xsi:type="dcterms:W3CDTF">2023-01-12T02:22:09Z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0x010100A837AB406539E841BF2F170A88D810B4</vt:lpwstr>
  </property>
</Properties>
</file>