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ontagem" sheetId="1" r:id="rId3"/>
    <sheet state="visible" name="Funções" sheetId="2" r:id="rId4"/>
    <sheet state="visible" name="Sumário" sheetId="3" r:id="rId5"/>
  </sheets>
  <definedNames>
    <definedName name="UFPB">Contagem!$Y$12</definedName>
    <definedName name="Revisor">Contagem!$F$8</definedName>
    <definedName name="Responsável">Contagem!$F$7</definedName>
    <definedName name="Revisão">Contagem!$X$8</definedName>
    <definedName name="Data">Contagem!$X$7</definedName>
    <definedName name="Projeto">Contagem!$F$6</definedName>
    <definedName name="CF">'Funções'!$K$8:$K$180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K16">
      <text>
        <t xml:space="preserve">O propósito de uma contagem de pontos de função, é fornecer uma resposta a um problema de negócios.
Este propósito :  
- Determina o tipo de contagem de pontos de função e o escopo da contagem necessária à obtenção da resposta da questão em análise;
- Influencia o posicionamento da fronteira entre o sistema em análise e seu ambiente.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7">
      <text>
        <t xml:space="preserve">O processo é a menor unidade de atividade significativa para o usuário?
É auto-contido e deixa o negócio da aplicação em um estado consistente?</t>
      </text>
    </comment>
    <comment authorId="0" ref="G7">
      <text>
        <t xml:space="preserve">Tipo de Função:
ALI, AIE, EE, SE, CE</t>
      </text>
    </comment>
    <comment authorId="0" ref="H7">
      <text>
        <t xml:space="preserve">Tipo de Manutenção na função:
I -Inclusão  A - Alteração  E - Exclusão</t>
      </text>
    </comment>
    <comment authorId="0" ref="I7">
      <text>
        <t xml:space="preserve">Tipos de Dados (DETs)</t>
      </text>
    </comment>
    <comment authorId="0" ref="J7">
      <text>
        <t xml:space="preserve">Arquivos Referenciados/ Tipos de Registro</t>
      </text>
    </comment>
    <comment authorId="0" ref="I8">
      <text>
        <t xml:space="preserve">CAMPOS
-id
-email
-senha
-perfil</t>
      </text>
    </comment>
    <comment authorId="0" ref="J8">
      <text>
        <t xml:space="preserve">ENTIDADES
-usuário
-perfil</t>
      </text>
    </comment>
    <comment authorId="0" ref="I9">
      <text>
        <t xml:space="preserve">CAMPOS
-id
-nome
-rg
-cpf
-data nasc.
-telefone
-endereço
-status
-data cad.</t>
      </text>
    </comment>
    <comment authorId="0" ref="I10">
      <text>
        <t xml:space="preserve">CAMPOS
-id
-nome
-rg
-cpf
-data nasc.
-telefone
-status</t>
      </text>
    </comment>
    <comment authorId="0" ref="I11">
      <text>
        <t xml:space="preserve">CAMPOS
-id
-associado
-razao social
-nome fantasia
-cnpj
-ie
-telefone
-email
-endereço
-status
-info. comp.</t>
      </text>
    </comment>
    <comment authorId="0" ref="J11">
      <text>
        <t xml:space="preserve">ENTIDADES
-farmácia
-associado</t>
      </text>
    </comment>
    <comment authorId="0" ref="I12">
      <text>
        <t xml:space="preserve">CAMPOS
-id
-encarregado
-requerinte
-assunto
-mensagem
-obs. atendimento
-situação
-data cad.
-data prev.
-data conc.</t>
      </text>
    </comment>
    <comment authorId="0" ref="J12">
      <text>
        <t xml:space="preserve">ENTIDADES
-atendimento
-associado
-funcionário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0">
      <text>
        <t xml:space="preserve">Entrada Externa</t>
      </text>
    </comment>
    <comment authorId="0" ref="B17">
      <text>
        <t xml:space="preserve">Saída Externa</t>
      </text>
    </comment>
    <comment authorId="0" ref="B24">
      <text>
        <t xml:space="preserve">Consulta Externa</t>
      </text>
    </comment>
    <comment authorId="0" ref="B31">
      <text>
        <t xml:space="preserve">Arquivo Lógico Interno</t>
      </text>
    </comment>
    <comment authorId="0" ref="B38">
      <text>
        <t xml:space="preserve">Arquivo de Interface Externa</t>
      </text>
    </comment>
    <comment authorId="0" ref="B46">
      <text>
        <t xml:space="preserve">Técnica de estimativa do tamanho desenvolvida pela NESMA. Assume que os arquivos lógicos são de complexidade baixa e as transações são de complexidade média. </t>
      </text>
    </comment>
    <comment authorId="0" ref="B47">
      <text>
        <t xml:space="preserve">Técnica de estimativa do tamanho desenvolvida pela NESMA. Basie-se apenas nos arquivos lógicos. Assume que cada ALI tem um peso de 35 PF e cada AIE um peso de 15 PF</t>
      </text>
    </comment>
  </commentList>
</comments>
</file>

<file path=xl/sharedStrings.xml><?xml version="1.0" encoding="utf-8"?>
<sst xmlns="http://schemas.openxmlformats.org/spreadsheetml/2006/main" count="500" uniqueCount="148">
  <si>
    <t>Identificação da Contagem</t>
  </si>
  <si>
    <t>Sumário da Contagem</t>
  </si>
  <si>
    <t>Empresa</t>
  </si>
  <si>
    <t xml:space="preserve"> Planilha de contagem de ponto de função - Versão 2.0</t>
  </si>
  <si>
    <t>R$/PF</t>
  </si>
  <si>
    <t>Custo</t>
  </si>
  <si>
    <t>Aplicação</t>
  </si>
  <si>
    <t>PF</t>
  </si>
  <si>
    <t>Projeto</t>
  </si>
  <si>
    <t>Responsável</t>
  </si>
  <si>
    <t>Criação</t>
  </si>
  <si>
    <t>Revisor</t>
  </si>
  <si>
    <t>Tipo de Função</t>
  </si>
  <si>
    <t>Revisão</t>
  </si>
  <si>
    <t>Complexidade Funcional</t>
  </si>
  <si>
    <t>Total por Complexidade</t>
  </si>
  <si>
    <t>Tipo de contagem</t>
  </si>
  <si>
    <t xml:space="preserve">% </t>
  </si>
  <si>
    <t>Função</t>
  </si>
  <si>
    <t>Estimativa</t>
  </si>
  <si>
    <t>Tipo</t>
  </si>
  <si>
    <t>Sumário</t>
  </si>
  <si>
    <t>Tamanho Funcional (PF)</t>
  </si>
  <si>
    <t>Deflator</t>
  </si>
  <si>
    <t>(I/A/E)</t>
  </si>
  <si>
    <t>PF Local</t>
  </si>
  <si>
    <t>TD</t>
  </si>
  <si>
    <t>AR/TR</t>
  </si>
  <si>
    <t>ctl</t>
  </si>
  <si>
    <t>C</t>
  </si>
  <si>
    <t>Projeto de Desenvolvimento</t>
  </si>
  <si>
    <t>Complex.</t>
  </si>
  <si>
    <t>ADD</t>
  </si>
  <si>
    <t>Observações</t>
  </si>
  <si>
    <t>USUARIO</t>
  </si>
  <si>
    <t>EE</t>
  </si>
  <si>
    <t>Projeto de Melhoria</t>
  </si>
  <si>
    <t>Baixa</t>
  </si>
  <si>
    <t>ALI</t>
  </si>
  <si>
    <t>CHG</t>
  </si>
  <si>
    <t>x 3</t>
  </si>
  <si>
    <t>I</t>
  </si>
  <si>
    <t>Aplicação ( Baseline )</t>
  </si>
  <si>
    <t>Média</t>
  </si>
  <si>
    <t>x 4</t>
  </si>
  <si>
    <t>DEL</t>
  </si>
  <si>
    <t>Alta</t>
  </si>
  <si>
    <t>x 6</t>
  </si>
  <si>
    <t>Total</t>
  </si>
  <si>
    <t>SE</t>
  </si>
  <si>
    <t>Propósito da Contagem</t>
  </si>
  <si>
    <t>x 5</t>
  </si>
  <si>
    <t>ASSOCIADO</t>
  </si>
  <si>
    <t>x 7</t>
  </si>
  <si>
    <t>FUNCIONÁRIO</t>
  </si>
  <si>
    <t>CE</t>
  </si>
  <si>
    <t>FARMÁCIA</t>
  </si>
  <si>
    <t>Escopo da Contagem</t>
  </si>
  <si>
    <t>ATENDIMENTO</t>
  </si>
  <si>
    <t>x 10</t>
  </si>
  <si>
    <t>x 15</t>
  </si>
  <si>
    <t>COMPRA</t>
  </si>
  <si>
    <t>CONTAS</t>
  </si>
  <si>
    <t>AIE</t>
  </si>
  <si>
    <t>CONTAS A PAGAR</t>
  </si>
  <si>
    <t>CONTAS A RECEBER</t>
  </si>
  <si>
    <t>Total PF (contagem detalhada)</t>
  </si>
  <si>
    <t>Total PF (contagem estimativa)</t>
  </si>
  <si>
    <t>FORNECEDOR</t>
  </si>
  <si>
    <t>Total PF (contagem indicativa)</t>
  </si>
  <si>
    <t>IMOBILIZADO</t>
  </si>
  <si>
    <t>ITEM</t>
  </si>
  <si>
    <t>Total de PF Local</t>
  </si>
  <si>
    <t>DFL</t>
  </si>
  <si>
    <t>PF LOCAL</t>
  </si>
  <si>
    <t>INCLUSÃO (ADD)</t>
  </si>
  <si>
    <t>CONTATO</t>
  </si>
  <si>
    <t>TOTAL</t>
  </si>
  <si>
    <t>ALTERAÇÃO (CHG)</t>
  </si>
  <si>
    <t>MENSAGEM</t>
  </si>
  <si>
    <t>EXCLUSÃO (DEL)</t>
  </si>
  <si>
    <t>PRODUTO</t>
  </si>
  <si>
    <t>TESTE (TST)</t>
  </si>
  <si>
    <t>- USUÁRIO</t>
  </si>
  <si>
    <t>Cadastrar usuário</t>
  </si>
  <si>
    <t>Alterar usuário</t>
  </si>
  <si>
    <t>Consultar usuário</t>
  </si>
  <si>
    <t>Ativar/desativar usuário</t>
  </si>
  <si>
    <t>Autenticar usuário</t>
  </si>
  <si>
    <t>Visualizar detalhes usuário</t>
  </si>
  <si>
    <t>- ASSOCIADO</t>
  </si>
  <si>
    <t>Cadastrar associado</t>
  </si>
  <si>
    <t>Alterar associado</t>
  </si>
  <si>
    <t>Ativar/Desativar associado</t>
  </si>
  <si>
    <t>Consultar usuários</t>
  </si>
  <si>
    <t>Visualizar detalhes associado</t>
  </si>
  <si>
    <t>- FUNCIONÁRIO</t>
  </si>
  <si>
    <t>Cadastrar funcionário</t>
  </si>
  <si>
    <t>Alterar funcionário</t>
  </si>
  <si>
    <t>Ativar/Desativar funcionário</t>
  </si>
  <si>
    <t>Consultar funcionário</t>
  </si>
  <si>
    <t>Visualizar detalhes funcionário</t>
  </si>
  <si>
    <t>- FARMÁCIA</t>
  </si>
  <si>
    <t>Cadastrar farmácia</t>
  </si>
  <si>
    <t>Alterar farmácia</t>
  </si>
  <si>
    <t>Ativar/Desativar farmácia</t>
  </si>
  <si>
    <t>Consultar farmácia</t>
  </si>
  <si>
    <t>Visualizar detalhes farmácia</t>
  </si>
  <si>
    <t>Verificar status do associado</t>
  </si>
  <si>
    <t>- ATENDIMENTO</t>
  </si>
  <si>
    <t>Cadastrar atendimento</t>
  </si>
  <si>
    <t>Alterar atendimento</t>
  </si>
  <si>
    <t>Atualizar encarregado</t>
  </si>
  <si>
    <t>Atualizar situação</t>
  </si>
  <si>
    <t>Consultar atendimento</t>
  </si>
  <si>
    <t>Visualizar detalhes atendimento</t>
  </si>
  <si>
    <t>Delegar usuário responsavel do Assunto</t>
  </si>
  <si>
    <t>Avisar ao responsável do assunto</t>
  </si>
  <si>
    <t>Avisar Encarregado</t>
  </si>
  <si>
    <t>Avisar Requerinte</t>
  </si>
  <si>
    <t>Relatório</t>
  </si>
  <si>
    <t>- COMPRA</t>
  </si>
  <si>
    <t>Cadastrar</t>
  </si>
  <si>
    <t>Alterar</t>
  </si>
  <si>
    <t>Excluir</t>
  </si>
  <si>
    <t>Consultar</t>
  </si>
  <si>
    <t>Visualizar detalhes</t>
  </si>
  <si>
    <t>Importar historico de vendas</t>
  </si>
  <si>
    <t>Importar preços dos fornecedores</t>
  </si>
  <si>
    <t>Processar e Exportar previsão de compra</t>
  </si>
  <si>
    <t>- CONTAS A PAGAR</t>
  </si>
  <si>
    <t>Ativar/Desativar conta</t>
  </si>
  <si>
    <t>- CONTAS A RECEBER</t>
  </si>
  <si>
    <t>- FORNECEDOR</t>
  </si>
  <si>
    <t>Ativar/Desativar</t>
  </si>
  <si>
    <t>- IMOBILIZADO</t>
  </si>
  <si>
    <t>- ITEM</t>
  </si>
  <si>
    <t>Importar arquivo (cadastro em lote)</t>
  </si>
  <si>
    <t>- CONTATO</t>
  </si>
  <si>
    <t>- MENSAGEM</t>
  </si>
  <si>
    <t>- PRODUTO</t>
  </si>
  <si>
    <t>Baixar estoque</t>
  </si>
  <si>
    <t>- RELATÓRIOS GERENCIAIS</t>
  </si>
  <si>
    <t>Associados x atendimento</t>
  </si>
  <si>
    <t>Associados x compras</t>
  </si>
  <si>
    <t>Associados x farmácias</t>
  </si>
  <si>
    <t>Associados x produtos</t>
  </si>
  <si>
    <t>Evolução do caixa (entrada-saida) por periodo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</si>
</sst>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_(&quot;R$&quot;* #,##0.00_);_(&quot;R$&quot;* \(#,##0.00\);_(&quot;R$&quot;* \-??_);_(@_)"/>
    <numFmt numFmtId="165" formatCode="_(* #,##0.00_);_(* \(#,##0.00\);_(* \-??_);_(@_)"/>
    <numFmt numFmtId="166" formatCode="0.0%"/>
  </numFmts>
  <fonts count="19">
    <font>
      <sz val="10.0"/>
      <color rgb="FF000000"/>
      <name val="Arial"/>
    </font>
    <font>
      <b/>
      <sz val="10.0"/>
      <name val="Source Sans Pro"/>
    </font>
    <font/>
    <font>
      <sz val="10.0"/>
      <name val="Source Sans Pro"/>
    </font>
    <font>
      <sz val="9.0"/>
      <color rgb="FF0000D4"/>
      <name val="Source Sans Pro"/>
    </font>
    <font>
      <sz val="9.0"/>
      <name val="Source Sans Pro"/>
    </font>
    <font>
      <b/>
      <sz val="9.0"/>
      <name val="Source Sans Pro"/>
    </font>
    <font>
      <sz val="9.0"/>
      <color rgb="FFFFFFFF"/>
      <name val="Source Sans Pro"/>
    </font>
    <font>
      <b/>
      <sz val="9.0"/>
      <color rgb="FF0000D4"/>
      <name val="Source Sans Pro"/>
    </font>
    <font>
      <sz val="10.0"/>
      <color rgb="FFFFFFFF"/>
      <name val="Source Sans Pro"/>
    </font>
    <font>
      <i/>
      <sz val="10.0"/>
      <color rgb="FFFFFFFF"/>
      <name val="Source Sans Pro"/>
    </font>
    <font>
      <sz val="10.0"/>
      <color rgb="FF0000D4"/>
      <name val="Source Sans Pro"/>
    </font>
    <font>
      <b/>
      <sz val="8.0"/>
      <name val="Source Sans Pro"/>
    </font>
    <font>
      <sz val="8.0"/>
      <name val="Source Sans Pro"/>
    </font>
    <font>
      <i/>
      <sz val="8.0"/>
      <name val="Source Sans Pro"/>
    </font>
    <font>
      <u/>
      <sz val="10.0"/>
      <color rgb="FFFF0000"/>
      <name val="Arial"/>
    </font>
    <font>
      <b/>
      <sz val="12.0"/>
      <name val="Source Sans Pro"/>
    </font>
    <font>
      <i/>
      <sz val="8.0"/>
      <color rgb="FF006411"/>
      <name val="Source Sans Pro"/>
    </font>
    <font>
      <sz val="8.0"/>
      <name val="Arial"/>
    </font>
  </fonts>
  <fills count="11">
    <fill>
      <patternFill patternType="none"/>
    </fill>
    <fill>
      <patternFill patternType="lightGray"/>
    </fill>
    <fill>
      <patternFill patternType="solid">
        <fgColor rgb="FFC0C0C0"/>
        <bgColor rgb="FFC0C0C0"/>
      </patternFill>
    </fill>
    <fill>
      <patternFill patternType="solid">
        <fgColor rgb="FFFCF305"/>
        <bgColor rgb="FFFCF305"/>
      </patternFill>
    </fill>
    <fill>
      <patternFill patternType="solid">
        <fgColor rgb="FF808080"/>
        <bgColor rgb="FF808080"/>
      </patternFill>
    </fill>
    <fill>
      <patternFill patternType="solid">
        <fgColor rgb="FF99CCFF"/>
        <bgColor rgb="FF99CCFF"/>
      </patternFill>
    </fill>
    <fill>
      <patternFill patternType="solid">
        <fgColor rgb="FFCC99FF"/>
        <bgColor rgb="FFCC99FF"/>
      </patternFill>
    </fill>
    <fill>
      <patternFill patternType="solid">
        <fgColor rgb="FFCCFFFF"/>
        <bgColor rgb="FFCCFFFF"/>
      </patternFill>
    </fill>
    <fill>
      <patternFill patternType="solid">
        <fgColor rgb="FFFFFF99"/>
        <bgColor rgb="FFFFFF99"/>
      </patternFill>
    </fill>
    <fill>
      <patternFill patternType="solid">
        <fgColor rgb="FF00ABEA"/>
        <bgColor rgb="FF00ABEA"/>
      </patternFill>
    </fill>
    <fill>
      <patternFill patternType="solid">
        <fgColor rgb="FF993366"/>
        <bgColor rgb="FF993366"/>
      </patternFill>
    </fill>
  </fills>
  <borders count="42">
    <border>
      <left/>
      <right/>
      <top/>
      <bottom/>
    </border>
    <border>
      <left style="medium">
        <color rgb="FF000000"/>
      </left>
      <right/>
      <top style="medium">
        <color rgb="FF000000"/>
      </top>
      <bottom/>
    </border>
    <border>
      <left style="thin">
        <color rgb="FF000000"/>
      </left>
      <right/>
      <top style="thin">
        <color rgb="FF000000"/>
      </top>
      <bottom/>
    </border>
    <border>
      <left/>
      <right/>
      <top style="medium">
        <color rgb="FF000000"/>
      </top>
      <bottom/>
    </border>
    <border>
      <left/>
      <right/>
      <top style="thin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medium">
        <color rgb="FF000000"/>
      </left>
      <right/>
      <top/>
      <bottom/>
    </border>
    <border>
      <left/>
      <right style="medium">
        <color rgb="FF000000"/>
      </right>
      <top/>
      <bottom/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 style="medium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 style="medium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/>
      <top style="thin">
        <color rgb="FF000000"/>
      </top>
      <bottom/>
    </border>
    <border>
      <left/>
      <right style="hair">
        <color rgb="FF000000"/>
      </right>
      <top/>
      <bottom style="thin">
        <color rgb="FF000000"/>
      </bottom>
    </border>
    <border>
      <left/>
      <right style="medium">
        <color rgb="FF000000"/>
      </right>
      <top style="thin">
        <color rgb="FF000000"/>
      </top>
      <bottom/>
    </border>
    <border>
      <left style="thin">
        <color rgb="FF000000"/>
      </left>
      <right style="hair">
        <color rgb="FF000000"/>
      </right>
      <top style="thin">
        <color rgb="FF000000"/>
      </top>
      <bottom style="thin">
        <color rgb="FF000000"/>
      </bottom>
    </border>
    <border>
      <left/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</border>
    <border>
      <left/>
      <right/>
      <top style="hair">
        <color rgb="FF000000"/>
      </top>
      <bottom style="hair">
        <color rgb="FF000000"/>
      </bottom>
    </border>
    <border>
      <left/>
      <right style="hair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/>
      <top/>
      <bottom style="medium">
        <color rgb="FF000000"/>
      </bottom>
    </border>
    <border>
      <left/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/>
      <top/>
      <bottom style="hair">
        <color rgb="FF000000"/>
      </bottom>
    </border>
    <border>
      <left/>
      <right/>
      <top/>
      <bottom style="hair">
        <color rgb="FF000000"/>
      </bottom>
    </border>
    <border>
      <left/>
      <right style="hair">
        <color rgb="FF000000"/>
      </right>
      <top/>
      <bottom style="hair">
        <color rgb="FF000000"/>
      </bottom>
    </border>
    <border>
      <left style="medium">
        <color rgb="FF000000"/>
      </left>
      <right/>
      <top style="thin">
        <color rgb="FF000000"/>
      </top>
      <bottom style="hair">
        <color rgb="FF000000"/>
      </bottom>
    </border>
    <border>
      <left/>
      <right/>
      <top style="thin">
        <color rgb="FF000000"/>
      </top>
      <bottom style="hair">
        <color rgb="FF000000"/>
      </bottom>
    </border>
    <border>
      <left/>
      <right style="hair">
        <color rgb="FF000000"/>
      </right>
      <top style="thin">
        <color rgb="FF000000"/>
      </top>
      <bottom/>
    </border>
    <border>
      <left/>
      <right style="hair">
        <color rgb="FF000000"/>
      </right>
      <top style="thin">
        <color rgb="FF000000"/>
      </top>
      <bottom style="hair">
        <color rgb="FF000000"/>
      </bottom>
    </border>
    <border>
      <left style="medium">
        <color rgb="FF000000"/>
      </left>
      <right/>
      <top style="hair">
        <color rgb="FF000000"/>
      </top>
      <bottom style="hair">
        <color rgb="FF000000"/>
      </bottom>
    </border>
  </borders>
  <cellStyleXfs count="1">
    <xf borderId="0" fillId="0" fontId="0" numFmtId="0" applyAlignment="1" applyFont="1"/>
  </cellStyleXfs>
  <cellXfs count="156">
    <xf borderId="0" fillId="0" fontId="0" numFmtId="0" xfId="0" applyAlignment="1" applyFont="1">
      <alignment/>
    </xf>
    <xf borderId="1" fillId="0" fontId="1" numFmtId="0" xfId="0" applyAlignment="1" applyBorder="1" applyFont="1">
      <alignment horizontal="center" vertical="center"/>
    </xf>
    <xf borderId="2" fillId="0" fontId="1" numFmtId="0" xfId="0" applyAlignment="1" applyBorder="1" applyFont="1">
      <alignment horizontal="center" vertical="center"/>
    </xf>
    <xf borderId="3" fillId="0" fontId="2" numFmtId="0" xfId="0" applyBorder="1" applyFont="1"/>
    <xf borderId="4" fillId="0" fontId="2" numFmtId="0" xfId="0" applyBorder="1" applyFont="1"/>
    <xf borderId="5" fillId="0" fontId="2" numFmtId="0" xfId="0" applyBorder="1" applyFont="1"/>
    <xf borderId="6" fillId="0" fontId="2" numFmtId="0" xfId="0" applyBorder="1" applyFont="1"/>
    <xf borderId="0" fillId="0" fontId="3" numFmtId="0" xfId="0" applyFont="1"/>
    <xf borderId="7" fillId="0" fontId="2" numFmtId="0" xfId="0" applyBorder="1" applyFont="1"/>
    <xf borderId="8" fillId="0" fontId="2" numFmtId="0" xfId="0" applyBorder="1" applyFont="1"/>
    <xf borderId="9" fillId="0" fontId="2" numFmtId="0" xfId="0" applyBorder="1" applyFont="1"/>
    <xf borderId="10" fillId="0" fontId="2" numFmtId="0" xfId="0" applyBorder="1" applyFont="1"/>
    <xf borderId="11" fillId="0" fontId="2" numFmtId="0" xfId="0" applyBorder="1" applyFont="1"/>
    <xf borderId="12" fillId="0" fontId="2" numFmtId="0" xfId="0" applyBorder="1" applyFont="1"/>
    <xf borderId="13" fillId="0" fontId="2" numFmtId="0" xfId="0" applyBorder="1" applyFont="1"/>
    <xf borderId="14" fillId="0" fontId="2" numFmtId="0" xfId="0" applyBorder="1" applyFont="1"/>
    <xf borderId="15" fillId="0" fontId="2" numFmtId="0" xfId="0" applyBorder="1" applyFont="1"/>
    <xf borderId="16" fillId="0" fontId="4" numFmtId="0" xfId="0" applyAlignment="1" applyBorder="1" applyFont="1">
      <alignment horizontal="left" vertical="center"/>
    </xf>
    <xf borderId="17" fillId="0" fontId="2" numFmtId="0" xfId="0" applyBorder="1" applyFont="1"/>
    <xf borderId="16" fillId="0" fontId="5" numFmtId="0" xfId="0" applyAlignment="1" applyBorder="1" applyFont="1">
      <alignment horizontal="center"/>
    </xf>
    <xf borderId="18" fillId="0" fontId="2" numFmtId="0" xfId="0" applyBorder="1" applyFont="1"/>
    <xf borderId="19" fillId="2" fontId="5" numFmtId="0" xfId="0" applyAlignment="1" applyBorder="1" applyFill="1" applyFont="1">
      <alignment horizontal="left" vertical="center"/>
    </xf>
    <xf borderId="16" fillId="0" fontId="4" numFmtId="0" xfId="0" applyAlignment="1" applyBorder="1" applyFont="1">
      <alignment horizontal="center"/>
    </xf>
    <xf borderId="7" fillId="0" fontId="1" numFmtId="0" xfId="0" applyAlignment="1" applyBorder="1" applyFont="1">
      <alignment horizontal="center" vertical="center"/>
    </xf>
    <xf borderId="20" fillId="0" fontId="5" numFmtId="2" xfId="0" applyAlignment="1" applyBorder="1" applyFont="1" applyNumberFormat="1">
      <alignment horizontal="right"/>
    </xf>
    <xf borderId="0" fillId="0" fontId="1" numFmtId="0" xfId="0" applyAlignment="1" applyFont="1">
      <alignment horizontal="center" vertical="center"/>
    </xf>
    <xf borderId="16" fillId="2" fontId="5" numFmtId="0" xfId="0" applyAlignment="1" applyBorder="1" applyFont="1">
      <alignment horizontal="left" vertical="center"/>
    </xf>
    <xf borderId="21" fillId="0" fontId="2" numFmtId="0" xfId="0" applyBorder="1" applyFont="1"/>
    <xf borderId="16" fillId="2" fontId="5" numFmtId="164" xfId="0" applyAlignment="1" applyBorder="1" applyFont="1" applyNumberFormat="1">
      <alignment horizontal="right"/>
    </xf>
    <xf borderId="19" fillId="2" fontId="3" numFmtId="0" xfId="0" applyAlignment="1" applyBorder="1" applyFont="1">
      <alignment horizontal="left" vertical="center"/>
    </xf>
    <xf borderId="17" fillId="0" fontId="2" numFmtId="0" xfId="0" applyBorder="1" applyFont="1"/>
    <xf borderId="16" fillId="0" fontId="5" numFmtId="0" xfId="0" applyBorder="1" applyFont="1"/>
    <xf borderId="16" fillId="2" fontId="3" numFmtId="0" xfId="0" applyAlignment="1" applyBorder="1" applyFont="1">
      <alignment horizontal="left" vertical="center"/>
    </xf>
    <xf borderId="16" fillId="2" fontId="5" numFmtId="165" xfId="0" applyBorder="1" applyFont="1" applyNumberFormat="1"/>
    <xf borderId="19" fillId="2" fontId="5" numFmtId="0" xfId="0" applyAlignment="1" applyBorder="1" applyFont="1">
      <alignment vertical="center"/>
    </xf>
    <xf borderId="17" fillId="2" fontId="5" numFmtId="0" xfId="0" applyAlignment="1" applyBorder="1" applyFont="1">
      <alignment vertical="center"/>
    </xf>
    <xf borderId="19" fillId="2" fontId="3" numFmtId="0" xfId="0" applyAlignment="1" applyBorder="1" applyFont="1">
      <alignment vertical="center"/>
    </xf>
    <xf borderId="0" fillId="2" fontId="5" numFmtId="0" xfId="0" applyBorder="1" applyFont="1"/>
    <xf borderId="16" fillId="2" fontId="5" numFmtId="0" xfId="0" applyAlignment="1" applyBorder="1" applyFont="1">
      <alignment horizontal="center" vertical="center"/>
    </xf>
    <xf borderId="16" fillId="0" fontId="4" numFmtId="0" xfId="0" applyAlignment="1" applyBorder="1" applyFont="1">
      <alignment horizontal="right"/>
    </xf>
    <xf borderId="16" fillId="0" fontId="5" numFmtId="14" xfId="0" applyAlignment="1" applyBorder="1" applyFont="1" applyNumberFormat="1">
      <alignment horizontal="right"/>
    </xf>
    <xf borderId="16" fillId="3" fontId="6" numFmtId="0" xfId="0" applyAlignment="1" applyBorder="1" applyFill="1" applyFont="1">
      <alignment horizontal="center" vertical="center"/>
    </xf>
    <xf borderId="13" fillId="2" fontId="3" numFmtId="0" xfId="0" applyAlignment="1" applyBorder="1" applyFont="1">
      <alignment horizontal="center" vertical="center"/>
    </xf>
    <xf borderId="12" fillId="0" fontId="2" numFmtId="0" xfId="0" applyBorder="1" applyFont="1"/>
    <xf borderId="15" fillId="0" fontId="2" numFmtId="0" xfId="0" applyBorder="1" applyFont="1"/>
    <xf borderId="22" fillId="4" fontId="7" numFmtId="0" xfId="0" applyAlignment="1" applyBorder="1" applyFill="1" applyFont="1">
      <alignment horizontal="center" vertical="center" wrapText="1"/>
    </xf>
    <xf borderId="4" fillId="0" fontId="2" numFmtId="0" xfId="0" applyBorder="1" applyFont="1"/>
    <xf borderId="13" fillId="2" fontId="1" numFmtId="0" xfId="0" applyAlignment="1" applyBorder="1" applyFont="1">
      <alignment horizontal="center" vertical="center"/>
    </xf>
    <xf borderId="23" fillId="0" fontId="2" numFmtId="0" xfId="0" applyBorder="1" applyFont="1"/>
    <xf borderId="4" fillId="4" fontId="7" numFmtId="0" xfId="0" applyAlignment="1" applyBorder="1" applyFont="1">
      <alignment horizontal="center" vertical="center"/>
    </xf>
    <xf borderId="0" fillId="0" fontId="3" numFmtId="0" xfId="0" applyAlignment="1" applyFont="1">
      <alignment horizontal="center" vertical="center"/>
    </xf>
    <xf borderId="0" fillId="0" fontId="3" numFmtId="0" xfId="0" applyAlignment="1" applyFont="1">
      <alignment horizontal="left" vertical="center"/>
    </xf>
    <xf borderId="4" fillId="4" fontId="7" numFmtId="0" xfId="0" applyAlignment="1" applyBorder="1" applyFont="1">
      <alignment horizontal="center" vertical="center" wrapText="1"/>
    </xf>
    <xf borderId="2" fillId="0" fontId="8" numFmtId="0" xfId="0" applyAlignment="1" applyBorder="1" applyFont="1">
      <alignment horizontal="center" vertical="center" wrapText="1"/>
    </xf>
    <xf borderId="4" fillId="4" fontId="7" numFmtId="0" xfId="0" applyAlignment="1" applyBorder="1" applyFont="1">
      <alignment horizontal="center" vertical="center" wrapText="1"/>
    </xf>
    <xf borderId="17" fillId="0" fontId="4" numFmtId="0" xfId="0" applyBorder="1" applyFont="1"/>
    <xf borderId="24" fillId="0" fontId="2" numFmtId="0" xfId="0" applyBorder="1" applyFont="1"/>
    <xf borderId="20" fillId="0" fontId="6" numFmtId="0" xfId="0" applyAlignment="1" applyBorder="1" applyFont="1">
      <alignment horizontal="center"/>
    </xf>
    <xf borderId="19" fillId="4" fontId="9" numFmtId="0" xfId="0" applyAlignment="1" applyBorder="1" applyFont="1">
      <alignment horizontal="center" vertical="center" wrapText="1"/>
    </xf>
    <xf borderId="0" fillId="0" fontId="5" numFmtId="0" xfId="0" applyFont="1"/>
    <xf borderId="12" fillId="0" fontId="2" numFmtId="0" xfId="0" applyBorder="1" applyFont="1"/>
    <xf borderId="20" fillId="4" fontId="9" numFmtId="0" xfId="0" applyAlignment="1" applyBorder="1" applyFont="1">
      <alignment horizontal="center" vertical="center"/>
    </xf>
    <xf borderId="12" fillId="0" fontId="2" numFmtId="0" xfId="0" applyBorder="1" applyFont="1"/>
    <xf borderId="16" fillId="4" fontId="10" numFmtId="0" xfId="0" applyAlignment="1" applyBorder="1" applyFont="1">
      <alignment horizontal="center" vertical="center"/>
    </xf>
    <xf borderId="0" fillId="0" fontId="11" numFmtId="0" xfId="0" applyAlignment="1" applyFont="1">
      <alignment horizontal="center"/>
    </xf>
    <xf borderId="20" fillId="4" fontId="9" numFmtId="0" xfId="0" applyAlignment="1" applyBorder="1" applyFont="1">
      <alignment horizontal="center"/>
    </xf>
    <xf borderId="12" fillId="0" fontId="2" numFmtId="0" xfId="0" applyBorder="1" applyFont="1"/>
    <xf borderId="25" fillId="4" fontId="9" numFmtId="0" xfId="0" applyAlignment="1" applyBorder="1" applyFont="1">
      <alignment horizontal="center"/>
    </xf>
    <xf borderId="22" fillId="0" fontId="5" numFmtId="0" xfId="0" applyBorder="1" applyFont="1"/>
    <xf borderId="9" fillId="4" fontId="9" numFmtId="0" xfId="0" applyAlignment="1" applyBorder="1" applyFont="1">
      <alignment horizontal="center"/>
    </xf>
    <xf borderId="4" fillId="0" fontId="5" numFmtId="0" xfId="0" applyBorder="1" applyFont="1"/>
    <xf borderId="0" fillId="0" fontId="2" numFmtId="0" xfId="0" applyBorder="1" applyFont="1"/>
    <xf borderId="0" fillId="0" fontId="2" numFmtId="0" xfId="0" applyBorder="1" applyFont="1"/>
    <xf borderId="24" fillId="0" fontId="5" numFmtId="0" xfId="0" applyBorder="1" applyFont="1"/>
    <xf borderId="16" fillId="0" fontId="5" numFmtId="2" xfId="0" applyAlignment="1" applyBorder="1" applyFont="1" applyNumberFormat="1">
      <alignment horizontal="center"/>
    </xf>
    <xf borderId="16" fillId="0" fontId="12" numFmtId="0" xfId="0" applyAlignment="1" applyBorder="1" applyFont="1">
      <alignment horizontal="left" vertical="center"/>
    </xf>
    <xf borderId="7" fillId="0" fontId="5" numFmtId="0" xfId="0" applyBorder="1" applyFont="1"/>
    <xf borderId="12" fillId="0" fontId="5" numFmtId="0" xfId="0" applyBorder="1" applyFont="1"/>
    <xf borderId="0" fillId="0" fontId="5" numFmtId="0" xfId="0" applyAlignment="1" applyFont="1">
      <alignment vertical="center"/>
    </xf>
    <xf borderId="26" fillId="0" fontId="13" numFmtId="0" xfId="0" applyAlignment="1" applyBorder="1" applyFont="1">
      <alignment horizontal="center" vertical="center"/>
    </xf>
    <xf borderId="27" fillId="0" fontId="14" numFmtId="0" xfId="0" applyAlignment="1" applyBorder="1" applyFont="1">
      <alignment horizontal="center" vertical="center"/>
    </xf>
    <xf borderId="0" fillId="0" fontId="5" numFmtId="166" xfId="0" applyFont="1" applyNumberFormat="1"/>
    <xf borderId="8" fillId="0" fontId="5" numFmtId="0" xfId="0" applyBorder="1" applyFont="1"/>
    <xf borderId="27" fillId="0" fontId="13" numFmtId="0" xfId="0" applyAlignment="1" applyBorder="1" applyFont="1">
      <alignment horizontal="center" vertical="center"/>
    </xf>
    <xf borderId="27" fillId="0" fontId="13" numFmtId="0" xfId="0" applyAlignment="1" applyBorder="1" applyFont="1">
      <alignment horizontal="center" vertical="center"/>
    </xf>
    <xf borderId="8" fillId="0" fontId="5" numFmtId="10" xfId="0" applyBorder="1" applyFont="1" applyNumberFormat="1"/>
    <xf borderId="0" fillId="0" fontId="6" numFmtId="0" xfId="0" applyFont="1"/>
    <xf borderId="28" fillId="0" fontId="13" numFmtId="0" xfId="0" applyAlignment="1" applyBorder="1" applyFont="1">
      <alignment horizontal="center" vertical="center" wrapText="1"/>
    </xf>
    <xf borderId="27" fillId="2" fontId="13" numFmtId="0" xfId="0" applyAlignment="1" applyBorder="1" applyFont="1">
      <alignment horizontal="center" vertical="center" wrapText="1"/>
    </xf>
    <xf borderId="0" fillId="0" fontId="15" numFmtId="0" xfId="0" applyFont="1"/>
    <xf borderId="0" fillId="5" fontId="5" numFmtId="166" xfId="0" applyBorder="1" applyFill="1" applyFont="1" applyNumberFormat="1"/>
    <xf borderId="0" fillId="0" fontId="11" numFmtId="0" xfId="0" applyAlignment="1" applyFont="1">
      <alignment horizontal="right"/>
    </xf>
    <xf borderId="11" fillId="0" fontId="5" numFmtId="0" xfId="0" applyBorder="1" applyFont="1"/>
    <xf borderId="27" fillId="2" fontId="13" numFmtId="0" xfId="0" applyAlignment="1" applyBorder="1" applyFont="1">
      <alignment horizontal="center" vertical="center"/>
    </xf>
    <xf borderId="14" fillId="0" fontId="5" numFmtId="0" xfId="0" applyBorder="1" applyFont="1"/>
    <xf borderId="0" fillId="0" fontId="16" numFmtId="0" xfId="0" applyAlignment="1" applyFont="1">
      <alignment horizontal="center"/>
    </xf>
    <xf borderId="27" fillId="2" fontId="13" numFmtId="4" xfId="0" applyAlignment="1" applyBorder="1" applyFont="1" applyNumberFormat="1">
      <alignment horizontal="center" vertical="center"/>
    </xf>
    <xf borderId="12" fillId="0" fontId="1" numFmtId="0" xfId="0" applyAlignment="1" applyBorder="1" applyFont="1">
      <alignment horizontal="center" vertical="center"/>
    </xf>
    <xf borderId="2" fillId="0" fontId="3" numFmtId="0" xfId="0" applyAlignment="1" applyBorder="1" applyFont="1">
      <alignment horizontal="left" vertical="top" wrapText="1"/>
    </xf>
    <xf borderId="29" fillId="0" fontId="13" numFmtId="0" xfId="0" applyAlignment="1" applyBorder="1" applyFont="1">
      <alignment horizontal="left" vertical="center"/>
    </xf>
    <xf borderId="29" fillId="0" fontId="2" numFmtId="0" xfId="0" applyBorder="1" applyFont="1"/>
    <xf borderId="29" fillId="0" fontId="13" numFmtId="0" xfId="0" applyAlignment="1" applyBorder="1" applyFont="1">
      <alignment horizontal="center" vertical="center"/>
    </xf>
    <xf borderId="0" fillId="6" fontId="5" numFmtId="166" xfId="0" applyBorder="1" applyFill="1" applyFont="1" applyNumberFormat="1"/>
    <xf borderId="0" fillId="7" fontId="17" numFmtId="0" xfId="0" applyAlignment="1" applyBorder="1" applyFill="1" applyFont="1">
      <alignment horizontal="center" vertical="center"/>
    </xf>
    <xf borderId="26" fillId="0" fontId="13" numFmtId="0" xfId="0" applyAlignment="1" applyBorder="1" applyFont="1">
      <alignment horizontal="center" vertical="center"/>
    </xf>
    <xf borderId="26" fillId="0" fontId="13" numFmtId="0" xfId="0" applyAlignment="1" applyBorder="1" applyFont="1">
      <alignment horizontal="center" vertical="center"/>
    </xf>
    <xf borderId="30" fillId="0" fontId="13" numFmtId="0" xfId="0" applyAlignment="1" applyBorder="1" applyFont="1">
      <alignment horizontal="center" vertical="center" wrapText="1"/>
    </xf>
    <xf borderId="26" fillId="2" fontId="13" numFmtId="0" xfId="0" applyAlignment="1" applyBorder="1" applyFont="1">
      <alignment horizontal="center" vertical="center" wrapText="1"/>
    </xf>
    <xf borderId="26" fillId="2" fontId="13" numFmtId="4" xfId="0" applyAlignment="1" applyBorder="1" applyFont="1" applyNumberFormat="1">
      <alignment horizontal="center" vertical="center"/>
    </xf>
    <xf borderId="0" fillId="8" fontId="5" numFmtId="166" xfId="0" applyBorder="1" applyFill="1" applyFont="1" applyNumberFormat="1"/>
    <xf borderId="0" fillId="9" fontId="5" numFmtId="166" xfId="0" applyBorder="1" applyFill="1" applyFont="1" applyNumberFormat="1"/>
    <xf borderId="26" fillId="0" fontId="18" numFmtId="0" xfId="0" applyAlignment="1" applyBorder="1" applyFont="1">
      <alignment/>
    </xf>
    <xf borderId="26" fillId="0" fontId="13" numFmtId="0" xfId="0" applyAlignment="1" applyBorder="1" applyFont="1">
      <alignment horizontal="center"/>
    </xf>
    <xf borderId="30" fillId="0" fontId="13" numFmtId="0" xfId="0" applyAlignment="1" applyBorder="1" applyFont="1">
      <alignment horizontal="center" wrapText="1"/>
    </xf>
    <xf borderId="26" fillId="2" fontId="13" numFmtId="0" xfId="0" applyAlignment="1" applyBorder="1" applyFont="1">
      <alignment horizontal="center" vertical="center"/>
    </xf>
    <xf borderId="0" fillId="10" fontId="5" numFmtId="166" xfId="0" applyBorder="1" applyFill="1" applyFont="1" applyNumberFormat="1"/>
    <xf borderId="20" fillId="0" fontId="5" numFmtId="0" xfId="0" applyAlignment="1" applyBorder="1" applyFont="1">
      <alignment horizontal="center"/>
    </xf>
    <xf borderId="16" fillId="0" fontId="5" numFmtId="0" xfId="0" applyAlignment="1" applyBorder="1" applyFont="1">
      <alignment horizontal="left"/>
    </xf>
    <xf borderId="20" fillId="2" fontId="5" numFmtId="2" xfId="0" applyAlignment="1" applyBorder="1" applyFont="1" applyNumberFormat="1">
      <alignment horizontal="center"/>
    </xf>
    <xf borderId="0" fillId="0" fontId="5" numFmtId="2" xfId="0" applyFont="1" applyNumberFormat="1"/>
    <xf borderId="20" fillId="0" fontId="5" numFmtId="2" xfId="0" applyAlignment="1" applyBorder="1" applyFont="1" applyNumberFormat="1">
      <alignment horizontal="center"/>
    </xf>
    <xf borderId="20" fillId="3" fontId="6" numFmtId="2" xfId="0" applyBorder="1" applyFont="1" applyNumberFormat="1"/>
    <xf borderId="31" fillId="0" fontId="5" numFmtId="0" xfId="0" applyBorder="1" applyFont="1"/>
    <xf borderId="32" fillId="0" fontId="6" numFmtId="0" xfId="0" applyAlignment="1" applyBorder="1" applyFont="1">
      <alignment horizontal="center"/>
    </xf>
    <xf borderId="32" fillId="0" fontId="5" numFmtId="0" xfId="0" applyAlignment="1" applyBorder="1" applyFont="1">
      <alignment horizontal="center"/>
    </xf>
    <xf borderId="32" fillId="0" fontId="5" numFmtId="0" xfId="0" applyBorder="1" applyFont="1"/>
    <xf borderId="32" fillId="0" fontId="5" numFmtId="2" xfId="0" applyAlignment="1" applyBorder="1" applyFont="1" applyNumberFormat="1">
      <alignment horizontal="center"/>
    </xf>
    <xf borderId="32" fillId="0" fontId="5" numFmtId="2" xfId="0" applyBorder="1" applyFont="1" applyNumberFormat="1"/>
    <xf borderId="29" fillId="0" fontId="13" numFmtId="0" xfId="0" applyAlignment="1" applyBorder="1" applyFont="1">
      <alignment horizontal="center" vertical="center"/>
    </xf>
    <xf borderId="32" fillId="0" fontId="6" numFmtId="2" xfId="0" applyBorder="1" applyFont="1" applyNumberFormat="1"/>
    <xf borderId="33" fillId="0" fontId="5" numFmtId="0" xfId="0" applyBorder="1" applyFont="1"/>
    <xf borderId="16" fillId="0" fontId="13" numFmtId="0" xfId="0" applyAlignment="1" applyBorder="1" applyFont="1">
      <alignment horizontal="left" vertical="center"/>
    </xf>
    <xf borderId="16" fillId="0" fontId="13" numFmtId="0" xfId="0" applyAlignment="1" applyBorder="1" applyFont="1">
      <alignment horizontal="left" vertical="center"/>
    </xf>
    <xf borderId="26" fillId="0" fontId="18" numFmtId="0" xfId="0" applyAlignment="1" applyBorder="1" applyFont="1">
      <alignment vertical="center"/>
    </xf>
    <xf borderId="29" fillId="0" fontId="13" numFmtId="0" xfId="0" applyAlignment="1" applyBorder="1" applyFont="1">
      <alignment horizontal="center" vertical="center"/>
    </xf>
    <xf borderId="34" fillId="0" fontId="12" numFmtId="0" xfId="0" applyAlignment="1" applyBorder="1" applyFont="1">
      <alignment horizontal="left" vertical="center"/>
    </xf>
    <xf borderId="35" fillId="0" fontId="2" numFmtId="0" xfId="0" applyBorder="1" applyFont="1"/>
    <xf borderId="36" fillId="0" fontId="2" numFmtId="0" xfId="0" applyBorder="1" applyFont="1"/>
    <xf borderId="37" fillId="0" fontId="13" numFmtId="0" xfId="0" applyAlignment="1" applyBorder="1" applyFont="1">
      <alignment horizontal="left" vertical="center"/>
    </xf>
    <xf borderId="38" fillId="0" fontId="2" numFmtId="0" xfId="0" applyBorder="1" applyFont="1"/>
    <xf borderId="34" fillId="0" fontId="13" numFmtId="0" xfId="0" applyAlignment="1" applyBorder="1" applyFont="1">
      <alignment horizontal="left" vertical="center"/>
    </xf>
    <xf borderId="22" fillId="0" fontId="13" numFmtId="0" xfId="0" applyAlignment="1" applyBorder="1" applyFont="1">
      <alignment horizontal="left" vertical="center"/>
    </xf>
    <xf borderId="39" fillId="0" fontId="2" numFmtId="0" xfId="0" applyBorder="1" applyFont="1"/>
    <xf borderId="40" fillId="0" fontId="2" numFmtId="0" xfId="0" applyBorder="1" applyFont="1"/>
    <xf borderId="22" fillId="0" fontId="13" numFmtId="0" xfId="0" applyAlignment="1" applyBorder="1" applyFont="1">
      <alignment horizontal="left" vertical="center"/>
    </xf>
    <xf borderId="16" fillId="0" fontId="13" numFmtId="0" xfId="0" applyAlignment="1" applyBorder="1" applyFont="1">
      <alignment horizontal="left" vertical="center"/>
    </xf>
    <xf borderId="34" fillId="0" fontId="13" numFmtId="0" xfId="0" applyAlignment="1" applyBorder="1" applyFont="1">
      <alignment horizontal="left" vertical="center"/>
    </xf>
    <xf borderId="37" fillId="0" fontId="13" numFmtId="0" xfId="0" applyAlignment="1" applyBorder="1" applyFont="1">
      <alignment horizontal="left" vertical="center"/>
    </xf>
    <xf borderId="27" fillId="0" fontId="13" numFmtId="0" xfId="0" applyAlignment="1" applyBorder="1" applyFont="1">
      <alignment horizontal="center"/>
    </xf>
    <xf borderId="27" fillId="0" fontId="14" numFmtId="0" xfId="0" applyAlignment="1" applyBorder="1" applyFont="1">
      <alignment horizontal="center"/>
    </xf>
    <xf borderId="28" fillId="0" fontId="13" numFmtId="0" xfId="0" applyAlignment="1" applyBorder="1" applyFont="1">
      <alignment horizontal="center" wrapText="1"/>
    </xf>
    <xf borderId="27" fillId="2" fontId="13" numFmtId="0" xfId="0" applyAlignment="1" applyBorder="1" applyFont="1">
      <alignment horizontal="center" wrapText="1"/>
    </xf>
    <xf borderId="27" fillId="2" fontId="13" numFmtId="0" xfId="0" applyAlignment="1" applyBorder="1" applyFont="1">
      <alignment horizontal="center"/>
    </xf>
    <xf borderId="27" fillId="2" fontId="13" numFmtId="4" xfId="0" applyAlignment="1" applyBorder="1" applyFont="1" applyNumberFormat="1">
      <alignment horizontal="center"/>
    </xf>
    <xf borderId="41" fillId="0" fontId="13" numFmtId="0" xfId="0" applyAlignment="1" applyBorder="1" applyFont="1">
      <alignment horizontal="left" vertical="center"/>
    </xf>
    <xf borderId="26" fillId="0" fontId="13" numFmtId="0" xfId="0" applyAlignment="1" applyBorder="1" applyFont="1">
      <alignment horizontal="left" vertical="center"/>
    </xf>
  </cellXfs>
  <cellStyles count="1">
    <cellStyle xfId="0" name="Normal" builtinId="0"/>
  </cellStyles>
  <dxfs count="3">
    <dxf>
      <font>
        <color rgb="FF006411"/>
      </font>
      <fill>
        <patternFill patternType="solid">
          <fgColor rgb="FFCCFFFF"/>
          <bgColor rgb="FFCCFFFF"/>
        </patternFill>
      </fill>
      <alignment/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alignment/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0</xdr:col>
      <xdr:colOff>85725</xdr:colOff>
      <xdr:row>0</xdr:row>
      <xdr:rowOff>38100</xdr:rowOff>
    </xdr:from>
    <xdr:to>
      <xdr:col>4</xdr:col>
      <xdr:colOff>85725</xdr:colOff>
      <xdr:row>2</xdr:row>
      <xdr:rowOff>114300</xdr:rowOff>
    </xdr:to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723900" cy="381000"/>
        </a:xfrm>
        <a:prstGeom prst="rect">
          <a:avLst/>
        </a:prstGeom>
        <a:noFill/>
      </xdr:spPr>
    </xdr:pic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0</xdr:col>
      <xdr:colOff>47625</xdr:colOff>
      <xdr:row>0</xdr:row>
      <xdr:rowOff>9525</xdr:rowOff>
    </xdr:from>
    <xdr:to>
      <xdr:col>1</xdr:col>
      <xdr:colOff>238125</xdr:colOff>
      <xdr:row>2</xdr:row>
      <xdr:rowOff>9525</xdr:rowOff>
    </xdr:to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704850" cy="381000"/>
        </a:xfrm>
        <a:prstGeom prst="rect">
          <a:avLst/>
        </a:prstGeom>
        <a:noFill/>
      </xdr:spPr>
    </xdr:pic>
    <xdr:clientData fLock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0</xdr:col>
      <xdr:colOff>57150</xdr:colOff>
      <xdr:row>0</xdr:row>
      <xdr:rowOff>38100</xdr:rowOff>
    </xdr:from>
    <xdr:to>
      <xdr:col>2</xdr:col>
      <xdr:colOff>38100</xdr:colOff>
      <xdr:row>2</xdr:row>
      <xdr:rowOff>114300</xdr:rowOff>
    </xdr:to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723900" cy="381000"/>
        </a:xfrm>
        <a:prstGeom prst="rect">
          <a:avLst/>
        </a:prstGeom>
        <a:noFill/>
      </xdr:spPr>
    </xdr:pic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7.29" defaultRowHeight="15.0"/>
  <cols>
    <col customWidth="1" min="1" max="15" width="2.71"/>
    <col customWidth="1" min="16" max="16" width="0.86"/>
    <col customWidth="1" min="17" max="17" width="2.71"/>
    <col customWidth="1" min="18" max="18" width="4.29"/>
    <col customWidth="1" min="19" max="19" width="3.43"/>
    <col customWidth="1" min="20" max="20" width="7.29"/>
    <col customWidth="1" min="21" max="28" width="2.71"/>
    <col customWidth="1" min="29" max="29" width="8.57"/>
    <col customWidth="1" min="30" max="35" width="2.71"/>
  </cols>
  <sheetData>
    <row r="1" ht="12.0" customHeight="1">
      <c r="A1" s="2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6"/>
      <c r="AD1" s="7"/>
      <c r="AE1" s="7"/>
      <c r="AF1" s="7"/>
      <c r="AG1" s="7"/>
      <c r="AH1" s="7"/>
      <c r="AI1" s="7"/>
    </row>
    <row r="2" ht="12.0" customHeight="1">
      <c r="A2" s="10"/>
      <c r="AB2" s="11"/>
      <c r="AC2" s="7"/>
      <c r="AD2" s="7"/>
      <c r="AE2" s="7"/>
      <c r="AF2" s="7"/>
      <c r="AG2" s="7"/>
      <c r="AH2" s="7"/>
      <c r="AI2" s="7"/>
    </row>
    <row r="3" ht="12.0" customHeight="1">
      <c r="A3" s="14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6"/>
      <c r="AC3" s="7"/>
      <c r="AD3" s="7"/>
      <c r="AE3" s="7"/>
      <c r="AF3" s="7"/>
      <c r="AG3" s="7"/>
      <c r="AH3" s="7"/>
      <c r="AI3" s="7"/>
    </row>
    <row r="4" ht="12.0" customHeight="1">
      <c r="A4" s="17" t="s">
        <v>2</v>
      </c>
      <c r="B4" s="18"/>
      <c r="C4" s="18"/>
      <c r="D4" s="18"/>
      <c r="E4" s="18"/>
      <c r="F4" s="19"/>
      <c r="G4" s="18"/>
      <c r="H4" s="18"/>
      <c r="I4" s="18"/>
      <c r="J4" s="18"/>
      <c r="K4" s="18"/>
      <c r="L4" s="18"/>
      <c r="M4" s="18"/>
      <c r="N4" s="18"/>
      <c r="O4" s="18"/>
      <c r="P4" s="18"/>
      <c r="Q4" s="20"/>
      <c r="R4" s="22" t="s">
        <v>4</v>
      </c>
      <c r="S4" s="20"/>
      <c r="T4" s="24">
        <v>500.0</v>
      </c>
      <c r="U4" s="22" t="s">
        <v>5</v>
      </c>
      <c r="V4" s="20"/>
      <c r="W4" s="28">
        <f>W5*T4</f>
        <v>252500</v>
      </c>
      <c r="X4" s="18"/>
      <c r="Y4" s="18"/>
      <c r="Z4" s="18"/>
      <c r="AA4" s="18"/>
      <c r="AB4" s="20"/>
      <c r="AC4" s="7"/>
      <c r="AD4" s="7"/>
      <c r="AE4" s="7"/>
      <c r="AF4" s="7"/>
      <c r="AG4" s="7"/>
      <c r="AH4" s="7"/>
      <c r="AI4" s="7"/>
    </row>
    <row r="5" ht="12.0" customHeight="1">
      <c r="A5" s="17" t="s">
        <v>6</v>
      </c>
      <c r="B5" s="18"/>
      <c r="C5" s="18"/>
      <c r="D5" s="18"/>
      <c r="E5" s="18"/>
      <c r="F5" s="31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20"/>
      <c r="U5" s="22" t="s">
        <v>7</v>
      </c>
      <c r="V5" s="20"/>
      <c r="W5" s="33">
        <f>SUM(Y11:Y14)</f>
        <v>505</v>
      </c>
      <c r="X5" s="18"/>
      <c r="Y5" s="18"/>
      <c r="Z5" s="18"/>
      <c r="AA5" s="18"/>
      <c r="AB5" s="20"/>
      <c r="AC5" s="7"/>
      <c r="AD5" s="7"/>
      <c r="AE5" s="7"/>
      <c r="AF5" s="7"/>
      <c r="AG5" s="7"/>
      <c r="AH5" s="7"/>
      <c r="AI5" s="7"/>
    </row>
    <row r="6" ht="12.0" customHeight="1">
      <c r="A6" s="17" t="s">
        <v>8</v>
      </c>
      <c r="B6" s="18"/>
      <c r="C6" s="18"/>
      <c r="D6" s="18"/>
      <c r="E6" s="18"/>
      <c r="F6" s="31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20"/>
      <c r="AC6" s="7"/>
      <c r="AD6" s="7"/>
      <c r="AE6" s="7"/>
      <c r="AF6" s="7"/>
      <c r="AG6" s="7"/>
      <c r="AH6" s="7"/>
      <c r="AI6" s="7"/>
    </row>
    <row r="7" ht="12.0" customHeight="1">
      <c r="A7" s="17" t="s">
        <v>9</v>
      </c>
      <c r="B7" s="18"/>
      <c r="C7" s="18"/>
      <c r="D7" s="18"/>
      <c r="E7" s="18"/>
      <c r="F7" s="31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20"/>
      <c r="U7" s="39" t="s">
        <v>10</v>
      </c>
      <c r="V7" s="18"/>
      <c r="W7" s="20"/>
      <c r="X7" s="40"/>
      <c r="Y7" s="18"/>
      <c r="Z7" s="18"/>
      <c r="AA7" s="18"/>
      <c r="AB7" s="20"/>
      <c r="AC7" s="7"/>
      <c r="AD7" s="7"/>
      <c r="AE7" s="7"/>
      <c r="AF7" s="7"/>
      <c r="AG7" s="7"/>
      <c r="AH7" s="7"/>
      <c r="AI7" s="7"/>
    </row>
    <row r="8" ht="12.0" customHeight="1">
      <c r="A8" s="17" t="s">
        <v>11</v>
      </c>
      <c r="B8" s="18"/>
      <c r="C8" s="18"/>
      <c r="D8" s="18"/>
      <c r="E8" s="18"/>
      <c r="F8" s="31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20"/>
      <c r="U8" s="39" t="s">
        <v>13</v>
      </c>
      <c r="V8" s="18"/>
      <c r="W8" s="20"/>
      <c r="X8" s="40"/>
      <c r="Y8" s="18"/>
      <c r="Z8" s="18"/>
      <c r="AA8" s="18"/>
      <c r="AB8" s="20"/>
      <c r="AC8" s="7"/>
      <c r="AD8" s="7"/>
      <c r="AE8" s="7"/>
      <c r="AF8" s="7"/>
      <c r="AG8" s="7"/>
      <c r="AH8" s="7"/>
      <c r="AI8" s="7"/>
    </row>
    <row r="9" ht="12.0" customHeight="1"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</row>
    <row r="10" ht="12.0" customHeight="1">
      <c r="A10" s="53" t="s">
        <v>16</v>
      </c>
      <c r="B10" s="6"/>
      <c r="C10" s="55" t="s">
        <v>19</v>
      </c>
      <c r="D10" s="18"/>
      <c r="E10" s="18"/>
      <c r="F10" s="18"/>
      <c r="G10" s="18"/>
      <c r="H10" s="18"/>
      <c r="I10" s="18"/>
      <c r="J10" s="18"/>
      <c r="K10" s="20"/>
      <c r="L10" s="57"/>
      <c r="M10" s="59"/>
      <c r="N10" s="59"/>
      <c r="O10" s="53" t="s">
        <v>21</v>
      </c>
      <c r="P10" s="4"/>
      <c r="Q10" s="22" t="s">
        <v>22</v>
      </c>
      <c r="R10" s="18"/>
      <c r="S10" s="18"/>
      <c r="T10" s="20"/>
      <c r="U10" s="22" t="s">
        <v>23</v>
      </c>
      <c r="V10" s="18"/>
      <c r="W10" s="18"/>
      <c r="X10" s="20"/>
      <c r="Y10" s="22" t="s">
        <v>25</v>
      </c>
      <c r="Z10" s="18"/>
      <c r="AA10" s="18"/>
      <c r="AB10" s="20"/>
      <c r="AC10" s="64"/>
      <c r="AD10" s="7"/>
      <c r="AE10" s="7"/>
      <c r="AF10" s="7"/>
      <c r="AG10" s="7"/>
      <c r="AH10" s="7"/>
      <c r="AI10" s="7"/>
    </row>
    <row r="11" ht="12.0" customHeight="1">
      <c r="A11" s="10"/>
      <c r="B11" s="11"/>
      <c r="C11" s="55" t="s">
        <v>30</v>
      </c>
      <c r="D11" s="18"/>
      <c r="E11" s="18"/>
      <c r="F11" s="18"/>
      <c r="G11" s="18"/>
      <c r="H11" s="18"/>
      <c r="I11" s="18"/>
      <c r="J11" s="18"/>
      <c r="K11" s="20"/>
      <c r="L11" s="57"/>
      <c r="M11" s="59"/>
      <c r="N11" s="59"/>
      <c r="O11" s="10"/>
      <c r="Q11" s="39" t="s">
        <v>32</v>
      </c>
      <c r="R11" s="20"/>
      <c r="S11" s="33">
        <f>'Sumário'!E55</f>
        <v>505</v>
      </c>
      <c r="T11" s="20"/>
      <c r="U11" s="74">
        <v>1.0</v>
      </c>
      <c r="V11" s="18"/>
      <c r="W11" s="18"/>
      <c r="X11" s="20"/>
      <c r="Y11" s="33">
        <f t="shared" ref="Y11:Y14" si="1">S11*U11</f>
        <v>505</v>
      </c>
      <c r="Z11" s="18"/>
      <c r="AA11" s="18"/>
      <c r="AB11" s="20"/>
      <c r="AC11" s="7"/>
      <c r="AD11" s="7"/>
      <c r="AE11" s="7"/>
      <c r="AF11" s="7"/>
      <c r="AG11" s="7"/>
      <c r="AH11" s="7"/>
      <c r="AI11" s="7"/>
    </row>
    <row r="12" ht="12.0" customHeight="1">
      <c r="A12" s="10"/>
      <c r="B12" s="11"/>
      <c r="C12" s="55" t="s">
        <v>36</v>
      </c>
      <c r="D12" s="18"/>
      <c r="E12" s="18"/>
      <c r="F12" s="18"/>
      <c r="G12" s="18"/>
      <c r="H12" s="18"/>
      <c r="I12" s="18"/>
      <c r="J12" s="18"/>
      <c r="K12" s="20"/>
      <c r="L12" s="57"/>
      <c r="M12" s="59"/>
      <c r="N12" s="59"/>
      <c r="O12" s="10"/>
      <c r="Q12" s="39" t="s">
        <v>39</v>
      </c>
      <c r="R12" s="18"/>
      <c r="S12" s="33">
        <f>'Sumário'!E56</f>
        <v>0</v>
      </c>
      <c r="T12" s="20"/>
      <c r="U12" s="74">
        <v>1.0</v>
      </c>
      <c r="V12" s="18"/>
      <c r="W12" s="18"/>
      <c r="X12" s="20"/>
      <c r="Y12" s="33">
        <f t="shared" si="1"/>
        <v>0</v>
      </c>
      <c r="Z12" s="18"/>
      <c r="AA12" s="18"/>
      <c r="AB12" s="20"/>
      <c r="AC12" s="7"/>
      <c r="AD12" s="7"/>
      <c r="AE12" s="7"/>
      <c r="AF12" s="7"/>
      <c r="AG12" s="7"/>
      <c r="AH12" s="7"/>
      <c r="AI12" s="7"/>
    </row>
    <row r="13" ht="12.0" customHeight="1">
      <c r="A13" s="10"/>
      <c r="B13" s="11"/>
      <c r="C13" s="55" t="s">
        <v>42</v>
      </c>
      <c r="D13" s="18"/>
      <c r="E13" s="18"/>
      <c r="F13" s="18"/>
      <c r="G13" s="18"/>
      <c r="H13" s="18"/>
      <c r="I13" s="18"/>
      <c r="J13" s="18"/>
      <c r="K13" s="20"/>
      <c r="L13" s="57"/>
      <c r="M13" s="59"/>
      <c r="N13" s="59"/>
      <c r="O13" s="10"/>
      <c r="Q13" s="39" t="s">
        <v>45</v>
      </c>
      <c r="R13" s="18"/>
      <c r="S13" s="33">
        <f>'Sumário'!E57</f>
        <v>0</v>
      </c>
      <c r="T13" s="20"/>
      <c r="U13" s="74">
        <v>1.0</v>
      </c>
      <c r="V13" s="18"/>
      <c r="W13" s="18"/>
      <c r="X13" s="20"/>
      <c r="Y13" s="33">
        <f t="shared" si="1"/>
        <v>0</v>
      </c>
      <c r="Z13" s="18"/>
      <c r="AA13" s="18"/>
      <c r="AB13" s="20"/>
      <c r="AC13" s="7"/>
      <c r="AD13" s="7"/>
      <c r="AE13" s="7"/>
      <c r="AF13" s="7"/>
      <c r="AG13" s="7"/>
      <c r="AH13" s="7"/>
      <c r="AI13" s="7"/>
    </row>
    <row r="14" ht="12.0" customHeight="1">
      <c r="A14" s="14"/>
      <c r="B14" s="16"/>
      <c r="C14" s="7"/>
      <c r="D14" s="7"/>
      <c r="E14" s="7"/>
      <c r="F14" s="7"/>
      <c r="G14" s="7"/>
      <c r="H14" s="7"/>
      <c r="I14" s="7"/>
      <c r="J14" s="7"/>
      <c r="K14" s="7"/>
      <c r="L14" s="7"/>
      <c r="M14" s="59"/>
      <c r="N14" s="59"/>
      <c r="O14" s="14"/>
      <c r="P14" s="13"/>
      <c r="Q14" s="39"/>
      <c r="R14" s="18"/>
      <c r="S14" s="33">
        <f>'Sumário'!E58</f>
        <v>0</v>
      </c>
      <c r="T14" s="20"/>
      <c r="U14" s="74"/>
      <c r="V14" s="18"/>
      <c r="W14" s="18"/>
      <c r="X14" s="20"/>
      <c r="Y14" s="33">
        <f t="shared" si="1"/>
        <v>0</v>
      </c>
      <c r="Z14" s="18"/>
      <c r="AA14" s="18"/>
      <c r="AB14" s="20"/>
      <c r="AC14" s="7"/>
      <c r="AD14" s="7"/>
      <c r="AE14" s="7"/>
      <c r="AF14" s="7"/>
      <c r="AG14" s="7"/>
      <c r="AH14" s="7"/>
      <c r="AI14" s="7"/>
    </row>
    <row r="15" ht="12.0" customHeight="1">
      <c r="A15" s="89" t="str">
        <f>HYPERLINK("http://www.fattocs.com.br/download/GuiaPlanilhaIFPUG.pdf","Veja aqui orientações para preenchimento da planilha")</f>
        <v>Veja aqui orientações para preenchimento da planilha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91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</row>
    <row r="16" ht="12.0" customHeight="1">
      <c r="A16" s="7"/>
      <c r="B16" s="95"/>
      <c r="C16" s="95"/>
      <c r="D16" s="7"/>
      <c r="E16" s="7"/>
      <c r="F16" s="95"/>
      <c r="G16" s="95"/>
      <c r="H16" s="95"/>
      <c r="I16" s="95"/>
      <c r="J16" s="7"/>
      <c r="K16" s="97" t="s">
        <v>50</v>
      </c>
      <c r="L16" s="13"/>
      <c r="M16" s="13"/>
      <c r="N16" s="13"/>
      <c r="O16" s="13"/>
      <c r="P16" s="13"/>
      <c r="Q16" s="13"/>
      <c r="R16" s="13"/>
      <c r="S16" s="13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</row>
    <row r="17" ht="12.0" customHeight="1">
      <c r="A17" s="98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6"/>
      <c r="AC17" s="7"/>
      <c r="AD17" s="7"/>
      <c r="AE17" s="7"/>
      <c r="AF17" s="7"/>
      <c r="AG17" s="7"/>
      <c r="AH17" s="7"/>
      <c r="AI17" s="7"/>
    </row>
    <row r="18" ht="12.0" customHeight="1">
      <c r="A18" s="10"/>
      <c r="AB18" s="11"/>
      <c r="AC18" s="7"/>
      <c r="AD18" s="7"/>
      <c r="AE18" s="7"/>
      <c r="AF18" s="7"/>
      <c r="AG18" s="7"/>
      <c r="AH18" s="7"/>
      <c r="AI18" s="7"/>
    </row>
    <row r="19" ht="12.0" customHeight="1">
      <c r="A19" s="10"/>
      <c r="AB19" s="11"/>
      <c r="AC19" s="7"/>
      <c r="AD19" s="7"/>
      <c r="AE19" s="7"/>
      <c r="AF19" s="7"/>
      <c r="AG19" s="7"/>
      <c r="AH19" s="7"/>
      <c r="AI19" s="7"/>
    </row>
    <row r="20" ht="12.0" customHeight="1">
      <c r="A20" s="10"/>
      <c r="AB20" s="11"/>
      <c r="AC20" s="7"/>
      <c r="AD20" s="7"/>
      <c r="AE20" s="7"/>
      <c r="AF20" s="7"/>
      <c r="AG20" s="7"/>
      <c r="AH20" s="7"/>
      <c r="AI20" s="7"/>
    </row>
    <row r="21" ht="12.0" customHeight="1">
      <c r="A21" s="10"/>
      <c r="AB21" s="11"/>
      <c r="AC21" s="7"/>
      <c r="AD21" s="7"/>
      <c r="AE21" s="7"/>
      <c r="AF21" s="7"/>
      <c r="AG21" s="7"/>
      <c r="AH21" s="7"/>
      <c r="AI21" s="7"/>
    </row>
    <row r="22" ht="12.0" customHeight="1">
      <c r="A22" s="10"/>
      <c r="AB22" s="11"/>
      <c r="AC22" s="7"/>
      <c r="AD22" s="7"/>
      <c r="AE22" s="7"/>
      <c r="AF22" s="7"/>
      <c r="AG22" s="7"/>
      <c r="AH22" s="7"/>
      <c r="AI22" s="7"/>
    </row>
    <row r="23" ht="12.0" customHeight="1">
      <c r="A23" s="10"/>
      <c r="AB23" s="11"/>
      <c r="AC23" s="7"/>
      <c r="AD23" s="7"/>
      <c r="AE23" s="7"/>
      <c r="AF23" s="7"/>
      <c r="AG23" s="7"/>
      <c r="AH23" s="7"/>
      <c r="AI23" s="7"/>
    </row>
    <row r="24" ht="12.0" customHeight="1">
      <c r="A24" s="10"/>
      <c r="AB24" s="11"/>
      <c r="AC24" s="7"/>
      <c r="AD24" s="7"/>
      <c r="AE24" s="7"/>
      <c r="AF24" s="7"/>
      <c r="AG24" s="7"/>
      <c r="AH24" s="7"/>
      <c r="AI24" s="7"/>
    </row>
    <row r="25" ht="12.0" customHeight="1">
      <c r="A25" s="10"/>
      <c r="AB25" s="11"/>
      <c r="AC25" s="7"/>
      <c r="AD25" s="7"/>
      <c r="AE25" s="7"/>
      <c r="AF25" s="7"/>
      <c r="AG25" s="7"/>
      <c r="AH25" s="7"/>
      <c r="AI25" s="7"/>
    </row>
    <row r="26" ht="12.0" customHeight="1">
      <c r="A26" s="10"/>
      <c r="AB26" s="11"/>
      <c r="AC26" s="7"/>
      <c r="AD26" s="7"/>
      <c r="AE26" s="7"/>
      <c r="AF26" s="7"/>
      <c r="AG26" s="7"/>
      <c r="AH26" s="7"/>
      <c r="AI26" s="7"/>
    </row>
    <row r="27" ht="12.0" customHeight="1">
      <c r="A27" s="10"/>
      <c r="AB27" s="11"/>
      <c r="AC27" s="7"/>
      <c r="AD27" s="7"/>
      <c r="AE27" s="7"/>
      <c r="AF27" s="7"/>
      <c r="AG27" s="7"/>
      <c r="AH27" s="7"/>
      <c r="AI27" s="7"/>
    </row>
    <row r="28" ht="12.0" customHeight="1">
      <c r="A28" s="10"/>
      <c r="AB28" s="11"/>
      <c r="AC28" s="7"/>
      <c r="AD28" s="7"/>
      <c r="AE28" s="7"/>
      <c r="AF28" s="7"/>
      <c r="AG28" s="7"/>
      <c r="AH28" s="7"/>
      <c r="AI28" s="7"/>
    </row>
    <row r="29" ht="12.0" customHeight="1">
      <c r="A29" s="10"/>
      <c r="AB29" s="11"/>
      <c r="AC29" s="7"/>
      <c r="AD29" s="7"/>
      <c r="AE29" s="7"/>
      <c r="AF29" s="7"/>
      <c r="AG29" s="7"/>
      <c r="AH29" s="7"/>
      <c r="AI29" s="7"/>
    </row>
    <row r="30" ht="12.0" customHeight="1">
      <c r="A30" s="10"/>
      <c r="AB30" s="11"/>
      <c r="AC30" s="7"/>
      <c r="AD30" s="7"/>
      <c r="AE30" s="7"/>
      <c r="AF30" s="7"/>
      <c r="AG30" s="7"/>
      <c r="AH30" s="7"/>
      <c r="AI30" s="7"/>
    </row>
    <row r="31" ht="12.0" customHeight="1">
      <c r="A31" s="10"/>
      <c r="AB31" s="11"/>
      <c r="AC31" s="7"/>
      <c r="AD31" s="7"/>
      <c r="AE31" s="7"/>
      <c r="AF31" s="7"/>
      <c r="AG31" s="7"/>
      <c r="AH31" s="7"/>
      <c r="AI31" s="7"/>
    </row>
    <row r="32" ht="12.0" customHeight="1">
      <c r="A32" s="10"/>
      <c r="AB32" s="11"/>
      <c r="AC32" s="7"/>
      <c r="AD32" s="7"/>
      <c r="AE32" s="7"/>
      <c r="AF32" s="7"/>
      <c r="AG32" s="7"/>
      <c r="AH32" s="7"/>
      <c r="AI32" s="7"/>
    </row>
    <row r="33" ht="12.0" customHeight="1">
      <c r="A33" s="10"/>
      <c r="AB33" s="11"/>
      <c r="AC33" s="7"/>
      <c r="AD33" s="7"/>
      <c r="AE33" s="7"/>
      <c r="AF33" s="7"/>
      <c r="AG33" s="7"/>
      <c r="AH33" s="7"/>
      <c r="AI33" s="7"/>
    </row>
    <row r="34" ht="12.0" customHeight="1">
      <c r="A34" s="10"/>
      <c r="AB34" s="11"/>
      <c r="AC34" s="7"/>
      <c r="AD34" s="7"/>
      <c r="AE34" s="7"/>
      <c r="AF34" s="7"/>
      <c r="AG34" s="7"/>
      <c r="AH34" s="7"/>
      <c r="AI34" s="7"/>
    </row>
    <row r="35" ht="12.0" customHeight="1">
      <c r="A35" s="10"/>
      <c r="AB35" s="11"/>
      <c r="AC35" s="7"/>
      <c r="AD35" s="7"/>
      <c r="AE35" s="7"/>
      <c r="AF35" s="7"/>
      <c r="AG35" s="7"/>
      <c r="AH35" s="7"/>
      <c r="AI35" s="7"/>
    </row>
    <row r="36" ht="12.0" customHeight="1">
      <c r="A36" s="10"/>
      <c r="AB36" s="11"/>
      <c r="AC36" s="7"/>
      <c r="AD36" s="7"/>
      <c r="AE36" s="7"/>
      <c r="AF36" s="7"/>
      <c r="AG36" s="7"/>
      <c r="AH36" s="7"/>
      <c r="AI36" s="7"/>
    </row>
    <row r="37" ht="12.0" customHeight="1">
      <c r="A37" s="10"/>
      <c r="AB37" s="11"/>
      <c r="AC37" s="7"/>
      <c r="AD37" s="7"/>
      <c r="AE37" s="7"/>
      <c r="AF37" s="7"/>
      <c r="AG37" s="7"/>
      <c r="AH37" s="7"/>
      <c r="AI37" s="7"/>
    </row>
    <row r="38" ht="12.0" customHeight="1">
      <c r="A38" s="14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6"/>
      <c r="AC38" s="7"/>
      <c r="AD38" s="7"/>
      <c r="AE38" s="7"/>
      <c r="AF38" s="7"/>
      <c r="AG38" s="7"/>
      <c r="AH38" s="7"/>
      <c r="AI38" s="7"/>
    </row>
    <row r="39" ht="12.0" customHeight="1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</row>
    <row r="40" ht="12.0" customHeight="1">
      <c r="A40" s="7"/>
      <c r="B40" s="7"/>
      <c r="C40" s="7"/>
      <c r="D40" s="7"/>
      <c r="E40" s="7"/>
      <c r="F40" s="7"/>
      <c r="G40" s="7"/>
      <c r="H40" s="7"/>
      <c r="I40" s="7"/>
      <c r="J40" s="7"/>
      <c r="K40" s="97" t="s">
        <v>57</v>
      </c>
      <c r="L40" s="13"/>
      <c r="M40" s="13"/>
      <c r="N40" s="13"/>
      <c r="O40" s="13"/>
      <c r="P40" s="13"/>
      <c r="Q40" s="13"/>
      <c r="R40" s="13"/>
      <c r="S40" s="13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</row>
    <row r="41" ht="12.0" customHeight="1">
      <c r="A41" s="98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6"/>
      <c r="AC41" s="7"/>
      <c r="AD41" s="7"/>
      <c r="AE41" s="7"/>
      <c r="AF41" s="7"/>
      <c r="AG41" s="7"/>
      <c r="AH41" s="7"/>
      <c r="AI41" s="7"/>
    </row>
    <row r="42" ht="12.0" customHeight="1">
      <c r="A42" s="10"/>
      <c r="AB42" s="11"/>
      <c r="AC42" s="7"/>
      <c r="AD42" s="7"/>
      <c r="AE42" s="7"/>
      <c r="AF42" s="7"/>
      <c r="AG42" s="7"/>
      <c r="AH42" s="7"/>
      <c r="AI42" s="7"/>
    </row>
    <row r="43" ht="12.0" customHeight="1">
      <c r="A43" s="10"/>
      <c r="AB43" s="11"/>
      <c r="AC43" s="7"/>
      <c r="AD43" s="7"/>
      <c r="AE43" s="7"/>
      <c r="AF43" s="7"/>
      <c r="AG43" s="7"/>
      <c r="AH43" s="7"/>
      <c r="AI43" s="7"/>
    </row>
    <row r="44" ht="12.0" customHeight="1">
      <c r="A44" s="10"/>
      <c r="AB44" s="11"/>
      <c r="AC44" s="7"/>
      <c r="AD44" s="7"/>
      <c r="AE44" s="7"/>
      <c r="AF44" s="7"/>
      <c r="AG44" s="7"/>
      <c r="AH44" s="7"/>
      <c r="AI44" s="7"/>
    </row>
    <row r="45" ht="12.0" customHeight="1">
      <c r="A45" s="10"/>
      <c r="AB45" s="11"/>
      <c r="AC45" s="7"/>
      <c r="AD45" s="7"/>
      <c r="AE45" s="7"/>
      <c r="AF45" s="7"/>
      <c r="AG45" s="7"/>
      <c r="AH45" s="7"/>
      <c r="AI45" s="7"/>
    </row>
    <row r="46" ht="12.0" customHeight="1">
      <c r="A46" s="10"/>
      <c r="AB46" s="11"/>
      <c r="AC46" s="7"/>
      <c r="AD46" s="7"/>
      <c r="AE46" s="7"/>
      <c r="AF46" s="7"/>
      <c r="AG46" s="7"/>
      <c r="AH46" s="7"/>
      <c r="AI46" s="7"/>
    </row>
    <row r="47" ht="12.0" customHeight="1">
      <c r="A47" s="10"/>
      <c r="AB47" s="11"/>
      <c r="AC47" s="7"/>
      <c r="AD47" s="7"/>
      <c r="AE47" s="7"/>
      <c r="AF47" s="7"/>
      <c r="AG47" s="7"/>
      <c r="AH47" s="7"/>
      <c r="AI47" s="7"/>
    </row>
    <row r="48" ht="12.0" customHeight="1">
      <c r="A48" s="10"/>
      <c r="AB48" s="11"/>
      <c r="AC48" s="7"/>
      <c r="AD48" s="7"/>
      <c r="AE48" s="7"/>
      <c r="AF48" s="7"/>
      <c r="AG48" s="7"/>
      <c r="AH48" s="7"/>
      <c r="AI48" s="7"/>
    </row>
    <row r="49" ht="12.0" customHeight="1">
      <c r="A49" s="10"/>
      <c r="AB49" s="11"/>
      <c r="AC49" s="7"/>
      <c r="AD49" s="7"/>
      <c r="AE49" s="7"/>
      <c r="AF49" s="7"/>
      <c r="AG49" s="7"/>
      <c r="AH49" s="7"/>
      <c r="AI49" s="7"/>
    </row>
    <row r="50" ht="12.0" customHeight="1">
      <c r="A50" s="10"/>
      <c r="AB50" s="11"/>
      <c r="AC50" s="7"/>
      <c r="AD50" s="7"/>
      <c r="AE50" s="7"/>
      <c r="AF50" s="7"/>
      <c r="AG50" s="7"/>
      <c r="AH50" s="7"/>
      <c r="AI50" s="7"/>
    </row>
    <row r="51" ht="12.0" customHeight="1">
      <c r="A51" s="10"/>
      <c r="AB51" s="11"/>
      <c r="AC51" s="7"/>
      <c r="AD51" s="7"/>
      <c r="AE51" s="7"/>
      <c r="AF51" s="7"/>
      <c r="AG51" s="7"/>
      <c r="AH51" s="7"/>
      <c r="AI51" s="7"/>
    </row>
    <row r="52" ht="12.0" customHeight="1">
      <c r="A52" s="10"/>
      <c r="AB52" s="11"/>
      <c r="AC52" s="7"/>
      <c r="AD52" s="7"/>
      <c r="AE52" s="7"/>
      <c r="AF52" s="7"/>
      <c r="AG52" s="7"/>
      <c r="AH52" s="7"/>
      <c r="AI52" s="7"/>
    </row>
    <row r="53" ht="12.0" customHeight="1">
      <c r="A53" s="10"/>
      <c r="AB53" s="11"/>
      <c r="AC53" s="7"/>
      <c r="AD53" s="7"/>
      <c r="AE53" s="7"/>
      <c r="AF53" s="7"/>
      <c r="AG53" s="7"/>
      <c r="AH53" s="7"/>
      <c r="AI53" s="7"/>
    </row>
    <row r="54" ht="12.0" customHeight="1">
      <c r="A54" s="10"/>
      <c r="AB54" s="11"/>
      <c r="AC54" s="7"/>
      <c r="AD54" s="7"/>
      <c r="AE54" s="7"/>
      <c r="AF54" s="7"/>
      <c r="AG54" s="7"/>
      <c r="AH54" s="7"/>
      <c r="AI54" s="7"/>
    </row>
    <row r="55" ht="12.0" customHeight="1">
      <c r="A55" s="10"/>
      <c r="AB55" s="11"/>
      <c r="AC55" s="7"/>
      <c r="AD55" s="7"/>
      <c r="AE55" s="7"/>
      <c r="AF55" s="7"/>
      <c r="AG55" s="7"/>
      <c r="AH55" s="7"/>
      <c r="AI55" s="7"/>
    </row>
    <row r="56" ht="12.0" customHeight="1">
      <c r="A56" s="10"/>
      <c r="AB56" s="11"/>
      <c r="AC56" s="7"/>
      <c r="AD56" s="7"/>
      <c r="AE56" s="7"/>
      <c r="AF56" s="7"/>
      <c r="AG56" s="7"/>
      <c r="AH56" s="7"/>
      <c r="AI56" s="7"/>
    </row>
    <row r="57" ht="12.0" customHeight="1">
      <c r="A57" s="10"/>
      <c r="AB57" s="11"/>
      <c r="AC57" s="7"/>
      <c r="AD57" s="7"/>
      <c r="AE57" s="7"/>
      <c r="AF57" s="7"/>
      <c r="AG57" s="7"/>
      <c r="AH57" s="7"/>
      <c r="AI57" s="7"/>
    </row>
    <row r="58" ht="12.0" customHeight="1">
      <c r="A58" s="10"/>
      <c r="AB58" s="11"/>
      <c r="AC58" s="7"/>
      <c r="AD58" s="7"/>
      <c r="AE58" s="7"/>
      <c r="AF58" s="7"/>
      <c r="AG58" s="7"/>
      <c r="AH58" s="7"/>
      <c r="AI58" s="7"/>
    </row>
    <row r="59" ht="12.0" customHeight="1">
      <c r="A59" s="10"/>
      <c r="AB59" s="11"/>
      <c r="AC59" s="7"/>
      <c r="AD59" s="7"/>
      <c r="AE59" s="7"/>
      <c r="AF59" s="7"/>
      <c r="AG59" s="7"/>
      <c r="AH59" s="7"/>
      <c r="AI59" s="7"/>
    </row>
    <row r="60" ht="12.0" customHeight="1">
      <c r="A60" s="14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6"/>
      <c r="AC60" s="7"/>
      <c r="AD60" s="7"/>
      <c r="AE60" s="7"/>
      <c r="AF60" s="7"/>
      <c r="AG60" s="7"/>
      <c r="AH60" s="7"/>
      <c r="AI60" s="7"/>
    </row>
    <row r="61" ht="12.0" customHeight="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</row>
  </sheetData>
  <mergeCells count="49">
    <mergeCell ref="U8:W8"/>
    <mergeCell ref="U7:W7"/>
    <mergeCell ref="W4:AB4"/>
    <mergeCell ref="U4:V4"/>
    <mergeCell ref="R4:S4"/>
    <mergeCell ref="W5:AB5"/>
    <mergeCell ref="U5:V5"/>
    <mergeCell ref="A6:E6"/>
    <mergeCell ref="A4:E4"/>
    <mergeCell ref="A5:E5"/>
    <mergeCell ref="F6:AB6"/>
    <mergeCell ref="F5:T5"/>
    <mergeCell ref="A7:E7"/>
    <mergeCell ref="F7:T7"/>
    <mergeCell ref="F8:T8"/>
    <mergeCell ref="A8:E8"/>
    <mergeCell ref="X7:AB7"/>
    <mergeCell ref="X8:AB8"/>
    <mergeCell ref="A1:AB3"/>
    <mergeCell ref="F4:Q4"/>
    <mergeCell ref="C10:K10"/>
    <mergeCell ref="C11:K11"/>
    <mergeCell ref="Q13:R13"/>
    <mergeCell ref="C13:K13"/>
    <mergeCell ref="Y13:AB13"/>
    <mergeCell ref="A10:B14"/>
    <mergeCell ref="O10:P14"/>
    <mergeCell ref="Q14:R14"/>
    <mergeCell ref="S14:T14"/>
    <mergeCell ref="U12:X12"/>
    <mergeCell ref="S11:T11"/>
    <mergeCell ref="C12:K12"/>
    <mergeCell ref="Y11:AB11"/>
    <mergeCell ref="Q11:R11"/>
    <mergeCell ref="U11:X11"/>
    <mergeCell ref="U10:X10"/>
    <mergeCell ref="Q10:T10"/>
    <mergeCell ref="Y12:AB12"/>
    <mergeCell ref="Y10:AB10"/>
    <mergeCell ref="Y14:AB14"/>
    <mergeCell ref="U14:X14"/>
    <mergeCell ref="K16:S16"/>
    <mergeCell ref="A17:AB38"/>
    <mergeCell ref="A41:AB60"/>
    <mergeCell ref="K40:S40"/>
    <mergeCell ref="Q12:R12"/>
    <mergeCell ref="S12:T12"/>
    <mergeCell ref="S13:T13"/>
    <mergeCell ref="U13:X13"/>
  </mergeCell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7.29" defaultRowHeight="15.0"/>
  <cols>
    <col customWidth="1" min="1" max="5" width="7.71"/>
    <col customWidth="1" min="6" max="6" width="29.71"/>
    <col customWidth="1" min="7" max="7" width="5.43"/>
    <col customWidth="1" min="8" max="8" width="7.0"/>
    <col customWidth="1" min="9" max="9" width="3.71"/>
    <col customWidth="1" min="10" max="10" width="5.43"/>
    <col customWidth="1" hidden="1" min="11" max="11" width="4.0"/>
    <col customWidth="1" hidden="1" min="12" max="12" width="1.86"/>
    <col customWidth="1" min="13" max="13" width="9.71"/>
    <col customWidth="1" min="14" max="14" width="5.71"/>
    <col customWidth="1" min="15" max="15" width="9.43"/>
    <col customWidth="1" min="16" max="17" width="16.71"/>
    <col customWidth="1" min="18" max="18" width="1.86"/>
    <col customWidth="1" min="19" max="19" width="37.86"/>
    <col customWidth="1" min="20" max="20" width="16.71"/>
  </cols>
  <sheetData>
    <row r="1" ht="15.0" customHeight="1">
      <c r="A1" s="23" t="s">
        <v>3</v>
      </c>
      <c r="P1" s="25"/>
      <c r="Q1" s="25"/>
      <c r="R1" s="25"/>
      <c r="S1" s="25"/>
      <c r="T1" s="25"/>
    </row>
    <row r="2" ht="15.0" customHeight="1">
      <c r="A2" s="8"/>
      <c r="P2" s="25"/>
      <c r="Q2" s="25"/>
      <c r="R2" s="25"/>
      <c r="S2" s="25"/>
      <c r="T2" s="25"/>
    </row>
    <row r="3" ht="15.0" customHeight="1">
      <c r="A3" s="8"/>
      <c r="P3" s="25"/>
      <c r="Q3" s="25"/>
      <c r="R3" s="25"/>
      <c r="S3" s="25"/>
      <c r="T3" s="25"/>
    </row>
    <row r="4" ht="15.0" customHeight="1">
      <c r="A4" s="29" t="str">
        <f>Contagem!A5&amp;" : "&amp;Contagem!F5</f>
        <v>Aplicação : </v>
      </c>
      <c r="B4" s="18"/>
      <c r="C4" s="18"/>
      <c r="D4" s="18"/>
      <c r="E4" s="18"/>
      <c r="F4" s="30"/>
      <c r="G4" s="32" t="str">
        <f>Contagem!A6&amp;" : "&amp;Contagem!F6</f>
        <v>Projeto : </v>
      </c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20"/>
    </row>
    <row r="5" ht="15.0" customHeight="1">
      <c r="A5" s="36" t="str">
        <f>Contagem!A7&amp;" : "&amp;Contagem!F7</f>
        <v>Responsável : </v>
      </c>
      <c r="B5" s="18"/>
      <c r="C5" s="18"/>
      <c r="D5" s="18"/>
      <c r="E5" s="18"/>
      <c r="F5" s="30"/>
      <c r="G5" s="32" t="str">
        <f>Contagem!A8&amp;" : "&amp;Contagem!F8</f>
        <v>Revisor : </v>
      </c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20"/>
    </row>
    <row r="6" ht="15.0" customHeight="1">
      <c r="A6" s="36" t="str">
        <f>Contagem!A4&amp;" : "&amp;Contagem!F4</f>
        <v>Empresa : </v>
      </c>
      <c r="B6" s="18"/>
      <c r="C6" s="18"/>
      <c r="D6" s="18"/>
      <c r="E6" s="20"/>
      <c r="F6" s="32" t="str">
        <f>Contagem!R4&amp;" = "&amp;VALUE(Contagem!T4)</f>
        <v>R$/PF = 500</v>
      </c>
      <c r="G6" s="20"/>
      <c r="H6" s="42" t="str">
        <f>" Custo= "&amp;DOLLAR(Contagem!W4)</f>
        <v> Custo= $252,500.00</v>
      </c>
      <c r="I6" s="43"/>
      <c r="J6" s="43"/>
      <c r="K6" s="43"/>
      <c r="L6" s="43"/>
      <c r="M6" s="44"/>
      <c r="N6" s="47" t="str">
        <f>"PF  = "&amp;VALUE(Contagem!W5)</f>
        <v>PF  = 505</v>
      </c>
      <c r="O6" s="48"/>
      <c r="P6" s="50"/>
      <c r="Q6" s="50"/>
      <c r="R6" s="50"/>
      <c r="S6" s="50"/>
      <c r="T6" s="51"/>
    </row>
    <row r="7" ht="15.0" customHeight="1">
      <c r="A7" s="58" t="s">
        <v>18</v>
      </c>
      <c r="B7" s="18"/>
      <c r="C7" s="18"/>
      <c r="D7" s="18"/>
      <c r="E7" s="18"/>
      <c r="F7" s="20"/>
      <c r="G7" s="61" t="s">
        <v>20</v>
      </c>
      <c r="H7" s="63" t="s">
        <v>24</v>
      </c>
      <c r="I7" s="65" t="s">
        <v>26</v>
      </c>
      <c r="J7" s="65" t="s">
        <v>27</v>
      </c>
      <c r="K7" s="65" t="s">
        <v>28</v>
      </c>
      <c r="L7" s="65" t="s">
        <v>29</v>
      </c>
      <c r="M7" s="65" t="s">
        <v>31</v>
      </c>
      <c r="N7" s="65" t="s">
        <v>7</v>
      </c>
      <c r="O7" s="67" t="s">
        <v>25</v>
      </c>
      <c r="P7" s="69" t="s">
        <v>33</v>
      </c>
      <c r="Q7" s="71"/>
      <c r="R7" s="71"/>
      <c r="S7" s="71"/>
      <c r="T7" s="72"/>
    </row>
    <row r="8" ht="18.0" customHeight="1">
      <c r="A8" s="75" t="s">
        <v>34</v>
      </c>
      <c r="B8" s="18"/>
      <c r="C8" s="18"/>
      <c r="D8" s="18"/>
      <c r="E8" s="18"/>
      <c r="F8" s="20"/>
      <c r="G8" s="79" t="s">
        <v>38</v>
      </c>
      <c r="H8" s="80" t="s">
        <v>41</v>
      </c>
      <c r="I8" s="83">
        <v>4.0</v>
      </c>
      <c r="J8" s="83">
        <v>2.0</v>
      </c>
      <c r="K8" s="84" t="str">
        <f t="shared" ref="K8:K22" si="1">CONCATENATE(G8,L8)</f>
        <v>ALIL</v>
      </c>
      <c r="L8" s="87" t="str">
        <f t="shared" ref="L8:L9" si="2">IF(OR(ISBLANK(I8),ISBLANK(J8)),IF(OR(G8="ALI",G8="AIE"),"L",IF(ISBLANK(G8),"","A")),IF(G8="EE",IF(J8&gt;=3,IF(I8&gt;=5,"H","A"),IF(J8&gt;=2,IF(I8&gt;=16,"H",IF(I8&lt;=4,"L","A")),IF(I8&lt;=15,"L","A"))),IF(OR(G8="SE",G8="CE"),IF(J8&gt;=4,IF(I8&gt;=6,"H","A"),IF(J8&gt;=2,IF(I8&gt;=20,"H",IF(I8&lt;=5,"L","A")),IF(I8&lt;=19,"L","A"))),IF(OR(G8="ALI",G8="AIE"),IF(J8&gt;=6,IF(I8&gt;=20,"H","A"),IF(J8&gt;=2,IF(I8&gt;=51,"H",IF(I8&lt;=19,"L","A")),IF(I8&lt;=50,"L","A")))))))</f>
        <v>L</v>
      </c>
      <c r="M8" s="88" t="str">
        <f t="shared" ref="M8:M22" si="3">IF(L8="L","Baixa",IF(L8="A","Média",IF(L8="","","Alta")))</f>
        <v>Baixa</v>
      </c>
      <c r="N8" s="93">
        <f t="shared" ref="N8:N13" si="4">IF(ISBLANK(G8),"",IF(G8="ALI",IF(L8="L",7,IF(L8="A",10,15)),IF(G8="AIE",IF(L8="L",5,IF(L8="A",7,10)),IF(G8="SE",IF(L8="L",4,IF(L8="A",5,7)),IF(OR(G8="EE",G8="CE"),IF(L8="L",3,IF(L8="A",4,6)))))))</f>
        <v>7</v>
      </c>
      <c r="O8" s="96">
        <f>IF(H8="I",N8*Contagem!$U$11,IF(H8="E",N8*Contagem!$U$13,IF(H8="A",N8*Contagem!$U$12,IF(H8="T",N8*Contagem!$U$14,""))))</f>
        <v>7</v>
      </c>
      <c r="P8" s="99"/>
      <c r="Q8" s="100"/>
      <c r="R8" s="100"/>
      <c r="S8" s="100"/>
      <c r="T8" s="100"/>
    </row>
    <row r="9" ht="18.0" customHeight="1">
      <c r="A9" s="75" t="s">
        <v>52</v>
      </c>
      <c r="B9" s="18"/>
      <c r="C9" s="18"/>
      <c r="D9" s="18"/>
      <c r="E9" s="18"/>
      <c r="F9" s="20"/>
      <c r="G9" s="79" t="s">
        <v>38</v>
      </c>
      <c r="H9" s="80" t="s">
        <v>41</v>
      </c>
      <c r="I9" s="83">
        <v>9.0</v>
      </c>
      <c r="J9" s="83">
        <v>1.0</v>
      </c>
      <c r="K9" s="84" t="str">
        <f t="shared" si="1"/>
        <v>ALIL</v>
      </c>
      <c r="L9" s="87" t="str">
        <f t="shared" si="2"/>
        <v>L</v>
      </c>
      <c r="M9" s="88" t="str">
        <f t="shared" si="3"/>
        <v>Baixa</v>
      </c>
      <c r="N9" s="93">
        <f t="shared" si="4"/>
        <v>7</v>
      </c>
      <c r="O9" s="96">
        <f>IF(H9="I",N9*Contagem!$U$11,IF(H9="E",N9*Contagem!$U$13,IF(H9="A",N9*Contagem!$U$12,IF(H9="T",N9*Contagem!$U$14,""))))</f>
        <v>7</v>
      </c>
      <c r="P9" s="99"/>
      <c r="Q9" s="100"/>
      <c r="R9" s="100"/>
      <c r="S9" s="100"/>
      <c r="T9" s="100"/>
    </row>
    <row r="10" ht="18.0" customHeight="1">
      <c r="A10" s="75" t="s">
        <v>54</v>
      </c>
      <c r="B10" s="18"/>
      <c r="C10" s="18"/>
      <c r="D10" s="18"/>
      <c r="E10" s="18"/>
      <c r="F10" s="20"/>
      <c r="G10" s="101" t="s">
        <v>38</v>
      </c>
      <c r="H10" s="103" t="s">
        <v>41</v>
      </c>
      <c r="I10" s="79">
        <v>7.0</v>
      </c>
      <c r="J10" s="104">
        <v>1.0</v>
      </c>
      <c r="K10" s="105" t="str">
        <f t="shared" si="1"/>
        <v>ALIL</v>
      </c>
      <c r="L10" s="106" t="str">
        <f t="shared" ref="L10:L22" si="5">IF(OR(ISBLANK(I10),ISBLANK(J10)),IF(OR(G10="ALI",G10="AIE"),"L",IF(ISBLANK(G10),"","A")),IF(G10="EE",IF(J10&gt;=3,IF(I10&gt;=5,"H","A"),IF(J10&gt;=2,IF(I10&gt;=16,"H",IF(I10&lt;=4,"L","A")),IF(I10&lt;=15,"L","A"))),IF(OR(G10="SE",G10="CE"),IF(J10&gt;=4,IF(I10&gt;=6,"H","A"),IF(J10&gt;=2,IF(I10&gt;=20,"H",IF(I10&lt;=5,"L","A")),IF(I10&lt;=19,"L","A"))),IF(OR(G10="ALI",G10="AIE"),IF(J10&gt;=6,IF(I10&gt;=20,"H","A"),IF(J10&gt;=2,IF(I10&gt;=51,"H",IF(I10&lt;=19,"L","A")),IF(I10&lt;=50,"L","A")))))))</f>
        <v>L</v>
      </c>
      <c r="M10" s="107" t="str">
        <f t="shared" si="3"/>
        <v>Baixa</v>
      </c>
      <c r="N10" s="93">
        <f t="shared" si="4"/>
        <v>7</v>
      </c>
      <c r="O10" s="108">
        <f>IF(H10="I",N10*Contagem!$U$11,IF(H10="E",N10*Contagem!$U$13,IF(H10="A",N10*Contagem!$U$12,IF(H10="T",N10*Contagem!$U$14,""))))</f>
        <v>7</v>
      </c>
      <c r="P10" s="99"/>
      <c r="Q10" s="100"/>
      <c r="R10" s="100"/>
      <c r="S10" s="100"/>
      <c r="T10" s="100"/>
    </row>
    <row r="11" ht="18.0" customHeight="1">
      <c r="A11" s="75" t="s">
        <v>56</v>
      </c>
      <c r="B11" s="18"/>
      <c r="C11" s="18"/>
      <c r="D11" s="18"/>
      <c r="E11" s="18"/>
      <c r="F11" s="20"/>
      <c r="G11" s="101" t="s">
        <v>38</v>
      </c>
      <c r="H11" s="103" t="s">
        <v>41</v>
      </c>
      <c r="I11" s="79">
        <v>11.0</v>
      </c>
      <c r="J11" s="79">
        <v>2.0</v>
      </c>
      <c r="K11" s="105" t="str">
        <f t="shared" si="1"/>
        <v>ALIL</v>
      </c>
      <c r="L11" s="106" t="str">
        <f t="shared" si="5"/>
        <v>L</v>
      </c>
      <c r="M11" s="107" t="str">
        <f t="shared" si="3"/>
        <v>Baixa</v>
      </c>
      <c r="N11" s="93">
        <f t="shared" si="4"/>
        <v>7</v>
      </c>
      <c r="O11" s="108">
        <f>IF(H11="I",N11*Contagem!$U$11,IF(H11="E",N11*Contagem!$U$13,IF(H11="A",N11*Contagem!$U$12,IF(H11="T",N11*Contagem!$U$14,""))))</f>
        <v>7</v>
      </c>
      <c r="P11" s="99"/>
      <c r="Q11" s="100"/>
      <c r="R11" s="100"/>
      <c r="S11" s="100"/>
      <c r="T11" s="100"/>
    </row>
    <row r="12" ht="18.0" customHeight="1">
      <c r="A12" s="75" t="s">
        <v>58</v>
      </c>
      <c r="B12" s="18"/>
      <c r="C12" s="18"/>
      <c r="D12" s="18"/>
      <c r="E12" s="18"/>
      <c r="F12" s="20"/>
      <c r="G12" s="101" t="s">
        <v>38</v>
      </c>
      <c r="H12" s="103" t="s">
        <v>41</v>
      </c>
      <c r="I12" s="79">
        <v>10.0</v>
      </c>
      <c r="J12" s="79">
        <v>3.0</v>
      </c>
      <c r="K12" s="105" t="str">
        <f t="shared" si="1"/>
        <v>ALIL</v>
      </c>
      <c r="L12" s="106" t="str">
        <f t="shared" si="5"/>
        <v>L</v>
      </c>
      <c r="M12" s="107" t="str">
        <f t="shared" si="3"/>
        <v>Baixa</v>
      </c>
      <c r="N12" s="93">
        <f t="shared" si="4"/>
        <v>7</v>
      </c>
      <c r="O12" s="108">
        <f>IF(H12="I",N12*Contagem!$U$11,IF(H12="E",N12*Contagem!$U$13,IF(H12="A",N12*Contagem!$U$12,IF(H12="T",N12*Contagem!$U$14,""))))</f>
        <v>7</v>
      </c>
      <c r="P12" s="99"/>
      <c r="Q12" s="100"/>
      <c r="R12" s="100"/>
      <c r="S12" s="100"/>
      <c r="T12" s="100"/>
    </row>
    <row r="13" ht="18.0" customHeight="1">
      <c r="A13" s="75" t="s">
        <v>61</v>
      </c>
      <c r="B13" s="18"/>
      <c r="C13" s="18"/>
      <c r="D13" s="18"/>
      <c r="E13" s="18"/>
      <c r="F13" s="20"/>
      <c r="G13" s="101" t="s">
        <v>38</v>
      </c>
      <c r="H13" s="103" t="s">
        <v>41</v>
      </c>
      <c r="I13" s="79"/>
      <c r="J13" s="104"/>
      <c r="K13" s="105" t="str">
        <f t="shared" si="1"/>
        <v>ALIL</v>
      </c>
      <c r="L13" s="106" t="str">
        <f t="shared" si="5"/>
        <v>L</v>
      </c>
      <c r="M13" s="107" t="str">
        <f t="shared" si="3"/>
        <v>Baixa</v>
      </c>
      <c r="N13" s="93">
        <f t="shared" si="4"/>
        <v>7</v>
      </c>
      <c r="O13" s="108">
        <f>IF(H13="I",N13*Contagem!$U$11,IF(H13="E",N13*Contagem!$U$13,IF(H13="A",N13*Contagem!$U$12,IF(H13="T",N13*Contagem!$U$14,""))))</f>
        <v>7</v>
      </c>
      <c r="P13" s="99"/>
      <c r="Q13" s="100"/>
      <c r="R13" s="100"/>
      <c r="S13" s="100"/>
      <c r="T13" s="100"/>
    </row>
    <row r="14" ht="18.0" customHeight="1">
      <c r="A14" s="75" t="s">
        <v>62</v>
      </c>
      <c r="B14" s="18"/>
      <c r="C14" s="18"/>
      <c r="D14" s="18"/>
      <c r="E14" s="18"/>
      <c r="F14" s="20"/>
      <c r="G14" s="101" t="s">
        <v>38</v>
      </c>
      <c r="H14" s="103" t="s">
        <v>41</v>
      </c>
      <c r="I14" s="111"/>
      <c r="J14" s="111"/>
      <c r="K14" s="112" t="str">
        <f t="shared" si="1"/>
        <v>ALIL</v>
      </c>
      <c r="L14" s="113" t="str">
        <f t="shared" si="5"/>
        <v>L</v>
      </c>
      <c r="M14" s="107" t="str">
        <f t="shared" si="3"/>
        <v>Baixa</v>
      </c>
      <c r="N14" s="114">
        <f>IF(ISBLANK(G14),"",IF(G14="ALI",IF(L14="L",7,IF(L14="A",10,15)),IF(G14="AIE",IF(L14="L",5,IF(L14="A",7,10)),IF(G14="SE",IF(L14="L",4,IF(L14="A",5,7)),IF(OR(G14="EE",G14="CE"),IF(L14="L",3,IF(L14="A",4,6)))))))</f>
        <v>7</v>
      </c>
      <c r="O14" s="108">
        <f>IF(H14="I",N14*Contagem!$U$11,IF(H14="E",N14*Contagem!$U$13,IF(H14="A",N14*Contagem!$U$12,IF(H14="T",N14*Contagem!$U$14,""))))</f>
        <v>7</v>
      </c>
      <c r="P14" s="99"/>
      <c r="Q14" s="100"/>
      <c r="R14" s="100"/>
      <c r="S14" s="100"/>
      <c r="T14" s="100"/>
    </row>
    <row r="15" ht="18.0" customHeight="1">
      <c r="A15" s="75" t="s">
        <v>64</v>
      </c>
      <c r="B15" s="18"/>
      <c r="C15" s="18"/>
      <c r="D15" s="18"/>
      <c r="E15" s="18"/>
      <c r="F15" s="20"/>
      <c r="G15" s="101" t="s">
        <v>38</v>
      </c>
      <c r="H15" s="103" t="s">
        <v>41</v>
      </c>
      <c r="I15" s="79"/>
      <c r="J15" s="104"/>
      <c r="K15" s="105" t="str">
        <f t="shared" si="1"/>
        <v>ALIL</v>
      </c>
      <c r="L15" s="106" t="str">
        <f t="shared" si="5"/>
        <v>L</v>
      </c>
      <c r="M15" s="107" t="str">
        <f t="shared" si="3"/>
        <v>Baixa</v>
      </c>
      <c r="N15" s="93">
        <f t="shared" ref="N15:N22" si="6">IF(ISBLANK(G15),"",IF(G15="ALI",IF(L15="L",7,IF(L15="A",10,15)),IF(G15="AIE",IF(L15="L",5,IF(L15="A",7,10)),IF(G15="SE",IF(L15="L",4,IF(L15="A",5,7)),IF(OR(G15="EE",G15="CE"),IF(L15="L",3,IF(L15="A",4,6)))))))</f>
        <v>7</v>
      </c>
      <c r="O15" s="108">
        <f>IF(H15="I",N15*Contagem!$U$11,IF(H15="E",N15*Contagem!$U$13,IF(H15="A",N15*Contagem!$U$12,IF(H15="T",N15*Contagem!$U$14,""))))</f>
        <v>7</v>
      </c>
      <c r="P15" s="99"/>
      <c r="Q15" s="100"/>
      <c r="R15" s="100"/>
      <c r="S15" s="100"/>
      <c r="T15" s="100"/>
    </row>
    <row r="16" ht="18.0" customHeight="1">
      <c r="A16" s="75" t="s">
        <v>65</v>
      </c>
      <c r="B16" s="18"/>
      <c r="C16" s="18"/>
      <c r="D16" s="18"/>
      <c r="E16" s="18"/>
      <c r="F16" s="20"/>
      <c r="G16" s="101" t="s">
        <v>38</v>
      </c>
      <c r="H16" s="103" t="s">
        <v>41</v>
      </c>
      <c r="I16" s="79"/>
      <c r="J16" s="104"/>
      <c r="K16" s="105" t="str">
        <f t="shared" si="1"/>
        <v>ALIL</v>
      </c>
      <c r="L16" s="106" t="str">
        <f t="shared" si="5"/>
        <v>L</v>
      </c>
      <c r="M16" s="107" t="str">
        <f t="shared" si="3"/>
        <v>Baixa</v>
      </c>
      <c r="N16" s="93">
        <f t="shared" si="6"/>
        <v>7</v>
      </c>
      <c r="O16" s="108">
        <f>IF(H16="I",N16*Contagem!$U$11,IF(H16="E",N16*Contagem!$U$13,IF(H16="A",N16*Contagem!$U$12,IF(H16="T",N16*Contagem!$U$14,""))))</f>
        <v>7</v>
      </c>
      <c r="P16" s="99"/>
      <c r="Q16" s="100"/>
      <c r="R16" s="100"/>
      <c r="S16" s="100"/>
      <c r="T16" s="100"/>
    </row>
    <row r="17" ht="18.0" customHeight="1">
      <c r="A17" s="75" t="s">
        <v>68</v>
      </c>
      <c r="B17" s="18"/>
      <c r="C17" s="18"/>
      <c r="D17" s="18"/>
      <c r="E17" s="18"/>
      <c r="F17" s="20"/>
      <c r="G17" s="101" t="s">
        <v>38</v>
      </c>
      <c r="H17" s="103" t="s">
        <v>41</v>
      </c>
      <c r="I17" s="79"/>
      <c r="J17" s="104"/>
      <c r="K17" s="105" t="str">
        <f t="shared" si="1"/>
        <v>ALIL</v>
      </c>
      <c r="L17" s="106" t="str">
        <f t="shared" si="5"/>
        <v>L</v>
      </c>
      <c r="M17" s="107" t="str">
        <f t="shared" si="3"/>
        <v>Baixa</v>
      </c>
      <c r="N17" s="93">
        <f t="shared" si="6"/>
        <v>7</v>
      </c>
      <c r="O17" s="108">
        <f>IF(H17="I",N17*Contagem!$U$11,IF(H17="E",N17*Contagem!$U$13,IF(H17="A",N17*Contagem!$U$12,IF(H17="T",N17*Contagem!$U$14,""))))</f>
        <v>7</v>
      </c>
      <c r="P17" s="99"/>
      <c r="Q17" s="100"/>
      <c r="R17" s="100"/>
      <c r="S17" s="100"/>
      <c r="T17" s="100"/>
    </row>
    <row r="18" ht="18.0" customHeight="1">
      <c r="A18" s="75" t="s">
        <v>70</v>
      </c>
      <c r="B18" s="18"/>
      <c r="C18" s="18"/>
      <c r="D18" s="18"/>
      <c r="E18" s="18"/>
      <c r="F18" s="20"/>
      <c r="G18" s="101" t="s">
        <v>38</v>
      </c>
      <c r="H18" s="103" t="s">
        <v>41</v>
      </c>
      <c r="I18" s="79"/>
      <c r="J18" s="104"/>
      <c r="K18" s="105" t="str">
        <f t="shared" si="1"/>
        <v>ALIL</v>
      </c>
      <c r="L18" s="106" t="str">
        <f t="shared" si="5"/>
        <v>L</v>
      </c>
      <c r="M18" s="107" t="str">
        <f t="shared" si="3"/>
        <v>Baixa</v>
      </c>
      <c r="N18" s="93">
        <f t="shared" si="6"/>
        <v>7</v>
      </c>
      <c r="O18" s="108">
        <f>IF(H18="I",N18*Contagem!$U$11,IF(H18="E",N18*Contagem!$U$13,IF(H18="A",N18*Contagem!$U$12,IF(H18="T",N18*Contagem!$U$14,""))))</f>
        <v>7</v>
      </c>
      <c r="P18" s="99"/>
      <c r="Q18" s="100"/>
      <c r="R18" s="100"/>
      <c r="S18" s="100"/>
      <c r="T18" s="100"/>
    </row>
    <row r="19" ht="18.0" customHeight="1">
      <c r="A19" s="75" t="s">
        <v>71</v>
      </c>
      <c r="B19" s="18"/>
      <c r="C19" s="18"/>
      <c r="D19" s="18"/>
      <c r="E19" s="18"/>
      <c r="F19" s="20"/>
      <c r="G19" s="101" t="s">
        <v>38</v>
      </c>
      <c r="H19" s="103" t="s">
        <v>41</v>
      </c>
      <c r="I19" s="79"/>
      <c r="J19" s="104"/>
      <c r="K19" s="105" t="str">
        <f t="shared" si="1"/>
        <v>ALIL</v>
      </c>
      <c r="L19" s="106" t="str">
        <f t="shared" si="5"/>
        <v>L</v>
      </c>
      <c r="M19" s="107" t="str">
        <f t="shared" si="3"/>
        <v>Baixa</v>
      </c>
      <c r="N19" s="93">
        <f t="shared" si="6"/>
        <v>7</v>
      </c>
      <c r="O19" s="108">
        <f>IF(H19="I",N19*Contagem!$U$11,IF(H19="E",N19*Contagem!$U$13,IF(H19="A",N19*Contagem!$U$12,IF(H19="T",N19*Contagem!$U$14,""))))</f>
        <v>7</v>
      </c>
      <c r="P19" s="99"/>
      <c r="Q19" s="100"/>
      <c r="R19" s="100"/>
      <c r="S19" s="100"/>
      <c r="T19" s="100"/>
    </row>
    <row r="20" ht="18.0" customHeight="1">
      <c r="A20" s="75" t="s">
        <v>76</v>
      </c>
      <c r="B20" s="18"/>
      <c r="C20" s="18"/>
      <c r="D20" s="18"/>
      <c r="E20" s="18"/>
      <c r="F20" s="20"/>
      <c r="G20" s="101" t="s">
        <v>38</v>
      </c>
      <c r="H20" s="103" t="s">
        <v>41</v>
      </c>
      <c r="I20" s="79"/>
      <c r="J20" s="104"/>
      <c r="K20" s="105" t="str">
        <f t="shared" si="1"/>
        <v>ALIL</v>
      </c>
      <c r="L20" s="106" t="str">
        <f t="shared" si="5"/>
        <v>L</v>
      </c>
      <c r="M20" s="107" t="str">
        <f t="shared" si="3"/>
        <v>Baixa</v>
      </c>
      <c r="N20" s="93">
        <f t="shared" si="6"/>
        <v>7</v>
      </c>
      <c r="O20" s="108">
        <f>IF(H20="I",N20*Contagem!$U$11,IF(H20="E",N20*Contagem!$U$13,IF(H20="A",N20*Contagem!$U$12,IF(H20="T",N20*Contagem!$U$14,""))))</f>
        <v>7</v>
      </c>
      <c r="P20" s="99"/>
      <c r="Q20" s="100"/>
      <c r="R20" s="100"/>
      <c r="S20" s="100"/>
      <c r="T20" s="100"/>
    </row>
    <row r="21" ht="18.0" customHeight="1">
      <c r="A21" s="75" t="s">
        <v>79</v>
      </c>
      <c r="B21" s="18"/>
      <c r="C21" s="18"/>
      <c r="D21" s="18"/>
      <c r="E21" s="18"/>
      <c r="F21" s="20"/>
      <c r="G21" s="101" t="s">
        <v>38</v>
      </c>
      <c r="H21" s="103" t="s">
        <v>41</v>
      </c>
      <c r="I21" s="79"/>
      <c r="J21" s="104"/>
      <c r="K21" s="105" t="str">
        <f t="shared" si="1"/>
        <v>ALIL</v>
      </c>
      <c r="L21" s="106" t="str">
        <f t="shared" si="5"/>
        <v>L</v>
      </c>
      <c r="M21" s="107" t="str">
        <f t="shared" si="3"/>
        <v>Baixa</v>
      </c>
      <c r="N21" s="93">
        <f t="shared" si="6"/>
        <v>7</v>
      </c>
      <c r="O21" s="108">
        <f>IF(H21="I",N21*Contagem!$U$11,IF(H21="E",N21*Contagem!$U$13,IF(H21="A",N21*Contagem!$U$12,IF(H21="T",N21*Contagem!$U$14,""))))</f>
        <v>7</v>
      </c>
      <c r="P21" s="99"/>
      <c r="Q21" s="100"/>
      <c r="R21" s="100"/>
      <c r="S21" s="100"/>
      <c r="T21" s="100"/>
    </row>
    <row r="22" ht="18.0" customHeight="1">
      <c r="A22" s="75" t="s">
        <v>81</v>
      </c>
      <c r="B22" s="18"/>
      <c r="C22" s="18"/>
      <c r="D22" s="18"/>
      <c r="E22" s="18"/>
      <c r="F22" s="20"/>
      <c r="G22" s="101" t="s">
        <v>38</v>
      </c>
      <c r="H22" s="103" t="s">
        <v>41</v>
      </c>
      <c r="I22" s="79"/>
      <c r="J22" s="104"/>
      <c r="K22" s="105" t="str">
        <f t="shared" si="1"/>
        <v>ALIL</v>
      </c>
      <c r="L22" s="106" t="str">
        <f t="shared" si="5"/>
        <v>L</v>
      </c>
      <c r="M22" s="107" t="str">
        <f t="shared" si="3"/>
        <v>Baixa</v>
      </c>
      <c r="N22" s="93">
        <f t="shared" si="6"/>
        <v>7</v>
      </c>
      <c r="O22" s="108">
        <f>IF(H22="I",N22*Contagem!$U$11,IF(H22="E",N22*Contagem!$U$13,IF(H22="A",N22*Contagem!$U$12,IF(H22="T",N22*Contagem!$U$14,""))))</f>
        <v>7</v>
      </c>
      <c r="P22" s="99"/>
      <c r="Q22" s="100"/>
      <c r="R22" s="100"/>
      <c r="S22" s="100"/>
      <c r="T22" s="100"/>
    </row>
    <row r="23" ht="18.0" customHeight="1">
      <c r="A23" s="75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20"/>
    </row>
    <row r="24" ht="18.0" customHeight="1">
      <c r="A24" s="75" t="s">
        <v>83</v>
      </c>
      <c r="B24" s="18"/>
      <c r="C24" s="18"/>
      <c r="D24" s="18"/>
      <c r="E24" s="18"/>
      <c r="F24" s="20"/>
      <c r="G24" s="128"/>
      <c r="H24" s="103"/>
      <c r="I24" s="83"/>
      <c r="J24" s="83"/>
      <c r="K24" s="84" t="str">
        <f t="shared" ref="K24:K61" si="7">CONCATENATE(G24,L24)</f>
        <v/>
      </c>
      <c r="L24" s="87" t="str">
        <f t="shared" ref="L24:L36" si="8">IF(OR(ISBLANK(I24),ISBLANK(J24)),IF(OR(G24="ALI",G24="AIE"),"L",IF(ISBLANK(G24),"","A")),IF(G24="EE",IF(J24&gt;=3,IF(I24&gt;=5,"H","A"),IF(J24&gt;=2,IF(I24&gt;=16,"H",IF(I24&lt;=4,"L","A")),IF(I24&lt;=15,"L","A"))),IF(OR(G24="SE",G24="CE"),IF(J24&gt;=4,IF(I24&gt;=6,"H","A"),IF(J24&gt;=2,IF(I24&gt;=20,"H",IF(I24&lt;=5,"L","A")),IF(I24&lt;=19,"L","A"))),IF(OR(G24="ALI",G24="AIE"),IF(J24&gt;=6,IF(I24&gt;=20,"H","A"),IF(J24&gt;=2,IF(I24&gt;=51,"H",IF(I24&lt;=19,"L","A")),IF(I24&lt;=50,"L","A")))))))</f>
        <v/>
      </c>
      <c r="M24" s="88" t="str">
        <f t="shared" ref="M24:M61" si="9">IF(L24="L","Baixa",IF(L24="A","Média",IF(L24="","","Alta")))</f>
        <v/>
      </c>
      <c r="N24" s="93" t="str">
        <f t="shared" ref="N24:N45" si="10">IF(ISBLANK(G24),"",IF(G24="ALI",IF(L24="L",7,IF(L24="A",10,15)),IF(G24="AIE",IF(L24="L",5,IF(L24="A",7,10)),IF(G24="SE",IF(L24="L",4,IF(L24="A",5,7)),IF(OR(G24="EE",G24="CE"),IF(L24="L",3,IF(L24="A",4,6)))))))</f>
        <v/>
      </c>
      <c r="O24" s="96"/>
      <c r="P24" s="99"/>
      <c r="Q24" s="100"/>
      <c r="R24" s="100"/>
      <c r="S24" s="100"/>
      <c r="T24" s="100"/>
    </row>
    <row r="25" ht="18.0" customHeight="1">
      <c r="A25" s="131" t="s">
        <v>84</v>
      </c>
      <c r="B25" s="18"/>
      <c r="C25" s="18"/>
      <c r="D25" s="18"/>
      <c r="E25" s="18"/>
      <c r="F25" s="20"/>
      <c r="G25" s="79" t="s">
        <v>35</v>
      </c>
      <c r="H25" s="80" t="s">
        <v>41</v>
      </c>
      <c r="I25" s="83">
        <v>4.0</v>
      </c>
      <c r="J25" s="83">
        <v>2.0</v>
      </c>
      <c r="K25" s="84" t="str">
        <f t="shared" si="7"/>
        <v>EEL</v>
      </c>
      <c r="L25" s="87" t="str">
        <f t="shared" si="8"/>
        <v>L</v>
      </c>
      <c r="M25" s="88" t="str">
        <f t="shared" si="9"/>
        <v>Baixa</v>
      </c>
      <c r="N25" s="93">
        <f t="shared" si="10"/>
        <v>3</v>
      </c>
      <c r="O25" s="96">
        <f>IF(H25="I",N25*Contagem!$U$11,IF(H25="E",N25*Contagem!$U$13,IF(H25="A",N25*Contagem!$U$12,IF(H25="T",N25*Contagem!$U$14,""))))</f>
        <v>3</v>
      </c>
      <c r="P25" s="99"/>
      <c r="Q25" s="99"/>
      <c r="R25" s="99"/>
      <c r="S25" s="99"/>
      <c r="T25" s="99"/>
    </row>
    <row r="26" ht="18.0" customHeight="1">
      <c r="A26" s="131" t="s">
        <v>85</v>
      </c>
      <c r="B26" s="18"/>
      <c r="C26" s="18"/>
      <c r="D26" s="18"/>
      <c r="E26" s="18"/>
      <c r="F26" s="20"/>
      <c r="G26" s="79" t="s">
        <v>35</v>
      </c>
      <c r="H26" s="80" t="s">
        <v>41</v>
      </c>
      <c r="I26" s="83">
        <v>4.0</v>
      </c>
      <c r="J26" s="83">
        <v>2.0</v>
      </c>
      <c r="K26" s="84" t="str">
        <f t="shared" si="7"/>
        <v>EEL</v>
      </c>
      <c r="L26" s="87" t="str">
        <f t="shared" si="8"/>
        <v>L</v>
      </c>
      <c r="M26" s="88" t="str">
        <f t="shared" si="9"/>
        <v>Baixa</v>
      </c>
      <c r="N26" s="93">
        <f t="shared" si="10"/>
        <v>3</v>
      </c>
      <c r="O26" s="96">
        <f>IF(H26="I",N26*Contagem!$U$11,IF(H26="E",N26*Contagem!$U$13,IF(H26="A",N26*Contagem!$U$12,IF(H26="T",N26*Contagem!$U$14,""))))</f>
        <v>3</v>
      </c>
      <c r="P26" s="99"/>
      <c r="Q26" s="99"/>
      <c r="R26" s="99"/>
      <c r="S26" s="99"/>
      <c r="T26" s="99"/>
    </row>
    <row r="27" ht="18.0" customHeight="1">
      <c r="A27" s="131" t="s">
        <v>86</v>
      </c>
      <c r="B27" s="18"/>
      <c r="C27" s="18"/>
      <c r="D27" s="18"/>
      <c r="E27" s="18"/>
      <c r="F27" s="20"/>
      <c r="G27" s="79" t="s">
        <v>55</v>
      </c>
      <c r="H27" s="80" t="s">
        <v>41</v>
      </c>
      <c r="I27" s="83">
        <v>4.0</v>
      </c>
      <c r="J27" s="83">
        <v>2.0</v>
      </c>
      <c r="K27" s="84" t="str">
        <f t="shared" si="7"/>
        <v>CEL</v>
      </c>
      <c r="L27" s="87" t="str">
        <f t="shared" si="8"/>
        <v>L</v>
      </c>
      <c r="M27" s="88" t="str">
        <f t="shared" si="9"/>
        <v>Baixa</v>
      </c>
      <c r="N27" s="93">
        <f t="shared" si="10"/>
        <v>3</v>
      </c>
      <c r="O27" s="96">
        <f>IF(H27="I",N27*Contagem!$U$11,IF(H27="E",N27*Contagem!$U$13,IF(H27="A",N27*Contagem!$U$12,IF(H27="T",N27*Contagem!$U$14,""))))</f>
        <v>3</v>
      </c>
      <c r="P27" s="99"/>
      <c r="Q27" s="100"/>
      <c r="R27" s="100"/>
      <c r="S27" s="100"/>
      <c r="T27" s="100"/>
    </row>
    <row r="28" ht="18.0" customHeight="1">
      <c r="A28" s="131" t="s">
        <v>87</v>
      </c>
      <c r="B28" s="18"/>
      <c r="C28" s="18"/>
      <c r="D28" s="18"/>
      <c r="E28" s="18"/>
      <c r="F28" s="20"/>
      <c r="G28" s="79" t="s">
        <v>55</v>
      </c>
      <c r="H28" s="80" t="s">
        <v>41</v>
      </c>
      <c r="I28" s="83">
        <v>4.0</v>
      </c>
      <c r="J28" s="83">
        <v>2.0</v>
      </c>
      <c r="K28" s="84" t="str">
        <f t="shared" si="7"/>
        <v>CEL</v>
      </c>
      <c r="L28" s="87" t="str">
        <f t="shared" si="8"/>
        <v>L</v>
      </c>
      <c r="M28" s="88" t="str">
        <f t="shared" si="9"/>
        <v>Baixa</v>
      </c>
      <c r="N28" s="93">
        <f t="shared" si="10"/>
        <v>3</v>
      </c>
      <c r="O28" s="96">
        <f>IF(H28="I",N28*Contagem!$U$11,IF(H28="E",N28*Contagem!$U$13,IF(H28="A",N28*Contagem!$U$12,IF(H28="T",N28*Contagem!$U$14,""))))</f>
        <v>3</v>
      </c>
      <c r="P28" s="99"/>
      <c r="Q28" s="100"/>
      <c r="R28" s="100"/>
      <c r="S28" s="100"/>
      <c r="T28" s="100"/>
    </row>
    <row r="29" ht="18.0" customHeight="1">
      <c r="A29" s="131" t="s">
        <v>88</v>
      </c>
      <c r="B29" s="18"/>
      <c r="C29" s="18"/>
      <c r="D29" s="18"/>
      <c r="E29" s="18"/>
      <c r="F29" s="20"/>
      <c r="G29" s="79" t="s">
        <v>49</v>
      </c>
      <c r="H29" s="80" t="s">
        <v>41</v>
      </c>
      <c r="I29" s="83">
        <v>2.0</v>
      </c>
      <c r="J29" s="83">
        <v>2.0</v>
      </c>
      <c r="K29" s="84" t="str">
        <f t="shared" si="7"/>
        <v>SEL</v>
      </c>
      <c r="L29" s="87" t="str">
        <f t="shared" si="8"/>
        <v>L</v>
      </c>
      <c r="M29" s="88" t="str">
        <f t="shared" si="9"/>
        <v>Baixa</v>
      </c>
      <c r="N29" s="93">
        <f t="shared" si="10"/>
        <v>4</v>
      </c>
      <c r="O29" s="96">
        <f>IF(H29="I",N29*Contagem!$U$11,IF(H29="E",N29*Contagem!$U$13,IF(H29="A",N29*Contagem!$U$12,IF(H29="T",N29*Contagem!$U$14,""))))</f>
        <v>4</v>
      </c>
      <c r="P29" s="99"/>
      <c r="Q29" s="100"/>
      <c r="R29" s="100"/>
      <c r="S29" s="100"/>
      <c r="T29" s="100"/>
    </row>
    <row r="30" ht="18.0" customHeight="1">
      <c r="A30" s="131" t="s">
        <v>89</v>
      </c>
      <c r="B30" s="18"/>
      <c r="C30" s="18"/>
      <c r="D30" s="18"/>
      <c r="E30" s="18"/>
      <c r="F30" s="20"/>
      <c r="G30" s="79" t="s">
        <v>55</v>
      </c>
      <c r="H30" s="80" t="s">
        <v>41</v>
      </c>
      <c r="I30" s="83">
        <v>4.0</v>
      </c>
      <c r="J30" s="83">
        <v>2.0</v>
      </c>
      <c r="K30" s="84" t="str">
        <f t="shared" si="7"/>
        <v>CEL</v>
      </c>
      <c r="L30" s="87" t="str">
        <f t="shared" si="8"/>
        <v>L</v>
      </c>
      <c r="M30" s="88" t="str">
        <f t="shared" si="9"/>
        <v>Baixa</v>
      </c>
      <c r="N30" s="93">
        <f t="shared" si="10"/>
        <v>3</v>
      </c>
      <c r="O30" s="96">
        <f>IF(H30="I",N30*Contagem!$U$11,IF(H30="E",N30*Contagem!$U$13,IF(H30="A",N30*Contagem!$U$12,IF(H30="T",N30*Contagem!$U$14,""))))</f>
        <v>3</v>
      </c>
      <c r="P30" s="99"/>
      <c r="Q30" s="100"/>
      <c r="R30" s="100"/>
      <c r="S30" s="100"/>
      <c r="T30" s="100"/>
    </row>
    <row r="31" ht="18.0" customHeight="1">
      <c r="A31" s="75" t="s">
        <v>90</v>
      </c>
      <c r="B31" s="18"/>
      <c r="C31" s="18"/>
      <c r="D31" s="18"/>
      <c r="E31" s="18"/>
      <c r="F31" s="20"/>
      <c r="G31" s="128"/>
      <c r="H31" s="103"/>
      <c r="I31" s="83"/>
      <c r="J31" s="83"/>
      <c r="K31" s="84" t="str">
        <f t="shared" si="7"/>
        <v/>
      </c>
      <c r="L31" s="87" t="str">
        <f t="shared" si="8"/>
        <v/>
      </c>
      <c r="M31" s="88" t="str">
        <f t="shared" si="9"/>
        <v/>
      </c>
      <c r="N31" s="93" t="str">
        <f t="shared" si="10"/>
        <v/>
      </c>
      <c r="O31" s="96"/>
      <c r="P31" s="99"/>
      <c r="Q31" s="100"/>
      <c r="R31" s="100"/>
      <c r="S31" s="100"/>
      <c r="T31" s="100"/>
    </row>
    <row r="32" ht="18.0" customHeight="1">
      <c r="A32" s="131" t="s">
        <v>91</v>
      </c>
      <c r="B32" s="18"/>
      <c r="C32" s="18"/>
      <c r="D32" s="18"/>
      <c r="E32" s="18"/>
      <c r="F32" s="20"/>
      <c r="G32" s="79" t="s">
        <v>35</v>
      </c>
      <c r="H32" s="80" t="s">
        <v>41</v>
      </c>
      <c r="I32" s="83">
        <v>9.0</v>
      </c>
      <c r="J32" s="83">
        <v>2.0</v>
      </c>
      <c r="K32" s="84" t="str">
        <f t="shared" si="7"/>
        <v>EEA</v>
      </c>
      <c r="L32" s="87" t="str">
        <f t="shared" si="8"/>
        <v>A</v>
      </c>
      <c r="M32" s="88" t="str">
        <f t="shared" si="9"/>
        <v>Média</v>
      </c>
      <c r="N32" s="93">
        <f t="shared" si="10"/>
        <v>4</v>
      </c>
      <c r="O32" s="96">
        <f>IF(H32="I",N32*Contagem!$U$11,IF(H32="E",N32*Contagem!$U$13,IF(H32="A",N32*Contagem!$U$12,IF(H32="T",N32*Contagem!$U$14,""))))</f>
        <v>4</v>
      </c>
      <c r="P32" s="99"/>
      <c r="Q32" s="100"/>
      <c r="R32" s="100"/>
      <c r="S32" s="100"/>
      <c r="T32" s="100"/>
    </row>
    <row r="33" ht="18.0" customHeight="1">
      <c r="A33" s="131" t="s">
        <v>92</v>
      </c>
      <c r="B33" s="18"/>
      <c r="C33" s="18"/>
      <c r="D33" s="18"/>
      <c r="E33" s="18"/>
      <c r="F33" s="20"/>
      <c r="G33" s="79" t="s">
        <v>35</v>
      </c>
      <c r="H33" s="80" t="s">
        <v>41</v>
      </c>
      <c r="I33" s="83">
        <v>8.0</v>
      </c>
      <c r="J33" s="83">
        <v>2.0</v>
      </c>
      <c r="K33" s="84" t="str">
        <f t="shared" si="7"/>
        <v>EEA</v>
      </c>
      <c r="L33" s="87" t="str">
        <f t="shared" si="8"/>
        <v>A</v>
      </c>
      <c r="M33" s="88" t="str">
        <f t="shared" si="9"/>
        <v>Média</v>
      </c>
      <c r="N33" s="93">
        <f t="shared" si="10"/>
        <v>4</v>
      </c>
      <c r="O33" s="96">
        <f>IF(H33="I",N33*Contagem!$U$11,IF(H33="E",N33*Contagem!$U$13,IF(H33="A",N33*Contagem!$U$12,IF(H33="T",N33*Contagem!$U$14,""))))</f>
        <v>4</v>
      </c>
      <c r="P33" s="99"/>
      <c r="Q33" s="100"/>
      <c r="R33" s="100"/>
      <c r="S33" s="100"/>
      <c r="T33" s="100"/>
    </row>
    <row r="34" ht="18.0" customHeight="1">
      <c r="A34" s="131" t="s">
        <v>93</v>
      </c>
      <c r="B34" s="18"/>
      <c r="C34" s="18"/>
      <c r="D34" s="18"/>
      <c r="E34" s="18"/>
      <c r="F34" s="20"/>
      <c r="G34" s="79" t="s">
        <v>35</v>
      </c>
      <c r="H34" s="80" t="s">
        <v>41</v>
      </c>
      <c r="I34" s="83">
        <v>2.0</v>
      </c>
      <c r="J34" s="83">
        <v>1.0</v>
      </c>
      <c r="K34" s="84" t="str">
        <f t="shared" si="7"/>
        <v>EEL</v>
      </c>
      <c r="L34" s="87" t="str">
        <f t="shared" si="8"/>
        <v>L</v>
      </c>
      <c r="M34" s="88" t="str">
        <f t="shared" si="9"/>
        <v>Baixa</v>
      </c>
      <c r="N34" s="93">
        <f t="shared" si="10"/>
        <v>3</v>
      </c>
      <c r="O34" s="96">
        <f>IF(H34="I",N34*Contagem!$U$11,IF(H34="E",N34*Contagem!$U$13,IF(H34="A",N34*Contagem!$U$12,IF(H34="T",N34*Contagem!$U$14,""))))</f>
        <v>3</v>
      </c>
      <c r="P34" s="99"/>
      <c r="Q34" s="100"/>
      <c r="R34" s="100"/>
      <c r="S34" s="100"/>
      <c r="T34" s="100"/>
    </row>
    <row r="35" ht="18.0" customHeight="1">
      <c r="A35" s="131" t="s">
        <v>94</v>
      </c>
      <c r="B35" s="18"/>
      <c r="C35" s="18"/>
      <c r="D35" s="18"/>
      <c r="E35" s="18"/>
      <c r="F35" s="20"/>
      <c r="G35" s="79" t="s">
        <v>55</v>
      </c>
      <c r="H35" s="80" t="s">
        <v>41</v>
      </c>
      <c r="I35" s="83">
        <v>5.0</v>
      </c>
      <c r="J35" s="83">
        <v>1.0</v>
      </c>
      <c r="K35" s="84" t="str">
        <f t="shared" si="7"/>
        <v>CEL</v>
      </c>
      <c r="L35" s="87" t="str">
        <f t="shared" si="8"/>
        <v>L</v>
      </c>
      <c r="M35" s="88" t="str">
        <f t="shared" si="9"/>
        <v>Baixa</v>
      </c>
      <c r="N35" s="93">
        <f t="shared" si="10"/>
        <v>3</v>
      </c>
      <c r="O35" s="96">
        <f>IF(H35="I",N35*Contagem!$U$11,IF(H35="E",N35*Contagem!$U$13,IF(H35="A",N35*Contagem!$U$12,IF(H35="T",N35*Contagem!$U$14,""))))</f>
        <v>3</v>
      </c>
      <c r="P35" s="99"/>
      <c r="Q35" s="100"/>
      <c r="R35" s="100"/>
      <c r="S35" s="100"/>
      <c r="T35" s="100"/>
    </row>
    <row r="36" ht="18.0" customHeight="1">
      <c r="A36" s="131" t="s">
        <v>95</v>
      </c>
      <c r="B36" s="18"/>
      <c r="C36" s="18"/>
      <c r="D36" s="18"/>
      <c r="E36" s="18"/>
      <c r="F36" s="20"/>
      <c r="G36" s="79" t="s">
        <v>55</v>
      </c>
      <c r="H36" s="80" t="s">
        <v>41</v>
      </c>
      <c r="I36" s="83">
        <v>9.0</v>
      </c>
      <c r="J36" s="83">
        <v>2.0</v>
      </c>
      <c r="K36" s="84" t="str">
        <f t="shared" si="7"/>
        <v>CEA</v>
      </c>
      <c r="L36" s="87" t="str">
        <f t="shared" si="8"/>
        <v>A</v>
      </c>
      <c r="M36" s="88" t="str">
        <f t="shared" si="9"/>
        <v>Média</v>
      </c>
      <c r="N36" s="93">
        <f t="shared" si="10"/>
        <v>4</v>
      </c>
      <c r="O36" s="96">
        <f>IF(H36="I",N36*Contagem!$U$11,IF(H36="E",N36*Contagem!$U$13,IF(H36="A",N36*Contagem!$U$12,IF(H36="T",N36*Contagem!$U$14,""))))</f>
        <v>4</v>
      </c>
      <c r="P36" s="99"/>
      <c r="Q36" s="100"/>
      <c r="R36" s="100"/>
      <c r="S36" s="100"/>
      <c r="T36" s="100"/>
    </row>
    <row r="37" ht="18.0" customHeight="1">
      <c r="A37" s="75" t="s">
        <v>96</v>
      </c>
      <c r="B37" s="18"/>
      <c r="C37" s="18"/>
      <c r="D37" s="18"/>
      <c r="E37" s="18"/>
      <c r="F37" s="20"/>
      <c r="G37" s="128"/>
      <c r="H37" s="103"/>
      <c r="I37" s="83"/>
      <c r="J37" s="104"/>
      <c r="K37" s="105" t="str">
        <f t="shared" si="7"/>
        <v/>
      </c>
      <c r="L37" s="106" t="str">
        <f>IF(OR(ISBLANK(I37),ISBLANK(J37)),IF(OR(G37="ALI",G37="AIE"),"L",IF(ISBLANK(G37),"","A")),IF(G37="EE",IF(J37&gt;=3,IF(I37&gt;=5,"H","A"),IF(J37&gt;=2,IF(I37&gt;=16,"H",IF(I37&lt;=4,"L","A")),IF(I37&lt;=15,"L","A"))),IF(OR(G37="SE",G37="CE"),IF(J37&gt;=4,IF(I37&gt;=6,"H","A"),IF(J37&gt;=2,IF(I37&gt;=20,"H",IF(I37&lt;=5,"L","A")),IF(I37&lt;=19,"L","A"))),IF(OR(G37="ALI",G37="AIE"),IF(J37&gt;=6,IF(I37&gt;=20,"H","A"),IF(J37&gt;=2,IF(I37&gt;=51,"H",IF(I37&lt;=19,"L","A")),IF(I37&lt;=50,"L","A")))))))</f>
        <v/>
      </c>
      <c r="M37" s="107" t="str">
        <f t="shared" si="9"/>
        <v/>
      </c>
      <c r="N37" s="93" t="str">
        <f t="shared" si="10"/>
        <v/>
      </c>
      <c r="O37" s="108"/>
      <c r="P37" s="99"/>
      <c r="Q37" s="100"/>
      <c r="R37" s="100"/>
      <c r="S37" s="100"/>
      <c r="T37" s="100"/>
    </row>
    <row r="38" ht="18.0" customHeight="1">
      <c r="A38" s="131" t="s">
        <v>97</v>
      </c>
      <c r="B38" s="18"/>
      <c r="C38" s="18"/>
      <c r="D38" s="18"/>
      <c r="E38" s="18"/>
      <c r="F38" s="20"/>
      <c r="G38" s="79" t="s">
        <v>35</v>
      </c>
      <c r="H38" s="80" t="s">
        <v>41</v>
      </c>
      <c r="I38" s="83">
        <v>7.0</v>
      </c>
      <c r="J38" s="83">
        <v>1.0</v>
      </c>
      <c r="K38" s="84" t="str">
        <f t="shared" si="7"/>
        <v>EEL</v>
      </c>
      <c r="L38" s="87" t="str">
        <f t="shared" ref="L38:L42" si="11">IF(OR(ISBLANK(I38),ISBLANK(J38)),IF(OR(G38="ALI",G38="AIE"),"L",IF(ISBLANK(G38),"","A")),IF(G38="EE",IF(J38&gt;=3,IF(I38&gt;=5,"H","A"),IF(J38&gt;=2,IF(I38&gt;=16,"H",IF(I38&lt;=4,"L","A")),IF(I38&lt;=15,"L","A"))),IF(OR(G38="SE",G38="CE"),IF(J38&gt;=4,IF(I38&gt;=6,"H","A"),IF(J38&gt;=2,IF(I38&gt;=20,"H",IF(I38&lt;=5,"L","A")),IF(I38&lt;=19,"L","A"))),IF(OR(G38="ALI",G38="AIE"),IF(J38&gt;=6,IF(I38&gt;=20,"H","A"),IF(J38&gt;=2,IF(I38&gt;=51,"H",IF(I38&lt;=19,"L","A")),IF(I38&lt;=50,"L","A")))))))</f>
        <v>L</v>
      </c>
      <c r="M38" s="88" t="str">
        <f t="shared" si="9"/>
        <v>Baixa</v>
      </c>
      <c r="N38" s="93">
        <f t="shared" si="10"/>
        <v>3</v>
      </c>
      <c r="O38" s="96">
        <f>IF(H38="I",N38*Contagem!$U$11,IF(H38="E",N38*Contagem!$U$13,IF(H38="A",N38*Contagem!$U$12,IF(H38="T",N38*Contagem!$U$14,""))))</f>
        <v>3</v>
      </c>
      <c r="P38" s="99"/>
      <c r="Q38" s="100"/>
      <c r="R38" s="100"/>
      <c r="S38" s="100"/>
      <c r="T38" s="100"/>
    </row>
    <row r="39" ht="18.0" customHeight="1">
      <c r="A39" s="131" t="s">
        <v>98</v>
      </c>
      <c r="B39" s="18"/>
      <c r="C39" s="18"/>
      <c r="D39" s="18"/>
      <c r="E39" s="18"/>
      <c r="F39" s="20"/>
      <c r="G39" s="79" t="s">
        <v>35</v>
      </c>
      <c r="H39" s="80" t="s">
        <v>41</v>
      </c>
      <c r="I39" s="83">
        <v>6.0</v>
      </c>
      <c r="J39" s="83">
        <v>1.0</v>
      </c>
      <c r="K39" s="84" t="str">
        <f t="shared" si="7"/>
        <v>EEL</v>
      </c>
      <c r="L39" s="87" t="str">
        <f t="shared" si="11"/>
        <v>L</v>
      </c>
      <c r="M39" s="88" t="str">
        <f t="shared" si="9"/>
        <v>Baixa</v>
      </c>
      <c r="N39" s="93">
        <f t="shared" si="10"/>
        <v>3</v>
      </c>
      <c r="O39" s="96">
        <f>IF(H39="I",N39*Contagem!$U$11,IF(H39="E",N39*Contagem!$U$13,IF(H39="A",N39*Contagem!$U$12,IF(H39="T",N39*Contagem!$U$14,""))))</f>
        <v>3</v>
      </c>
      <c r="P39" s="99"/>
      <c r="Q39" s="100"/>
      <c r="R39" s="100"/>
      <c r="S39" s="100"/>
      <c r="T39" s="100"/>
    </row>
    <row r="40" ht="18.0" customHeight="1">
      <c r="A40" s="131" t="s">
        <v>99</v>
      </c>
      <c r="B40" s="18"/>
      <c r="C40" s="18"/>
      <c r="D40" s="18"/>
      <c r="E40" s="18"/>
      <c r="F40" s="20"/>
      <c r="G40" s="79" t="s">
        <v>35</v>
      </c>
      <c r="H40" s="80" t="s">
        <v>41</v>
      </c>
      <c r="I40" s="83">
        <v>2.0</v>
      </c>
      <c r="J40" s="83">
        <v>1.0</v>
      </c>
      <c r="K40" s="84" t="str">
        <f t="shared" si="7"/>
        <v>EEL</v>
      </c>
      <c r="L40" s="87" t="str">
        <f t="shared" si="11"/>
        <v>L</v>
      </c>
      <c r="M40" s="88" t="str">
        <f t="shared" si="9"/>
        <v>Baixa</v>
      </c>
      <c r="N40" s="93">
        <f t="shared" si="10"/>
        <v>3</v>
      </c>
      <c r="O40" s="96">
        <f>IF(H40="I",N40*Contagem!$U$11,IF(H40="E",N40*Contagem!$U$13,IF(H40="A",N40*Contagem!$U$12,IF(H40="T",N40*Contagem!$U$14,""))))</f>
        <v>3</v>
      </c>
      <c r="P40" s="99"/>
      <c r="Q40" s="100"/>
      <c r="R40" s="100"/>
      <c r="S40" s="100"/>
      <c r="T40" s="100"/>
    </row>
    <row r="41" ht="18.0" customHeight="1">
      <c r="A41" s="131" t="s">
        <v>100</v>
      </c>
      <c r="B41" s="18"/>
      <c r="C41" s="18"/>
      <c r="D41" s="18"/>
      <c r="E41" s="18"/>
      <c r="F41" s="20"/>
      <c r="G41" s="79" t="s">
        <v>55</v>
      </c>
      <c r="H41" s="80" t="s">
        <v>41</v>
      </c>
      <c r="I41" s="83">
        <v>4.0</v>
      </c>
      <c r="J41" s="83">
        <v>1.0</v>
      </c>
      <c r="K41" s="84" t="str">
        <f t="shared" si="7"/>
        <v>CEL</v>
      </c>
      <c r="L41" s="87" t="str">
        <f t="shared" si="11"/>
        <v>L</v>
      </c>
      <c r="M41" s="88" t="str">
        <f t="shared" si="9"/>
        <v>Baixa</v>
      </c>
      <c r="N41" s="93">
        <f t="shared" si="10"/>
        <v>3</v>
      </c>
      <c r="O41" s="96">
        <f>IF(H41="I",N41*Contagem!$U$11,IF(H41="E",N41*Contagem!$U$13,IF(H41="A",N41*Contagem!$U$12,IF(H41="T",N41*Contagem!$U$14,""))))</f>
        <v>3</v>
      </c>
      <c r="P41" s="99"/>
      <c r="Q41" s="100"/>
      <c r="R41" s="100"/>
      <c r="S41" s="100"/>
      <c r="T41" s="100"/>
    </row>
    <row r="42" ht="18.0" customHeight="1">
      <c r="A42" s="131" t="s">
        <v>101</v>
      </c>
      <c r="B42" s="18"/>
      <c r="C42" s="18"/>
      <c r="D42" s="18"/>
      <c r="E42" s="18"/>
      <c r="F42" s="20"/>
      <c r="G42" s="79" t="s">
        <v>55</v>
      </c>
      <c r="H42" s="80" t="s">
        <v>41</v>
      </c>
      <c r="I42" s="83">
        <v>7.0</v>
      </c>
      <c r="J42" s="83">
        <v>1.0</v>
      </c>
      <c r="K42" s="84" t="str">
        <f t="shared" si="7"/>
        <v>CEL</v>
      </c>
      <c r="L42" s="87" t="str">
        <f t="shared" si="11"/>
        <v>L</v>
      </c>
      <c r="M42" s="88" t="str">
        <f t="shared" si="9"/>
        <v>Baixa</v>
      </c>
      <c r="N42" s="93">
        <f t="shared" si="10"/>
        <v>3</v>
      </c>
      <c r="O42" s="96">
        <f>IF(H42="I",N42*Contagem!$U$11,IF(H42="E",N42*Contagem!$U$13,IF(H42="A",N42*Contagem!$U$12,IF(H42="T",N42*Contagem!$U$14,""))))</f>
        <v>3</v>
      </c>
      <c r="P42" s="99"/>
      <c r="Q42" s="100"/>
      <c r="R42" s="100"/>
      <c r="S42" s="100"/>
      <c r="T42" s="100"/>
    </row>
    <row r="43" ht="18.0" customHeight="1">
      <c r="A43" s="75" t="s">
        <v>102</v>
      </c>
      <c r="B43" s="18"/>
      <c r="C43" s="18"/>
      <c r="D43" s="18"/>
      <c r="E43" s="18"/>
      <c r="F43" s="20"/>
      <c r="G43" s="128"/>
      <c r="H43" s="103"/>
      <c r="I43" s="83"/>
      <c r="J43" s="104"/>
      <c r="K43" s="105" t="str">
        <f t="shared" si="7"/>
        <v/>
      </c>
      <c r="L43" s="106" t="str">
        <f>IF(OR(ISBLANK(I43),ISBLANK(J43)),IF(OR(G43="ALI",G43="AIE"),"L",IF(ISBLANK(G43),"","A")),IF(G43="EE",IF(J43&gt;=3,IF(I43&gt;=5,"H","A"),IF(J43&gt;=2,IF(I43&gt;=16,"H",IF(I43&lt;=4,"L","A")),IF(I43&lt;=15,"L","A"))),IF(OR(G43="SE",G43="CE"),IF(J43&gt;=4,IF(I43&gt;=6,"H","A"),IF(J43&gt;=2,IF(I43&gt;=20,"H",IF(I43&lt;=5,"L","A")),IF(I43&lt;=19,"L","A"))),IF(OR(G43="ALI",G43="AIE"),IF(J43&gt;=6,IF(I43&gt;=20,"H","A"),IF(J43&gt;=2,IF(I43&gt;=51,"H",IF(I43&lt;=19,"L","A")),IF(I43&lt;=50,"L","A")))))))</f>
        <v/>
      </c>
      <c r="M43" s="107" t="str">
        <f t="shared" si="9"/>
        <v/>
      </c>
      <c r="N43" s="93" t="str">
        <f t="shared" si="10"/>
        <v/>
      </c>
      <c r="O43" s="108"/>
      <c r="P43" s="99"/>
      <c r="Q43" s="100"/>
      <c r="R43" s="100"/>
      <c r="S43" s="100"/>
      <c r="T43" s="100"/>
    </row>
    <row r="44" ht="18.0" customHeight="1">
      <c r="A44" s="131" t="s">
        <v>103</v>
      </c>
      <c r="B44" s="18"/>
      <c r="C44" s="18"/>
      <c r="D44" s="18"/>
      <c r="E44" s="18"/>
      <c r="F44" s="20"/>
      <c r="G44" s="79" t="s">
        <v>35</v>
      </c>
      <c r="H44" s="80" t="s">
        <v>41</v>
      </c>
      <c r="I44" s="83">
        <v>11.0</v>
      </c>
      <c r="J44" s="83">
        <v>2.0</v>
      </c>
      <c r="K44" s="84" t="str">
        <f t="shared" si="7"/>
        <v>EEA</v>
      </c>
      <c r="L44" s="87" t="str">
        <f t="shared" ref="L44:L45" si="12">IF(OR(ISBLANK(I44),ISBLANK(J44)),IF(OR(G44="ALI",G44="AIE"),"L",IF(ISBLANK(G44),"","A")),IF(G44="EE",IF(J44&gt;=3,IF(I44&gt;=5,"H","A"),IF(J44&gt;=2,IF(I44&gt;=16,"H",IF(I44&lt;=4,"L","A")),IF(I44&lt;=15,"L","A"))),IF(OR(G44="SE",G44="CE"),IF(J44&gt;=4,IF(I44&gt;=6,"H","A"),IF(J44&gt;=2,IF(I44&gt;=20,"H",IF(I44&lt;=5,"L","A")),IF(I44&lt;=19,"L","A"))),IF(OR(G44="ALI",G44="AIE"),IF(J44&gt;=6,IF(I44&gt;=20,"H","A"),IF(J44&gt;=2,IF(I44&gt;=51,"H",IF(I44&lt;=19,"L","A")),IF(I44&lt;=50,"L","A")))))))</f>
        <v>A</v>
      </c>
      <c r="M44" s="88" t="str">
        <f t="shared" si="9"/>
        <v>Média</v>
      </c>
      <c r="N44" s="93">
        <f t="shared" si="10"/>
        <v>4</v>
      </c>
      <c r="O44" s="96">
        <f>IF(H44="I",N44*Contagem!$U$11,IF(H44="E",N44*Contagem!$U$13,IF(H44="A",N44*Contagem!$U$12,IF(H44="T",N44*Contagem!$U$14,""))))</f>
        <v>4</v>
      </c>
      <c r="P44" s="99"/>
      <c r="Q44" s="100"/>
      <c r="R44" s="100"/>
      <c r="S44" s="100"/>
      <c r="T44" s="100"/>
    </row>
    <row r="45" ht="18.0" customHeight="1">
      <c r="A45" s="131" t="s">
        <v>104</v>
      </c>
      <c r="B45" s="18"/>
      <c r="C45" s="18"/>
      <c r="D45" s="18"/>
      <c r="E45" s="18"/>
      <c r="F45" s="20"/>
      <c r="G45" s="79" t="s">
        <v>35</v>
      </c>
      <c r="H45" s="80" t="s">
        <v>41</v>
      </c>
      <c r="I45" s="83">
        <v>10.0</v>
      </c>
      <c r="J45" s="83">
        <v>2.0</v>
      </c>
      <c r="K45" s="84" t="str">
        <f t="shared" si="7"/>
        <v>EEA</v>
      </c>
      <c r="L45" s="87" t="str">
        <f t="shared" si="12"/>
        <v>A</v>
      </c>
      <c r="M45" s="88" t="str">
        <f t="shared" si="9"/>
        <v>Média</v>
      </c>
      <c r="N45" s="93">
        <f t="shared" si="10"/>
        <v>4</v>
      </c>
      <c r="O45" s="96">
        <f>IF(H45="I",N45*Contagem!$U$11,IF(H45="E",N45*Contagem!$U$13,IF(H45="A",N45*Contagem!$U$12,IF(H45="T",N45*Contagem!$U$14,""))))</f>
        <v>4</v>
      </c>
      <c r="P45" s="99"/>
      <c r="Q45" s="100"/>
      <c r="R45" s="100"/>
      <c r="S45" s="100"/>
      <c r="T45" s="100"/>
    </row>
    <row r="46" ht="18.0" customHeight="1">
      <c r="A46" s="131" t="s">
        <v>105</v>
      </c>
      <c r="B46" s="18"/>
      <c r="C46" s="18"/>
      <c r="D46" s="18"/>
      <c r="E46" s="18"/>
      <c r="F46" s="20"/>
      <c r="G46" s="101" t="s">
        <v>35</v>
      </c>
      <c r="H46" s="103" t="s">
        <v>41</v>
      </c>
      <c r="I46" s="104">
        <v>2.0</v>
      </c>
      <c r="J46" s="104">
        <v>1.0</v>
      </c>
      <c r="K46" s="105" t="str">
        <f t="shared" si="7"/>
        <v>EEL</v>
      </c>
      <c r="L46" s="106" t="str">
        <f>IF(OR(ISBLANK(I46),ISBLANK(J46)),IF(OR(G46="ALI",G46="AIE"),"L",IF(ISBLANK(G46),"","A")),IF(G46="EE",IF(J46&gt;=3,IF(I46&gt;=5,"H","A"),IF(J46&gt;=2,IF(I46&gt;=16,"H",IF(I46&lt;=4,"L","A")),IF(I46&lt;=15,"L","A"))),IF(OR(G46="SE",G46="CE"),IF(J46&gt;=4,IF(I46&gt;=6,"H","A"),IF(J46&gt;=2,IF(I46&gt;=20,"H",IF(I46&lt;=5,"L","A")),IF(I46&lt;=19,"L","A"))),IF(OR(G46="ALI",G46="AIE"),IF(J46&gt;=6,IF(I46&gt;=20,"H","A"),IF(J46&gt;=2,IF(I46&gt;=51,"H",IF(I46&lt;=19,"L","A")),IF(I46&lt;=50,"L","A")))))))</f>
        <v>L</v>
      </c>
      <c r="M46" s="107" t="str">
        <f t="shared" si="9"/>
        <v>Baixa</v>
      </c>
      <c r="N46" s="114">
        <f>IF(ISBLANK(G46),"",IF(G46="ALI",IF(L46="L",7,IF(L46="A",10,15)),IF(G46="AIE",IF(L46="L",5,IF(L46="A",7,10)),IF(G46="SE",IF(L46="L",4,IF(L46="A",5,7)),IF(OR(G46="EE",G46="CE"),IF(L46="L",3,IF(L46="A",4,6)))))))</f>
        <v>3</v>
      </c>
      <c r="O46" s="108">
        <f>IF(H46="I",N46*Contagem!$U$11,IF(H46="E",N46*Contagem!$U$13,IF(H46="A",N46*Contagem!$U$12,IF(H46="T",N46*Contagem!$U$14,""))))</f>
        <v>3</v>
      </c>
      <c r="P46" s="99"/>
      <c r="Q46" s="100"/>
      <c r="R46" s="100"/>
      <c r="S46" s="100"/>
      <c r="T46" s="100"/>
    </row>
    <row r="47" ht="18.0" customHeight="1">
      <c r="A47" s="131" t="s">
        <v>106</v>
      </c>
      <c r="B47" s="18"/>
      <c r="C47" s="18"/>
      <c r="D47" s="18"/>
      <c r="E47" s="18"/>
      <c r="F47" s="20"/>
      <c r="G47" s="79" t="s">
        <v>55</v>
      </c>
      <c r="H47" s="80" t="s">
        <v>41</v>
      </c>
      <c r="I47" s="83">
        <v>6.0</v>
      </c>
      <c r="J47" s="83">
        <v>2.0</v>
      </c>
      <c r="K47" s="84" t="str">
        <f t="shared" si="7"/>
        <v>CEA</v>
      </c>
      <c r="L47" s="87" t="str">
        <f t="shared" ref="L47:L49" si="13">IF(OR(ISBLANK(I47),ISBLANK(J47)),IF(OR(G47="ALI",G47="AIE"),"L",IF(ISBLANK(G47),"","A")),IF(G47="EE",IF(J47&gt;=3,IF(I47&gt;=5,"H","A"),IF(J47&gt;=2,IF(I47&gt;=16,"H",IF(I47&lt;=4,"L","A")),IF(I47&lt;=15,"L","A"))),IF(OR(G47="SE",G47="CE"),IF(J47&gt;=4,IF(I47&gt;=6,"H","A"),IF(J47&gt;=2,IF(I47&gt;=20,"H",IF(I47&lt;=5,"L","A")),IF(I47&lt;=19,"L","A"))),IF(OR(G47="ALI",G47="AIE"),IF(J47&gt;=6,IF(I47&gt;=20,"H","A"),IF(J47&gt;=2,IF(I47&gt;=51,"H",IF(I47&lt;=19,"L","A")),IF(I47&lt;=50,"L","A")))))))</f>
        <v>A</v>
      </c>
      <c r="M47" s="88" t="str">
        <f t="shared" si="9"/>
        <v>Média</v>
      </c>
      <c r="N47" s="93">
        <f t="shared" ref="N47:N52" si="14">IF(ISBLANK(G47),"",IF(G47="ALI",IF(L47="L",7,IF(L47="A",10,15)),IF(G47="AIE",IF(L47="L",5,IF(L47="A",7,10)),IF(G47="SE",IF(L47="L",4,IF(L47="A",5,7)),IF(OR(G47="EE",G47="CE"),IF(L47="L",3,IF(L47="A",4,6)))))))</f>
        <v>4</v>
      </c>
      <c r="O47" s="96">
        <f>IF(H47="I",N47*Contagem!$U$11,IF(H47="E",N47*Contagem!$U$13,IF(H47="A",N47*Contagem!$U$12,IF(H47="T",N47*Contagem!$U$14,""))))</f>
        <v>4</v>
      </c>
      <c r="P47" s="99"/>
      <c r="Q47" s="100"/>
      <c r="R47" s="100"/>
      <c r="S47" s="100"/>
      <c r="T47" s="100"/>
    </row>
    <row r="48" ht="18.0" customHeight="1">
      <c r="A48" s="131" t="s">
        <v>107</v>
      </c>
      <c r="B48" s="18"/>
      <c r="C48" s="18"/>
      <c r="D48" s="18"/>
      <c r="E48" s="18"/>
      <c r="F48" s="20"/>
      <c r="G48" s="79" t="s">
        <v>55</v>
      </c>
      <c r="H48" s="80" t="s">
        <v>41</v>
      </c>
      <c r="I48" s="83">
        <v>10.0</v>
      </c>
      <c r="J48" s="83">
        <v>2.0</v>
      </c>
      <c r="K48" s="84" t="str">
        <f t="shared" si="7"/>
        <v>CEA</v>
      </c>
      <c r="L48" s="87" t="str">
        <f t="shared" si="13"/>
        <v>A</v>
      </c>
      <c r="M48" s="88" t="str">
        <f t="shared" si="9"/>
        <v>Média</v>
      </c>
      <c r="N48" s="93">
        <f t="shared" si="14"/>
        <v>4</v>
      </c>
      <c r="O48" s="96">
        <f>IF(H48="I",N48*Contagem!$U$11,IF(H48="E",N48*Contagem!$U$13,IF(H48="A",N48*Contagem!$U$12,IF(H48="T",N48*Contagem!$U$14,""))))</f>
        <v>4</v>
      </c>
      <c r="P48" s="99"/>
      <c r="Q48" s="100"/>
      <c r="R48" s="100"/>
      <c r="S48" s="100"/>
      <c r="T48" s="100"/>
    </row>
    <row r="49" ht="18.0" customHeight="1">
      <c r="A49" s="131" t="s">
        <v>108</v>
      </c>
      <c r="B49" s="18"/>
      <c r="C49" s="18"/>
      <c r="D49" s="18"/>
      <c r="E49" s="18"/>
      <c r="F49" s="20"/>
      <c r="G49" s="79" t="s">
        <v>49</v>
      </c>
      <c r="H49" s="80" t="s">
        <v>41</v>
      </c>
      <c r="I49" s="83">
        <v>2.0</v>
      </c>
      <c r="J49" s="83">
        <v>2.0</v>
      </c>
      <c r="K49" s="84" t="str">
        <f t="shared" si="7"/>
        <v>SEL</v>
      </c>
      <c r="L49" s="87" t="str">
        <f t="shared" si="13"/>
        <v>L</v>
      </c>
      <c r="M49" s="88" t="str">
        <f t="shared" si="9"/>
        <v>Baixa</v>
      </c>
      <c r="N49" s="93">
        <f t="shared" si="14"/>
        <v>4</v>
      </c>
      <c r="O49" s="96">
        <f>IF(H49="I",N49*Contagem!$U$11,IF(H49="E",N49*Contagem!$U$13,IF(H49="A",N49*Contagem!$U$12,IF(H49="T",N49*Contagem!$U$14,""))))</f>
        <v>4</v>
      </c>
      <c r="P49" s="99"/>
      <c r="Q49" s="100"/>
      <c r="R49" s="100"/>
      <c r="S49" s="100"/>
      <c r="T49" s="100"/>
    </row>
    <row r="50" ht="18.0" customHeight="1">
      <c r="A50" s="75" t="s">
        <v>109</v>
      </c>
      <c r="B50" s="18"/>
      <c r="C50" s="18"/>
      <c r="D50" s="18"/>
      <c r="E50" s="18"/>
      <c r="F50" s="20"/>
      <c r="G50" s="128"/>
      <c r="H50" s="103"/>
      <c r="I50" s="83"/>
      <c r="J50" s="104"/>
      <c r="K50" s="105" t="str">
        <f t="shared" si="7"/>
        <v/>
      </c>
      <c r="L50" s="106" t="str">
        <f>IF(OR(ISBLANK(I50),ISBLANK(J50)),IF(OR(G50="ALI",G50="AIE"),"L",IF(ISBLANK(G50),"","A")),IF(G50="EE",IF(J50&gt;=3,IF(I50&gt;=5,"H","A"),IF(J50&gt;=2,IF(I50&gt;=16,"H",IF(I50&lt;=4,"L","A")),IF(I50&lt;=15,"L","A"))),IF(OR(G50="SE",G50="CE"),IF(J50&gt;=4,IF(I50&gt;=6,"H","A"),IF(J50&gt;=2,IF(I50&gt;=20,"H",IF(I50&lt;=5,"L","A")),IF(I50&lt;=19,"L","A"))),IF(OR(G50="ALI",G50="AIE"),IF(J50&gt;=6,IF(I50&gt;=20,"H","A"),IF(J50&gt;=2,IF(I50&gt;=51,"H",IF(I50&lt;=19,"L","A")),IF(I50&lt;=50,"L","A")))))))</f>
        <v/>
      </c>
      <c r="M50" s="107" t="str">
        <f t="shared" si="9"/>
        <v/>
      </c>
      <c r="N50" s="93" t="str">
        <f t="shared" si="14"/>
        <v/>
      </c>
      <c r="O50" s="108"/>
      <c r="P50" s="99"/>
      <c r="Q50" s="100"/>
      <c r="R50" s="100"/>
      <c r="S50" s="100"/>
      <c r="T50" s="100"/>
    </row>
    <row r="51" ht="18.0" customHeight="1">
      <c r="A51" s="131" t="s">
        <v>110</v>
      </c>
      <c r="B51" s="18"/>
      <c r="C51" s="18"/>
      <c r="D51" s="18"/>
      <c r="E51" s="18"/>
      <c r="F51" s="20"/>
      <c r="G51" s="79" t="s">
        <v>35</v>
      </c>
      <c r="H51" s="80" t="s">
        <v>41</v>
      </c>
      <c r="I51" s="83">
        <v>10.0</v>
      </c>
      <c r="J51" s="83">
        <v>3.0</v>
      </c>
      <c r="K51" s="84" t="str">
        <f t="shared" si="7"/>
        <v>EEH</v>
      </c>
      <c r="L51" s="87" t="str">
        <f t="shared" ref="L51:L52" si="15">IF(OR(ISBLANK(I51),ISBLANK(J51)),IF(OR(G51="ALI",G51="AIE"),"L",IF(ISBLANK(G51),"","A")),IF(G51="EE",IF(J51&gt;=3,IF(I51&gt;=5,"H","A"),IF(J51&gt;=2,IF(I51&gt;=16,"H",IF(I51&lt;=4,"L","A")),IF(I51&lt;=15,"L","A"))),IF(OR(G51="SE",G51="CE"),IF(J51&gt;=4,IF(I51&gt;=6,"H","A"),IF(J51&gt;=2,IF(I51&gt;=20,"H",IF(I51&lt;=5,"L","A")),IF(I51&lt;=19,"L","A"))),IF(OR(G51="ALI",G51="AIE"),IF(J51&gt;=6,IF(I51&gt;=20,"H","A"),IF(J51&gt;=2,IF(I51&gt;=51,"H",IF(I51&lt;=19,"L","A")),IF(I51&lt;=50,"L","A")))))))</f>
        <v>H</v>
      </c>
      <c r="M51" s="88" t="str">
        <f t="shared" si="9"/>
        <v>Alta</v>
      </c>
      <c r="N51" s="93">
        <f t="shared" si="14"/>
        <v>6</v>
      </c>
      <c r="O51" s="96">
        <f>IF(H51="I",N51*Contagem!$U$11,IF(H51="E",N51*Contagem!$U$13,IF(H51="A",N51*Contagem!$U$12,IF(H51="T",N51*Contagem!$U$14,""))))</f>
        <v>6</v>
      </c>
      <c r="P51" s="99"/>
      <c r="Q51" s="100"/>
      <c r="R51" s="100"/>
      <c r="S51" s="100"/>
      <c r="T51" s="100"/>
    </row>
    <row r="52" ht="18.0" customHeight="1">
      <c r="A52" s="131" t="s">
        <v>111</v>
      </c>
      <c r="B52" s="18"/>
      <c r="C52" s="18"/>
      <c r="D52" s="18"/>
      <c r="E52" s="18"/>
      <c r="F52" s="20"/>
      <c r="G52" s="79" t="s">
        <v>35</v>
      </c>
      <c r="H52" s="80" t="s">
        <v>41</v>
      </c>
      <c r="I52" s="83">
        <v>10.0</v>
      </c>
      <c r="J52" s="83">
        <v>3.0</v>
      </c>
      <c r="K52" s="84" t="str">
        <f t="shared" si="7"/>
        <v>EEH</v>
      </c>
      <c r="L52" s="87" t="str">
        <f t="shared" si="15"/>
        <v>H</v>
      </c>
      <c r="M52" s="88" t="str">
        <f t="shared" si="9"/>
        <v>Alta</v>
      </c>
      <c r="N52" s="93">
        <f t="shared" si="14"/>
        <v>6</v>
      </c>
      <c r="O52" s="96">
        <f>IF(H52="I",N52*Contagem!$U$11,IF(H52="E",N52*Contagem!$U$13,IF(H52="A",N52*Contagem!$U$12,IF(H52="T",N52*Contagem!$U$14,""))))</f>
        <v>6</v>
      </c>
      <c r="P52" s="99"/>
      <c r="Q52" s="100"/>
      <c r="R52" s="100"/>
      <c r="S52" s="100"/>
      <c r="T52" s="100"/>
    </row>
    <row r="53" ht="18.0" customHeight="1">
      <c r="A53" s="131" t="s">
        <v>112</v>
      </c>
      <c r="B53" s="18"/>
      <c r="C53" s="18"/>
      <c r="D53" s="18"/>
      <c r="E53" s="18"/>
      <c r="F53" s="20"/>
      <c r="G53" s="128" t="s">
        <v>35</v>
      </c>
      <c r="H53" s="103" t="s">
        <v>41</v>
      </c>
      <c r="I53" s="79">
        <v>3.0</v>
      </c>
      <c r="J53" s="79">
        <v>2.0</v>
      </c>
      <c r="K53" s="105" t="str">
        <f t="shared" si="7"/>
        <v>EEL</v>
      </c>
      <c r="L53" s="106" t="str">
        <f t="shared" ref="L53:L54" si="16">IF(OR(ISBLANK(I53),ISBLANK(J53)),IF(OR(G53="ALI",G53="AIE"),"L",IF(ISBLANK(G53),"","A")),IF(G53="EE",IF(J53&gt;=3,IF(I53&gt;=5,"H","A"),IF(J53&gt;=2,IF(I53&gt;=16,"H",IF(I53&lt;=4,"L","A")),IF(I53&lt;=15,"L","A"))),IF(OR(G53="SE",G53="CE"),IF(J53&gt;=4,IF(I53&gt;=6,"H","A"),IF(J53&gt;=2,IF(I53&gt;=20,"H",IF(I53&lt;=5,"L","A")),IF(I53&lt;=19,"L","A"))),IF(OR(G53="ALI",G53="AIE"),IF(J53&gt;=6,IF(I53&gt;=20,"H","A"),IF(J53&gt;=2,IF(I53&gt;=51,"H",IF(I53&lt;=19,"L","A")),IF(I53&lt;=50,"L","A")))))))</f>
        <v>L</v>
      </c>
      <c r="M53" s="107" t="str">
        <f t="shared" si="9"/>
        <v>Baixa</v>
      </c>
      <c r="N53" s="114">
        <f t="shared" ref="N53:N54" si="17">IF(ISBLANK(G53),"",IF(G53="ALI",IF(L53="L",7,IF(L53="A",10,15)),IF(G53="AIE",IF(L53="L",5,IF(L53="A",7,10)),IF(G53="SE",IF(L53="L",4,IF(L53="A",5,7)),IF(OR(G53="EE",G53="CE"),IF(L53="L",3,IF(L53="A",4,6)))))))</f>
        <v>3</v>
      </c>
      <c r="O53" s="108">
        <f>IF(H53="I",N53*Contagem!$U$11,IF(H53="E",N53*Contagem!$U$13,IF(H53="A",N53*Contagem!$U$12,IF(H53="T",N53*Contagem!$U$14,""))))</f>
        <v>3</v>
      </c>
      <c r="P53" s="99"/>
      <c r="Q53" s="100"/>
      <c r="R53" s="100"/>
      <c r="S53" s="100"/>
      <c r="T53" s="100"/>
    </row>
    <row r="54" ht="18.0" customHeight="1">
      <c r="A54" s="131" t="s">
        <v>113</v>
      </c>
      <c r="B54" s="18"/>
      <c r="C54" s="18"/>
      <c r="D54" s="18"/>
      <c r="E54" s="18"/>
      <c r="F54" s="20"/>
      <c r="G54" s="128" t="s">
        <v>35</v>
      </c>
      <c r="H54" s="103" t="s">
        <v>41</v>
      </c>
      <c r="I54" s="79">
        <v>3.0</v>
      </c>
      <c r="J54" s="79">
        <v>1.0</v>
      </c>
      <c r="K54" s="105" t="str">
        <f t="shared" si="7"/>
        <v>EEL</v>
      </c>
      <c r="L54" s="106" t="str">
        <f t="shared" si="16"/>
        <v>L</v>
      </c>
      <c r="M54" s="107" t="str">
        <f t="shared" si="9"/>
        <v>Baixa</v>
      </c>
      <c r="N54" s="114">
        <f t="shared" si="17"/>
        <v>3</v>
      </c>
      <c r="O54" s="108">
        <f>IF(H54="I",N54*Contagem!$U$11,IF(H54="E",N54*Contagem!$U$13,IF(H54="A",N54*Contagem!$U$12,IF(H54="T",N54*Contagem!$U$14,""))))</f>
        <v>3</v>
      </c>
      <c r="P54" s="99"/>
      <c r="Q54" s="100"/>
      <c r="R54" s="100"/>
      <c r="S54" s="100"/>
      <c r="T54" s="100"/>
    </row>
    <row r="55" ht="18.0" customHeight="1">
      <c r="A55" s="131" t="s">
        <v>114</v>
      </c>
      <c r="B55" s="18"/>
      <c r="C55" s="18"/>
      <c r="D55" s="18"/>
      <c r="E55" s="18"/>
      <c r="F55" s="20"/>
      <c r="G55" s="79" t="s">
        <v>55</v>
      </c>
      <c r="H55" s="80" t="s">
        <v>41</v>
      </c>
      <c r="I55" s="83">
        <v>3.0</v>
      </c>
      <c r="J55" s="83">
        <v>3.0</v>
      </c>
      <c r="K55" s="84" t="str">
        <f t="shared" si="7"/>
        <v>CEL</v>
      </c>
      <c r="L55" s="87" t="str">
        <f t="shared" ref="L55:L61" si="18">IF(OR(ISBLANK(I55),ISBLANK(J55)),IF(OR(G55="ALI",G55="AIE"),"L",IF(ISBLANK(G55),"","A")),IF(G55="EE",IF(J55&gt;=3,IF(I55&gt;=5,"H","A"),IF(J55&gt;=2,IF(I55&gt;=16,"H",IF(I55&lt;=4,"L","A")),IF(I55&lt;=15,"L","A"))),IF(OR(G55="SE",G55="CE"),IF(J55&gt;=4,IF(I55&gt;=6,"H","A"),IF(J55&gt;=2,IF(I55&gt;=20,"H",IF(I55&lt;=5,"L","A")),IF(I55&lt;=19,"L","A"))),IF(OR(G55="ALI",G55="AIE"),IF(J55&gt;=6,IF(I55&gt;=20,"H","A"),IF(J55&gt;=2,IF(I55&gt;=51,"H",IF(I55&lt;=19,"L","A")),IF(I55&lt;=50,"L","A")))))))</f>
        <v>L</v>
      </c>
      <c r="M55" s="88" t="str">
        <f t="shared" si="9"/>
        <v>Baixa</v>
      </c>
      <c r="N55" s="93">
        <f t="shared" ref="N55:N61" si="19">IF(ISBLANK(G55),"",IF(G55="ALI",IF(L55="L",7,IF(L55="A",10,15)),IF(G55="AIE",IF(L55="L",5,IF(L55="A",7,10)),IF(G55="SE",IF(L55="L",4,IF(L55="A",5,7)),IF(OR(G55="EE",G55="CE"),IF(L55="L",3,IF(L55="A",4,6)))))))</f>
        <v>3</v>
      </c>
      <c r="O55" s="96">
        <f>IF(H55="I",N55*Contagem!$U$11,IF(H55="E",N55*Contagem!$U$13,IF(H55="A",N55*Contagem!$U$12,IF(H55="T",N55*Contagem!$U$14,""))))</f>
        <v>3</v>
      </c>
      <c r="P55" s="99"/>
      <c r="Q55" s="100"/>
      <c r="R55" s="100"/>
      <c r="S55" s="100"/>
      <c r="T55" s="100"/>
    </row>
    <row r="56" ht="18.0" customHeight="1">
      <c r="A56" s="131" t="s">
        <v>115</v>
      </c>
      <c r="B56" s="18"/>
      <c r="C56" s="18"/>
      <c r="D56" s="18"/>
      <c r="E56" s="18"/>
      <c r="F56" s="20"/>
      <c r="G56" s="79" t="s">
        <v>55</v>
      </c>
      <c r="H56" s="80" t="s">
        <v>41</v>
      </c>
      <c r="I56" s="83">
        <v>10.0</v>
      </c>
      <c r="J56" s="83">
        <v>3.0</v>
      </c>
      <c r="K56" s="84" t="str">
        <f t="shared" si="7"/>
        <v>CEA</v>
      </c>
      <c r="L56" s="87" t="str">
        <f t="shared" si="18"/>
        <v>A</v>
      </c>
      <c r="M56" s="88" t="str">
        <f t="shared" si="9"/>
        <v>Média</v>
      </c>
      <c r="N56" s="93">
        <f t="shared" si="19"/>
        <v>4</v>
      </c>
      <c r="O56" s="96">
        <f>IF(H56="I",N56*Contagem!$U$11,IF(H56="E",N56*Contagem!$U$13,IF(H56="A",N56*Contagem!$U$12,IF(H56="T",N56*Contagem!$U$14,""))))</f>
        <v>4</v>
      </c>
      <c r="P56" s="99"/>
      <c r="Q56" s="100"/>
      <c r="R56" s="100"/>
      <c r="S56" s="100"/>
      <c r="T56" s="100"/>
    </row>
    <row r="57" ht="18.0" customHeight="1">
      <c r="A57" s="131" t="s">
        <v>116</v>
      </c>
      <c r="B57" s="18"/>
      <c r="C57" s="18"/>
      <c r="D57" s="18"/>
      <c r="E57" s="18"/>
      <c r="F57" s="20"/>
      <c r="G57" s="79" t="s">
        <v>49</v>
      </c>
      <c r="H57" s="80" t="s">
        <v>41</v>
      </c>
      <c r="I57" s="83">
        <v>1.0</v>
      </c>
      <c r="J57" s="83">
        <v>2.0</v>
      </c>
      <c r="K57" s="84" t="str">
        <f t="shared" si="7"/>
        <v>SEL</v>
      </c>
      <c r="L57" s="87" t="str">
        <f t="shared" si="18"/>
        <v>L</v>
      </c>
      <c r="M57" s="88" t="str">
        <f t="shared" si="9"/>
        <v>Baixa</v>
      </c>
      <c r="N57" s="93">
        <f t="shared" si="19"/>
        <v>4</v>
      </c>
      <c r="O57" s="96">
        <f>IF(H57="I",N57*Contagem!$U$11,IF(H57="E",N57*Contagem!$U$13,IF(H57="A",N57*Contagem!$U$12,IF(H57="T",N57*Contagem!$U$14,""))))</f>
        <v>4</v>
      </c>
      <c r="P57" s="99"/>
      <c r="Q57" s="100"/>
      <c r="R57" s="100"/>
      <c r="S57" s="100"/>
      <c r="T57" s="100"/>
    </row>
    <row r="58" ht="18.0" customHeight="1">
      <c r="A58" s="131" t="s">
        <v>117</v>
      </c>
      <c r="B58" s="18"/>
      <c r="C58" s="18"/>
      <c r="D58" s="18"/>
      <c r="E58" s="18"/>
      <c r="F58" s="20"/>
      <c r="G58" s="79" t="s">
        <v>49</v>
      </c>
      <c r="H58" s="80" t="s">
        <v>41</v>
      </c>
      <c r="I58" s="83">
        <v>1.0</v>
      </c>
      <c r="J58" s="83">
        <v>1.0</v>
      </c>
      <c r="K58" s="84" t="str">
        <f t="shared" si="7"/>
        <v>SEL</v>
      </c>
      <c r="L58" s="87" t="str">
        <f t="shared" si="18"/>
        <v>L</v>
      </c>
      <c r="M58" s="88" t="str">
        <f t="shared" si="9"/>
        <v>Baixa</v>
      </c>
      <c r="N58" s="93">
        <f t="shared" si="19"/>
        <v>4</v>
      </c>
      <c r="O58" s="96">
        <f>IF(H58="I",N58*Contagem!$U$11,IF(H58="E",N58*Contagem!$U$13,IF(H58="A",N58*Contagem!$U$12,IF(H58="T",N58*Contagem!$U$14,""))))</f>
        <v>4</v>
      </c>
      <c r="P58" s="99"/>
      <c r="Q58" s="100"/>
      <c r="R58" s="100"/>
      <c r="S58" s="100"/>
      <c r="T58" s="100"/>
    </row>
    <row r="59" ht="18.0" customHeight="1">
      <c r="A59" s="131" t="s">
        <v>118</v>
      </c>
      <c r="B59" s="18"/>
      <c r="C59" s="18"/>
      <c r="D59" s="18"/>
      <c r="E59" s="18"/>
      <c r="F59" s="20"/>
      <c r="G59" s="79" t="s">
        <v>49</v>
      </c>
      <c r="H59" s="80" t="s">
        <v>41</v>
      </c>
      <c r="I59" s="83">
        <v>1.0</v>
      </c>
      <c r="J59" s="83">
        <v>1.0</v>
      </c>
      <c r="K59" s="84" t="str">
        <f t="shared" si="7"/>
        <v>SEL</v>
      </c>
      <c r="L59" s="87" t="str">
        <f t="shared" si="18"/>
        <v>L</v>
      </c>
      <c r="M59" s="88" t="str">
        <f t="shared" si="9"/>
        <v>Baixa</v>
      </c>
      <c r="N59" s="93">
        <f t="shared" si="19"/>
        <v>4</v>
      </c>
      <c r="O59" s="96">
        <f>IF(H59="I",N59*Contagem!$U$11,IF(H59="E",N59*Contagem!$U$13,IF(H59="A",N59*Contagem!$U$12,IF(H59="T",N59*Contagem!$U$14,""))))</f>
        <v>4</v>
      </c>
      <c r="P59" s="99"/>
      <c r="Q59" s="100"/>
      <c r="R59" s="100"/>
      <c r="S59" s="100"/>
      <c r="T59" s="100"/>
    </row>
    <row r="60" ht="18.0" customHeight="1">
      <c r="A60" s="131" t="s">
        <v>119</v>
      </c>
      <c r="B60" s="18"/>
      <c r="C60" s="18"/>
      <c r="D60" s="18"/>
      <c r="E60" s="18"/>
      <c r="F60" s="20"/>
      <c r="G60" s="79" t="s">
        <v>49</v>
      </c>
      <c r="H60" s="80" t="s">
        <v>41</v>
      </c>
      <c r="I60" s="83">
        <v>1.0</v>
      </c>
      <c r="J60" s="83">
        <v>1.0</v>
      </c>
      <c r="K60" s="84" t="str">
        <f t="shared" si="7"/>
        <v>SEL</v>
      </c>
      <c r="L60" s="87" t="str">
        <f t="shared" si="18"/>
        <v>L</v>
      </c>
      <c r="M60" s="88" t="str">
        <f t="shared" si="9"/>
        <v>Baixa</v>
      </c>
      <c r="N60" s="93">
        <f t="shared" si="19"/>
        <v>4</v>
      </c>
      <c r="O60" s="96">
        <f>IF(H60="I",N60*Contagem!$U$11,IF(H60="E",N60*Contagem!$U$13,IF(H60="A",N60*Contagem!$U$12,IF(H60="T",N60*Contagem!$U$14,""))))</f>
        <v>4</v>
      </c>
      <c r="P60" s="99"/>
      <c r="Q60" s="100"/>
      <c r="R60" s="100"/>
      <c r="S60" s="100"/>
      <c r="T60" s="100"/>
    </row>
    <row r="61" ht="18.0" customHeight="1">
      <c r="A61" s="131" t="s">
        <v>120</v>
      </c>
      <c r="B61" s="18"/>
      <c r="C61" s="18"/>
      <c r="D61" s="18"/>
      <c r="E61" s="18"/>
      <c r="F61" s="20"/>
      <c r="G61" s="79" t="s">
        <v>49</v>
      </c>
      <c r="H61" s="80" t="s">
        <v>41</v>
      </c>
      <c r="I61" s="83">
        <v>2.0</v>
      </c>
      <c r="J61" s="83">
        <v>5.0</v>
      </c>
      <c r="K61" s="84" t="str">
        <f t="shared" si="7"/>
        <v>SEA</v>
      </c>
      <c r="L61" s="87" t="str">
        <f t="shared" si="18"/>
        <v>A</v>
      </c>
      <c r="M61" s="88" t="str">
        <f t="shared" si="9"/>
        <v>Média</v>
      </c>
      <c r="N61" s="93">
        <f t="shared" si="19"/>
        <v>5</v>
      </c>
      <c r="O61" s="96">
        <f>IF(H61="I",N61*Contagem!$U$11,IF(H61="E",N61*Contagem!$U$13,IF(H61="A",N61*Contagem!$U$12,IF(H61="T",N61*Contagem!$U$14,""))))</f>
        <v>5</v>
      </c>
      <c r="P61" s="99"/>
      <c r="Q61" s="100"/>
      <c r="R61" s="100"/>
      <c r="S61" s="100"/>
      <c r="T61" s="100"/>
    </row>
    <row r="62" ht="18.0" customHeight="1">
      <c r="A62" s="75" t="s">
        <v>121</v>
      </c>
      <c r="B62" s="18"/>
      <c r="C62" s="18"/>
      <c r="D62" s="18"/>
      <c r="E62" s="18"/>
      <c r="F62" s="20"/>
      <c r="G62" s="101"/>
      <c r="H62" s="103"/>
      <c r="I62" s="84"/>
      <c r="J62" s="84"/>
      <c r="K62" s="105"/>
      <c r="L62" s="106"/>
      <c r="M62" s="107"/>
      <c r="N62" s="93"/>
      <c r="O62" s="108"/>
      <c r="P62" s="99"/>
      <c r="Q62" s="100"/>
      <c r="R62" s="100"/>
      <c r="S62" s="100"/>
      <c r="T62" s="100"/>
    </row>
    <row r="63" ht="18.0" customHeight="1">
      <c r="A63" s="131" t="s">
        <v>122</v>
      </c>
      <c r="B63" s="18"/>
      <c r="C63" s="18"/>
      <c r="D63" s="18"/>
      <c r="E63" s="18"/>
      <c r="F63" s="20"/>
      <c r="G63" s="128" t="s">
        <v>35</v>
      </c>
      <c r="H63" s="103" t="s">
        <v>41</v>
      </c>
      <c r="I63" s="79"/>
      <c r="J63" s="79"/>
      <c r="K63" s="105" t="str">
        <f t="shared" ref="K63:K70" si="20">CONCATENATE(G63,L63)</f>
        <v>EEA</v>
      </c>
      <c r="L63" s="106" t="str">
        <f t="shared" ref="L63:L64" si="21">IF(OR(ISBLANK(I63),ISBLANK(J63)),IF(OR(G63="ALI",G63="AIE"),"L",IF(ISBLANK(G63),"","A")),IF(G63="EE",IF(J63&gt;=3,IF(I63&gt;=5,"H","A"),IF(J63&gt;=2,IF(I63&gt;=16,"H",IF(I63&lt;=4,"L","A")),IF(I63&lt;=15,"L","A"))),IF(OR(G63="SE",G63="CE"),IF(J63&gt;=4,IF(I63&gt;=6,"H","A"),IF(J63&gt;=2,IF(I63&gt;=20,"H",IF(I63&lt;=5,"L","A")),IF(I63&lt;=19,"L","A"))),IF(OR(G63="ALI",G63="AIE"),IF(J63&gt;=6,IF(I63&gt;=20,"H","A"),IF(J63&gt;=2,IF(I63&gt;=51,"H",IF(I63&lt;=19,"L","A")),IF(I63&lt;=50,"L","A")))))))</f>
        <v>A</v>
      </c>
      <c r="M63" s="107" t="str">
        <f t="shared" ref="M63:M70" si="22">IF(L63="L","Baixa",IF(L63="A","Média",IF(L63="","","Alta")))</f>
        <v>Média</v>
      </c>
      <c r="N63" s="114">
        <f t="shared" ref="N63:N64" si="23">IF(ISBLANK(G63),"",IF(G63="ALI",IF(L63="L",7,IF(L63="A",10,15)),IF(G63="AIE",IF(L63="L",5,IF(L63="A",7,10)),IF(G63="SE",IF(L63="L",4,IF(L63="A",5,7)),IF(OR(G63="EE",G63="CE"),IF(L63="L",3,IF(L63="A",4,6)))))))</f>
        <v>4</v>
      </c>
      <c r="O63" s="108">
        <f>IF(H63="I",N63*Contagem!$U$11,IF(H63="E",N63*Contagem!$U$13,IF(H63="A",N63*Contagem!$U$12,IF(H63="T",N63*Contagem!$U$14,""))))</f>
        <v>4</v>
      </c>
      <c r="P63" s="99"/>
      <c r="Q63" s="100"/>
      <c r="R63" s="100"/>
      <c r="S63" s="100"/>
      <c r="T63" s="100"/>
    </row>
    <row r="64" ht="18.0" customHeight="1">
      <c r="A64" s="131" t="s">
        <v>123</v>
      </c>
      <c r="B64" s="18"/>
      <c r="C64" s="18"/>
      <c r="D64" s="18"/>
      <c r="E64" s="18"/>
      <c r="F64" s="20"/>
      <c r="G64" s="128" t="s">
        <v>35</v>
      </c>
      <c r="H64" s="103" t="s">
        <v>41</v>
      </c>
      <c r="I64" s="79"/>
      <c r="J64" s="79"/>
      <c r="K64" s="105" t="str">
        <f t="shared" si="20"/>
        <v>EEA</v>
      </c>
      <c r="L64" s="106" t="str">
        <f t="shared" si="21"/>
        <v>A</v>
      </c>
      <c r="M64" s="107" t="str">
        <f t="shared" si="22"/>
        <v>Média</v>
      </c>
      <c r="N64" s="114">
        <f t="shared" si="23"/>
        <v>4</v>
      </c>
      <c r="O64" s="108">
        <f>IF(H64="I",N64*Contagem!$U$11,IF(H64="E",N64*Contagem!$U$13,IF(H64="A",N64*Contagem!$U$12,IF(H64="T",N64*Contagem!$U$14,""))))</f>
        <v>4</v>
      </c>
      <c r="P64" s="99"/>
      <c r="Q64" s="100"/>
      <c r="R64" s="100"/>
      <c r="S64" s="100"/>
      <c r="T64" s="100"/>
    </row>
    <row r="65" ht="18.0" customHeight="1">
      <c r="A65" s="131" t="s">
        <v>124</v>
      </c>
      <c r="B65" s="18"/>
      <c r="C65" s="18"/>
      <c r="D65" s="18"/>
      <c r="E65" s="18"/>
      <c r="F65" s="20"/>
      <c r="G65" s="79" t="s">
        <v>35</v>
      </c>
      <c r="H65" s="80" t="s">
        <v>41</v>
      </c>
      <c r="I65" s="83"/>
      <c r="J65" s="83"/>
      <c r="K65" s="84" t="str">
        <f t="shared" si="20"/>
        <v>EEA</v>
      </c>
      <c r="L65" s="87" t="str">
        <f t="shared" ref="L65:L70" si="24">IF(OR(ISBLANK(I65),ISBLANK(J65)),IF(OR(G65="ALI",G65="AIE"),"L",IF(ISBLANK(G65),"","A")),IF(G65="EE",IF(J65&gt;=3,IF(I65&gt;=5,"H","A"),IF(J65&gt;=2,IF(I65&gt;=16,"H",IF(I65&lt;=4,"L","A")),IF(I65&lt;=15,"L","A"))),IF(OR(G65="SE",G65="CE"),IF(J65&gt;=4,IF(I65&gt;=6,"H","A"),IF(J65&gt;=2,IF(I65&gt;=20,"H",IF(I65&lt;=5,"L","A")),IF(I65&lt;=19,"L","A"))),IF(OR(G65="ALI",G65="AIE"),IF(J65&gt;=6,IF(I65&gt;=20,"H","A"),IF(J65&gt;=2,IF(I65&gt;=51,"H",IF(I65&lt;=19,"L","A")),IF(I65&lt;=50,"L","A")))))))</f>
        <v>A</v>
      </c>
      <c r="M65" s="88" t="str">
        <f t="shared" si="22"/>
        <v>Média</v>
      </c>
      <c r="N65" s="93">
        <f t="shared" ref="N65:N70" si="25">IF(ISBLANK(G65),"",IF(G65="ALI",IF(L65="L",7,IF(L65="A",10,15)),IF(G65="AIE",IF(L65="L",5,IF(L65="A",7,10)),IF(G65="SE",IF(L65="L",4,IF(L65="A",5,7)),IF(OR(G65="EE",G65="CE"),IF(L65="L",3,IF(L65="A",4,6)))))))</f>
        <v>4</v>
      </c>
      <c r="O65" s="96">
        <f>IF(H65="I",N65*Contagem!$U$11,IF(H65="E",N65*Contagem!$U$13,IF(H65="A",N65*Contagem!$U$12,IF(H65="T",N65*Contagem!$U$14,""))))</f>
        <v>4</v>
      </c>
      <c r="P65" s="99"/>
      <c r="Q65" s="100"/>
      <c r="R65" s="100"/>
      <c r="S65" s="100"/>
      <c r="T65" s="100"/>
    </row>
    <row r="66" ht="18.0" customHeight="1">
      <c r="A66" s="131" t="s">
        <v>125</v>
      </c>
      <c r="B66" s="18"/>
      <c r="C66" s="18"/>
      <c r="D66" s="18"/>
      <c r="E66" s="18"/>
      <c r="F66" s="20"/>
      <c r="G66" s="79" t="s">
        <v>55</v>
      </c>
      <c r="H66" s="80" t="s">
        <v>41</v>
      </c>
      <c r="I66" s="83"/>
      <c r="J66" s="83"/>
      <c r="K66" s="84" t="str">
        <f t="shared" si="20"/>
        <v>CEA</v>
      </c>
      <c r="L66" s="87" t="str">
        <f t="shared" si="24"/>
        <v>A</v>
      </c>
      <c r="M66" s="88" t="str">
        <f t="shared" si="22"/>
        <v>Média</v>
      </c>
      <c r="N66" s="93">
        <f t="shared" si="25"/>
        <v>4</v>
      </c>
      <c r="O66" s="96">
        <f>IF(H66="I",N66*Contagem!$U$11,IF(H66="E",N66*Contagem!$U$13,IF(H66="A",N66*Contagem!$U$12,IF(H66="T",N66*Contagem!$U$14,""))))</f>
        <v>4</v>
      </c>
      <c r="P66" s="99"/>
      <c r="Q66" s="100"/>
      <c r="R66" s="100"/>
      <c r="S66" s="100"/>
      <c r="T66" s="100"/>
    </row>
    <row r="67" ht="18.0" customHeight="1">
      <c r="A67" s="131" t="s">
        <v>126</v>
      </c>
      <c r="B67" s="18"/>
      <c r="C67" s="18"/>
      <c r="D67" s="18"/>
      <c r="E67" s="18"/>
      <c r="F67" s="20"/>
      <c r="G67" s="79" t="s">
        <v>55</v>
      </c>
      <c r="H67" s="80" t="s">
        <v>41</v>
      </c>
      <c r="I67" s="83"/>
      <c r="J67" s="83"/>
      <c r="K67" s="84" t="str">
        <f t="shared" si="20"/>
        <v>CEA</v>
      </c>
      <c r="L67" s="87" t="str">
        <f t="shared" si="24"/>
        <v>A</v>
      </c>
      <c r="M67" s="88" t="str">
        <f t="shared" si="22"/>
        <v>Média</v>
      </c>
      <c r="N67" s="93">
        <f t="shared" si="25"/>
        <v>4</v>
      </c>
      <c r="O67" s="96">
        <f>IF(H67="I",N67*Contagem!$U$11,IF(H67="E",N67*Contagem!$U$13,IF(H67="A",N67*Contagem!$U$12,IF(H67="T",N67*Contagem!$U$14,""))))</f>
        <v>4</v>
      </c>
      <c r="P67" s="99"/>
      <c r="Q67" s="100"/>
      <c r="R67" s="100"/>
      <c r="S67" s="100"/>
      <c r="T67" s="100"/>
    </row>
    <row r="68" ht="18.0" customHeight="1">
      <c r="A68" s="131" t="s">
        <v>127</v>
      </c>
      <c r="B68" s="18"/>
      <c r="C68" s="18"/>
      <c r="D68" s="18"/>
      <c r="E68" s="18"/>
      <c r="F68" s="20"/>
      <c r="G68" s="79" t="s">
        <v>35</v>
      </c>
      <c r="H68" s="80" t="s">
        <v>41</v>
      </c>
      <c r="I68" s="83"/>
      <c r="J68" s="83"/>
      <c r="K68" s="84" t="str">
        <f t="shared" si="20"/>
        <v>EEA</v>
      </c>
      <c r="L68" s="87" t="str">
        <f t="shared" si="24"/>
        <v>A</v>
      </c>
      <c r="M68" s="88" t="str">
        <f t="shared" si="22"/>
        <v>Média</v>
      </c>
      <c r="N68" s="93">
        <f t="shared" si="25"/>
        <v>4</v>
      </c>
      <c r="O68" s="96">
        <f>IF(H68="I",N68*Contagem!$U$11,IF(H68="E",N68*Contagem!$U$13,IF(H68="A",N68*Contagem!$U$12,IF(H68="T",N68*Contagem!$U$14,""))))</f>
        <v>4</v>
      </c>
      <c r="P68" s="99"/>
      <c r="Q68" s="100"/>
      <c r="R68" s="100"/>
      <c r="S68" s="100"/>
      <c r="T68" s="100"/>
    </row>
    <row r="69">
      <c r="A69" s="131" t="s">
        <v>128</v>
      </c>
      <c r="B69" s="18"/>
      <c r="C69" s="18"/>
      <c r="D69" s="18"/>
      <c r="E69" s="18"/>
      <c r="F69" s="20"/>
      <c r="G69" s="79" t="s">
        <v>35</v>
      </c>
      <c r="H69" s="80" t="s">
        <v>41</v>
      </c>
      <c r="I69" s="83"/>
      <c r="J69" s="83"/>
      <c r="K69" s="84" t="str">
        <f t="shared" si="20"/>
        <v>EEA</v>
      </c>
      <c r="L69" s="87" t="str">
        <f t="shared" si="24"/>
        <v>A</v>
      </c>
      <c r="M69" s="88" t="str">
        <f t="shared" si="22"/>
        <v>Média</v>
      </c>
      <c r="N69" s="93">
        <f t="shared" si="25"/>
        <v>4</v>
      </c>
      <c r="O69" s="96">
        <f>IF(H69="I",N69*Contagem!$U$11,IF(H69="E",N69*Contagem!$U$13,IF(H69="A",N69*Contagem!$U$12,IF(H69="T",N69*Contagem!$U$14,""))))</f>
        <v>4</v>
      </c>
      <c r="P69" s="99"/>
      <c r="Q69" s="100"/>
      <c r="R69" s="100"/>
      <c r="S69" s="100"/>
      <c r="T69" s="100"/>
    </row>
    <row r="70" ht="18.0" customHeight="1">
      <c r="A70" s="131" t="s">
        <v>129</v>
      </c>
      <c r="B70" s="18"/>
      <c r="C70" s="18"/>
      <c r="D70" s="18"/>
      <c r="E70" s="18"/>
      <c r="F70" s="20"/>
      <c r="G70" s="79" t="s">
        <v>49</v>
      </c>
      <c r="H70" s="80" t="s">
        <v>41</v>
      </c>
      <c r="I70" s="83"/>
      <c r="J70" s="83"/>
      <c r="K70" s="84" t="str">
        <f t="shared" si="20"/>
        <v>SEA</v>
      </c>
      <c r="L70" s="87" t="str">
        <f t="shared" si="24"/>
        <v>A</v>
      </c>
      <c r="M70" s="88" t="str">
        <f t="shared" si="22"/>
        <v>Média</v>
      </c>
      <c r="N70" s="93">
        <f t="shared" si="25"/>
        <v>5</v>
      </c>
      <c r="O70" s="96">
        <f>IF(H70="I",N70*Contagem!$U$11,IF(H70="E",N70*Contagem!$U$13,IF(H70="A",N70*Contagem!$U$12,IF(H70="T",N70*Contagem!$U$14,""))))</f>
        <v>5</v>
      </c>
      <c r="P70" s="99"/>
      <c r="Q70" s="100"/>
      <c r="R70" s="100"/>
      <c r="S70" s="100"/>
      <c r="T70" s="100"/>
    </row>
    <row r="71" ht="18.0" customHeight="1">
      <c r="A71" s="75" t="s">
        <v>130</v>
      </c>
      <c r="B71" s="18"/>
      <c r="C71" s="18"/>
      <c r="D71" s="18"/>
      <c r="E71" s="18"/>
      <c r="F71" s="20"/>
      <c r="G71" s="101"/>
      <c r="H71" s="103"/>
      <c r="I71" s="84"/>
      <c r="J71" s="84"/>
      <c r="K71" s="105"/>
      <c r="L71" s="106"/>
      <c r="M71" s="107"/>
      <c r="N71" s="93"/>
      <c r="O71" s="108"/>
      <c r="P71" s="99"/>
      <c r="Q71" s="100"/>
      <c r="R71" s="100"/>
      <c r="S71" s="100"/>
      <c r="T71" s="100"/>
    </row>
    <row r="72" ht="18.0" customHeight="1">
      <c r="A72" s="131" t="s">
        <v>122</v>
      </c>
      <c r="B72" s="18"/>
      <c r="C72" s="18"/>
      <c r="D72" s="18"/>
      <c r="E72" s="18"/>
      <c r="F72" s="20"/>
      <c r="G72" s="128" t="s">
        <v>35</v>
      </c>
      <c r="H72" s="103" t="s">
        <v>41</v>
      </c>
      <c r="I72" s="79"/>
      <c r="J72" s="79"/>
      <c r="K72" s="105" t="str">
        <f t="shared" ref="K72:K78" si="26">CONCATENATE(G72,L72)</f>
        <v>EEA</v>
      </c>
      <c r="L72" s="106" t="str">
        <f t="shared" ref="L72:L73" si="27">IF(OR(ISBLANK(I72),ISBLANK(J72)),IF(OR(G72="ALI",G72="AIE"),"L",IF(ISBLANK(G72),"","A")),IF(G72="EE",IF(J72&gt;=3,IF(I72&gt;=5,"H","A"),IF(J72&gt;=2,IF(I72&gt;=16,"H",IF(I72&lt;=4,"L","A")),IF(I72&lt;=15,"L","A"))),IF(OR(G72="SE",G72="CE"),IF(J72&gt;=4,IF(I72&gt;=6,"H","A"),IF(J72&gt;=2,IF(I72&gt;=20,"H",IF(I72&lt;=5,"L","A")),IF(I72&lt;=19,"L","A"))),IF(OR(G72="ALI",G72="AIE"),IF(J72&gt;=6,IF(I72&gt;=20,"H","A"),IF(J72&gt;=2,IF(I72&gt;=51,"H",IF(I72&lt;=19,"L","A")),IF(I72&lt;=50,"L","A")))))))</f>
        <v>A</v>
      </c>
      <c r="M72" s="107" t="str">
        <f t="shared" ref="M72:M78" si="28">IF(L72="L","Baixa",IF(L72="A","Média",IF(L72="","","Alta")))</f>
        <v>Média</v>
      </c>
      <c r="N72" s="114">
        <f t="shared" ref="N72:N73" si="29">IF(ISBLANK(G72),"",IF(G72="ALI",IF(L72="L",7,IF(L72="A",10,15)),IF(G72="AIE",IF(L72="L",5,IF(L72="A",7,10)),IF(G72="SE",IF(L72="L",4,IF(L72="A",5,7)),IF(OR(G72="EE",G72="CE"),IF(L72="L",3,IF(L72="A",4,6)))))))</f>
        <v>4</v>
      </c>
      <c r="O72" s="108">
        <f>IF(H72="I",N72*Contagem!$U$11,IF(H72="E",N72*Contagem!$U$13,IF(H72="A",N72*Contagem!$U$12,IF(H72="T",N72*Contagem!$U$14,""))))</f>
        <v>4</v>
      </c>
      <c r="P72" s="99"/>
      <c r="Q72" s="100"/>
      <c r="R72" s="100"/>
      <c r="S72" s="100"/>
      <c r="T72" s="100"/>
    </row>
    <row r="73" ht="18.0" customHeight="1">
      <c r="A73" s="131" t="s">
        <v>123</v>
      </c>
      <c r="B73" s="18"/>
      <c r="C73" s="18"/>
      <c r="D73" s="18"/>
      <c r="E73" s="18"/>
      <c r="F73" s="20"/>
      <c r="G73" s="128" t="s">
        <v>35</v>
      </c>
      <c r="H73" s="103" t="s">
        <v>41</v>
      </c>
      <c r="I73" s="79"/>
      <c r="J73" s="79"/>
      <c r="K73" s="105" t="str">
        <f t="shared" si="26"/>
        <v>EEA</v>
      </c>
      <c r="L73" s="106" t="str">
        <f t="shared" si="27"/>
        <v>A</v>
      </c>
      <c r="M73" s="107" t="str">
        <f t="shared" si="28"/>
        <v>Média</v>
      </c>
      <c r="N73" s="114">
        <f t="shared" si="29"/>
        <v>4</v>
      </c>
      <c r="O73" s="108">
        <f>IF(H73="I",N73*Contagem!$U$11,IF(H73="E",N73*Contagem!$U$13,IF(H73="A",N73*Contagem!$U$12,IF(H73="T",N73*Contagem!$U$14,""))))</f>
        <v>4</v>
      </c>
      <c r="P73" s="99"/>
      <c r="Q73" s="100"/>
      <c r="R73" s="100"/>
      <c r="S73" s="100"/>
      <c r="T73" s="100"/>
    </row>
    <row r="74" ht="18.0" customHeight="1">
      <c r="A74" s="131" t="s">
        <v>124</v>
      </c>
      <c r="B74" s="18"/>
      <c r="C74" s="18"/>
      <c r="D74" s="18"/>
      <c r="E74" s="18"/>
      <c r="F74" s="20"/>
      <c r="G74" s="79" t="s">
        <v>35</v>
      </c>
      <c r="H74" s="80" t="s">
        <v>41</v>
      </c>
      <c r="I74" s="83"/>
      <c r="J74" s="83"/>
      <c r="K74" s="84" t="str">
        <f t="shared" si="26"/>
        <v>EEA</v>
      </c>
      <c r="L74" s="87" t="str">
        <f t="shared" ref="L74:L76" si="30">IF(OR(ISBLANK(I74),ISBLANK(J74)),IF(OR(G74="ALI",G74="AIE"),"L",IF(ISBLANK(G74),"","A")),IF(G74="EE",IF(J74&gt;=3,IF(I74&gt;=5,"H","A"),IF(J74&gt;=2,IF(I74&gt;=16,"H",IF(I74&lt;=4,"L","A")),IF(I74&lt;=15,"L","A"))),IF(OR(G74="SE",G74="CE"),IF(J74&gt;=4,IF(I74&gt;=6,"H","A"),IF(J74&gt;=2,IF(I74&gt;=20,"H",IF(I74&lt;=5,"L","A")),IF(I74&lt;=19,"L","A"))),IF(OR(G74="ALI",G74="AIE"),IF(J74&gt;=6,IF(I74&gt;=20,"H","A"),IF(J74&gt;=2,IF(I74&gt;=51,"H",IF(I74&lt;=19,"L","A")),IF(I74&lt;=50,"L","A")))))))</f>
        <v>A</v>
      </c>
      <c r="M74" s="88" t="str">
        <f t="shared" si="28"/>
        <v>Média</v>
      </c>
      <c r="N74" s="93">
        <f t="shared" ref="N74:N76" si="31">IF(ISBLANK(G74),"",IF(G74="ALI",IF(L74="L",7,IF(L74="A",10,15)),IF(G74="AIE",IF(L74="L",5,IF(L74="A",7,10)),IF(G74="SE",IF(L74="L",4,IF(L74="A",5,7)),IF(OR(G74="EE",G74="CE"),IF(L74="L",3,IF(L74="A",4,6)))))))</f>
        <v>4</v>
      </c>
      <c r="O74" s="96">
        <f>IF(H74="I",N74*Contagem!$U$11,IF(H74="E",N74*Contagem!$U$13,IF(H74="A",N74*Contagem!$U$12,IF(H74="T",N74*Contagem!$U$14,""))))</f>
        <v>4</v>
      </c>
      <c r="P74" s="99"/>
      <c r="Q74" s="100"/>
      <c r="R74" s="100"/>
      <c r="S74" s="100"/>
      <c r="T74" s="100"/>
    </row>
    <row r="75" ht="18.0" customHeight="1">
      <c r="A75" s="131" t="s">
        <v>125</v>
      </c>
      <c r="B75" s="18"/>
      <c r="C75" s="18"/>
      <c r="D75" s="18"/>
      <c r="E75" s="18"/>
      <c r="F75" s="20"/>
      <c r="G75" s="79" t="s">
        <v>55</v>
      </c>
      <c r="H75" s="80" t="s">
        <v>41</v>
      </c>
      <c r="I75" s="83"/>
      <c r="J75" s="83"/>
      <c r="K75" s="84" t="str">
        <f t="shared" si="26"/>
        <v>CEA</v>
      </c>
      <c r="L75" s="87" t="str">
        <f t="shared" si="30"/>
        <v>A</v>
      </c>
      <c r="M75" s="88" t="str">
        <f t="shared" si="28"/>
        <v>Média</v>
      </c>
      <c r="N75" s="93">
        <f t="shared" si="31"/>
        <v>4</v>
      </c>
      <c r="O75" s="96">
        <f>IF(H75="I",N75*Contagem!$U$11,IF(H75="E",N75*Contagem!$U$13,IF(H75="A",N75*Contagem!$U$12,IF(H75="T",N75*Contagem!$U$14,""))))</f>
        <v>4</v>
      </c>
      <c r="P75" s="99"/>
      <c r="Q75" s="100"/>
      <c r="R75" s="100"/>
      <c r="S75" s="100"/>
      <c r="T75" s="100"/>
    </row>
    <row r="76" ht="18.0" customHeight="1">
      <c r="A76" s="131" t="s">
        <v>126</v>
      </c>
      <c r="B76" s="18"/>
      <c r="C76" s="18"/>
      <c r="D76" s="18"/>
      <c r="E76" s="18"/>
      <c r="F76" s="20"/>
      <c r="G76" s="79" t="s">
        <v>55</v>
      </c>
      <c r="H76" s="80" t="s">
        <v>41</v>
      </c>
      <c r="I76" s="83"/>
      <c r="J76" s="83"/>
      <c r="K76" s="84" t="str">
        <f t="shared" si="26"/>
        <v>CEA</v>
      </c>
      <c r="L76" s="87" t="str">
        <f t="shared" si="30"/>
        <v>A</v>
      </c>
      <c r="M76" s="88" t="str">
        <f t="shared" si="28"/>
        <v>Média</v>
      </c>
      <c r="N76" s="93">
        <f t="shared" si="31"/>
        <v>4</v>
      </c>
      <c r="O76" s="96">
        <f>IF(H76="I",N76*Contagem!$U$11,IF(H76="E",N76*Contagem!$U$13,IF(H76="A",N76*Contagem!$U$12,IF(H76="T",N76*Contagem!$U$14,""))))</f>
        <v>4</v>
      </c>
      <c r="P76" s="99"/>
      <c r="Q76" s="100"/>
      <c r="R76" s="100"/>
      <c r="S76" s="100"/>
      <c r="T76" s="100"/>
    </row>
    <row r="77">
      <c r="A77" s="131" t="s">
        <v>131</v>
      </c>
      <c r="B77" s="18"/>
      <c r="C77" s="18"/>
      <c r="D77" s="18"/>
      <c r="E77" s="18"/>
      <c r="F77" s="20"/>
      <c r="G77" s="101" t="s">
        <v>35</v>
      </c>
      <c r="H77" s="103" t="s">
        <v>41</v>
      </c>
      <c r="I77" s="104"/>
      <c r="J77" s="104"/>
      <c r="K77" s="105" t="str">
        <f t="shared" si="26"/>
        <v>EEA</v>
      </c>
      <c r="L77" s="106" t="str">
        <f>IF(OR(ISBLANK(I77),ISBLANK(J77)),IF(OR(G77="ALI",G77="AIE"),"L",IF(ISBLANK(G77),"","A")),IF(G77="EE",IF(J77&gt;=3,IF(I77&gt;=5,"H","A"),IF(J77&gt;=2,IF(I77&gt;=16,"H",IF(I77&lt;=4,"L","A")),IF(I77&lt;=15,"L","A"))),IF(OR(G77="SE",G77="CE"),IF(J77&gt;=4,IF(I77&gt;=6,"H","A"),IF(J77&gt;=2,IF(I77&gt;=20,"H",IF(I77&lt;=5,"L","A")),IF(I77&lt;=19,"L","A"))),IF(OR(G77="ALI",G77="AIE"),IF(J77&gt;=6,IF(I77&gt;=20,"H","A"),IF(J77&gt;=2,IF(I77&gt;=51,"H",IF(I77&lt;=19,"L","A")),IF(I77&lt;=50,"L","A")))))))</f>
        <v>A</v>
      </c>
      <c r="M77" s="107" t="str">
        <f t="shared" si="28"/>
        <v>Média</v>
      </c>
      <c r="N77" s="114">
        <f>IF(ISBLANK(G77),"",IF(G77="ALI",IF(L77="L",7,IF(L77="A",10,15)),IF(G77="AIE",IF(L77="L",5,IF(L77="A",7,10)),IF(G77="SE",IF(L77="L",4,IF(L77="A",5,7)),IF(OR(G77="EE",G77="CE"),IF(L77="L",3,IF(L77="A",4,6)))))))</f>
        <v>4</v>
      </c>
      <c r="O77" s="108">
        <f>IF(H77="I",N77*Contagem!$U$11,IF(H77="E",N77*Contagem!$U$13,IF(H77="A",N77*Contagem!$U$12,IF(H77="T",N77*Contagem!$U$14,""))))</f>
        <v>4</v>
      </c>
      <c r="P77" s="99"/>
      <c r="Q77" s="100"/>
      <c r="R77" s="100"/>
      <c r="S77" s="100"/>
      <c r="T77" s="100"/>
    </row>
    <row r="78" ht="18.0" customHeight="1">
      <c r="A78" s="131" t="s">
        <v>120</v>
      </c>
      <c r="B78" s="18"/>
      <c r="C78" s="18"/>
      <c r="D78" s="18"/>
      <c r="E78" s="18"/>
      <c r="F78" s="20"/>
      <c r="G78" s="79" t="s">
        <v>49</v>
      </c>
      <c r="H78" s="80" t="s">
        <v>41</v>
      </c>
      <c r="I78" s="83"/>
      <c r="J78" s="83"/>
      <c r="K78" s="84" t="str">
        <f t="shared" si="26"/>
        <v>SEA</v>
      </c>
      <c r="L78" s="87" t="str">
        <f>IF(OR(ISBLANK(I78),ISBLANK(J78)),IF(OR(G78="ALI",G78="AIE"),"L",IF(ISBLANK(G78),"","A")),IF(G78="EE",IF(J78&gt;=3,IF(I78&gt;=5,"H","A"),IF(J78&gt;=2,IF(I78&gt;=16,"H",IF(I78&lt;=4,"L","A")),IF(I78&lt;=15,"L","A"))),IF(OR(G78="SE",G78="CE"),IF(J78&gt;=4,IF(I78&gt;=6,"H","A"),IF(J78&gt;=2,IF(I78&gt;=20,"H",IF(I78&lt;=5,"L","A")),IF(I78&lt;=19,"L","A"))),IF(OR(G78="ALI",G78="AIE"),IF(J78&gt;=6,IF(I78&gt;=20,"H","A"),IF(J78&gt;=2,IF(I78&gt;=51,"H",IF(I78&lt;=19,"L","A")),IF(I78&lt;=50,"L","A")))))))</f>
        <v>A</v>
      </c>
      <c r="M78" s="88" t="str">
        <f t="shared" si="28"/>
        <v>Média</v>
      </c>
      <c r="N78" s="93">
        <f>IF(ISBLANK(G78),"",IF(G78="ALI",IF(L78="L",7,IF(L78="A",10,15)),IF(G78="AIE",IF(L78="L",5,IF(L78="A",7,10)),IF(G78="SE",IF(L78="L",4,IF(L78="A",5,7)),IF(OR(G78="EE",G78="CE"),IF(L78="L",3,IF(L78="A",4,6)))))))</f>
        <v>5</v>
      </c>
      <c r="O78" s="96">
        <f>IF(H78="I",N78*Contagem!$U$11,IF(H78="E",N78*Contagem!$U$13,IF(H78="A",N78*Contagem!$U$12,IF(H78="T",N78*Contagem!$U$14,""))))</f>
        <v>5</v>
      </c>
      <c r="P78" s="99"/>
      <c r="Q78" s="100"/>
      <c r="R78" s="100"/>
      <c r="S78" s="100"/>
      <c r="T78" s="100"/>
    </row>
    <row r="79" ht="18.0" customHeight="1">
      <c r="A79" s="75" t="s">
        <v>132</v>
      </c>
      <c r="B79" s="18"/>
      <c r="C79" s="18"/>
      <c r="D79" s="18"/>
      <c r="E79" s="18"/>
      <c r="F79" s="20"/>
      <c r="G79" s="101"/>
      <c r="H79" s="103"/>
      <c r="I79" s="84"/>
      <c r="J79" s="84"/>
      <c r="K79" s="105"/>
      <c r="L79" s="106"/>
      <c r="M79" s="107"/>
      <c r="N79" s="93"/>
      <c r="O79" s="108"/>
      <c r="P79" s="99"/>
      <c r="Q79" s="100"/>
      <c r="R79" s="100"/>
      <c r="S79" s="100"/>
      <c r="T79" s="100"/>
    </row>
    <row r="80">
      <c r="A80" s="131" t="s">
        <v>122</v>
      </c>
      <c r="B80" s="18"/>
      <c r="C80" s="18"/>
      <c r="D80" s="18"/>
      <c r="E80" s="18"/>
      <c r="F80" s="20"/>
      <c r="G80" s="128" t="s">
        <v>35</v>
      </c>
      <c r="H80" s="103" t="s">
        <v>41</v>
      </c>
      <c r="I80" s="79"/>
      <c r="J80" s="79"/>
      <c r="K80" s="105" t="str">
        <f t="shared" ref="K80:K86" si="32">CONCATENATE(G80,L80)</f>
        <v>EEA</v>
      </c>
      <c r="L80" s="106" t="str">
        <f t="shared" ref="L80:L81" si="33">IF(OR(ISBLANK(I80),ISBLANK(J80)),IF(OR(G80="ALI",G80="AIE"),"L",IF(ISBLANK(G80),"","A")),IF(G80="EE",IF(J80&gt;=3,IF(I80&gt;=5,"H","A"),IF(J80&gt;=2,IF(I80&gt;=16,"H",IF(I80&lt;=4,"L","A")),IF(I80&lt;=15,"L","A"))),IF(OR(G80="SE",G80="CE"),IF(J80&gt;=4,IF(I80&gt;=6,"H","A"),IF(J80&gt;=2,IF(I80&gt;=20,"H",IF(I80&lt;=5,"L","A")),IF(I80&lt;=19,"L","A"))),IF(OR(G80="ALI",G80="AIE"),IF(J80&gt;=6,IF(I80&gt;=20,"H","A"),IF(J80&gt;=2,IF(I80&gt;=51,"H",IF(I80&lt;=19,"L","A")),IF(I80&lt;=50,"L","A")))))))</f>
        <v>A</v>
      </c>
      <c r="M80" s="107" t="str">
        <f t="shared" ref="M80:M86" si="34">IF(L80="L","Baixa",IF(L80="A","Média",IF(L80="","","Alta")))</f>
        <v>Média</v>
      </c>
      <c r="N80" s="114">
        <f t="shared" ref="N80:N81" si="35">IF(ISBLANK(G80),"",IF(G80="ALI",IF(L80="L",7,IF(L80="A",10,15)),IF(G80="AIE",IF(L80="L",5,IF(L80="A",7,10)),IF(G80="SE",IF(L80="L",4,IF(L80="A",5,7)),IF(OR(G80="EE",G80="CE"),IF(L80="L",3,IF(L80="A",4,6)))))))</f>
        <v>4</v>
      </c>
      <c r="O80" s="108">
        <f>IF(H80="I",N80*Contagem!$U$11,IF(H80="E",N80*Contagem!$U$13,IF(H80="A",N80*Contagem!$U$12,IF(H80="T",N80*Contagem!$U$14,""))))</f>
        <v>4</v>
      </c>
      <c r="P80" s="99"/>
      <c r="Q80" s="100"/>
      <c r="R80" s="100"/>
      <c r="S80" s="100"/>
      <c r="T80" s="100"/>
    </row>
    <row r="81">
      <c r="A81" s="131" t="s">
        <v>123</v>
      </c>
      <c r="B81" s="18"/>
      <c r="C81" s="18"/>
      <c r="D81" s="18"/>
      <c r="E81" s="18"/>
      <c r="F81" s="20"/>
      <c r="G81" s="128" t="s">
        <v>35</v>
      </c>
      <c r="H81" s="103" t="s">
        <v>41</v>
      </c>
      <c r="I81" s="79"/>
      <c r="J81" s="79"/>
      <c r="K81" s="105" t="str">
        <f t="shared" si="32"/>
        <v>EEA</v>
      </c>
      <c r="L81" s="106" t="str">
        <f t="shared" si="33"/>
        <v>A</v>
      </c>
      <c r="M81" s="107" t="str">
        <f t="shared" si="34"/>
        <v>Média</v>
      </c>
      <c r="N81" s="114">
        <f t="shared" si="35"/>
        <v>4</v>
      </c>
      <c r="O81" s="108">
        <f>IF(H81="I",N81*Contagem!$U$11,IF(H81="E",N81*Contagem!$U$13,IF(H81="A",N81*Contagem!$U$12,IF(H81="T",N81*Contagem!$U$14,""))))</f>
        <v>4</v>
      </c>
      <c r="P81" s="99"/>
      <c r="Q81" s="100"/>
      <c r="R81" s="100"/>
      <c r="S81" s="100"/>
      <c r="T81" s="100"/>
    </row>
    <row r="82">
      <c r="A82" s="131" t="s">
        <v>124</v>
      </c>
      <c r="B82" s="18"/>
      <c r="C82" s="18"/>
      <c r="D82" s="18"/>
      <c r="E82" s="18"/>
      <c r="F82" s="20"/>
      <c r="G82" s="79" t="s">
        <v>35</v>
      </c>
      <c r="H82" s="80" t="s">
        <v>41</v>
      </c>
      <c r="I82" s="83"/>
      <c r="J82" s="83"/>
      <c r="K82" s="84" t="str">
        <f t="shared" si="32"/>
        <v>EEA</v>
      </c>
      <c r="L82" s="87" t="str">
        <f t="shared" ref="L82:L84" si="36">IF(OR(ISBLANK(I82),ISBLANK(J82)),IF(OR(G82="ALI",G82="AIE"),"L",IF(ISBLANK(G82),"","A")),IF(G82="EE",IF(J82&gt;=3,IF(I82&gt;=5,"H","A"),IF(J82&gt;=2,IF(I82&gt;=16,"H",IF(I82&lt;=4,"L","A")),IF(I82&lt;=15,"L","A"))),IF(OR(G82="SE",G82="CE"),IF(J82&gt;=4,IF(I82&gt;=6,"H","A"),IF(J82&gt;=2,IF(I82&gt;=20,"H",IF(I82&lt;=5,"L","A")),IF(I82&lt;=19,"L","A"))),IF(OR(G82="ALI",G82="AIE"),IF(J82&gt;=6,IF(I82&gt;=20,"H","A"),IF(J82&gt;=2,IF(I82&gt;=51,"H",IF(I82&lt;=19,"L","A")),IF(I82&lt;=50,"L","A")))))))</f>
        <v>A</v>
      </c>
      <c r="M82" s="88" t="str">
        <f t="shared" si="34"/>
        <v>Média</v>
      </c>
      <c r="N82" s="93">
        <f t="shared" ref="N82:N84" si="37">IF(ISBLANK(G82),"",IF(G82="ALI",IF(L82="L",7,IF(L82="A",10,15)),IF(G82="AIE",IF(L82="L",5,IF(L82="A",7,10)),IF(G82="SE",IF(L82="L",4,IF(L82="A",5,7)),IF(OR(G82="EE",G82="CE"),IF(L82="L",3,IF(L82="A",4,6)))))))</f>
        <v>4</v>
      </c>
      <c r="O82" s="96">
        <f>IF(H82="I",N82*Contagem!$U$11,IF(H82="E",N82*Contagem!$U$13,IF(H82="A",N82*Contagem!$U$12,IF(H82="T",N82*Contagem!$U$14,""))))</f>
        <v>4</v>
      </c>
      <c r="P82" s="99"/>
      <c r="Q82" s="100"/>
      <c r="R82" s="100"/>
      <c r="S82" s="100"/>
      <c r="T82" s="100"/>
    </row>
    <row r="83">
      <c r="A83" s="131" t="s">
        <v>125</v>
      </c>
      <c r="B83" s="18"/>
      <c r="C83" s="18"/>
      <c r="D83" s="18"/>
      <c r="E83" s="18"/>
      <c r="F83" s="20"/>
      <c r="G83" s="79" t="s">
        <v>55</v>
      </c>
      <c r="H83" s="80" t="s">
        <v>41</v>
      </c>
      <c r="I83" s="83"/>
      <c r="J83" s="83"/>
      <c r="K83" s="84" t="str">
        <f t="shared" si="32"/>
        <v>CEA</v>
      </c>
      <c r="L83" s="87" t="str">
        <f t="shared" si="36"/>
        <v>A</v>
      </c>
      <c r="M83" s="88" t="str">
        <f t="shared" si="34"/>
        <v>Média</v>
      </c>
      <c r="N83" s="93">
        <f t="shared" si="37"/>
        <v>4</v>
      </c>
      <c r="O83" s="96">
        <f>IF(H83="I",N83*Contagem!$U$11,IF(H83="E",N83*Contagem!$U$13,IF(H83="A",N83*Contagem!$U$12,IF(H83="T",N83*Contagem!$U$14,""))))</f>
        <v>4</v>
      </c>
      <c r="P83" s="99"/>
      <c r="Q83" s="100"/>
      <c r="R83" s="100"/>
      <c r="S83" s="100"/>
      <c r="T83" s="100"/>
    </row>
    <row r="84">
      <c r="A84" s="131" t="s">
        <v>126</v>
      </c>
      <c r="B84" s="18"/>
      <c r="C84" s="18"/>
      <c r="D84" s="18"/>
      <c r="E84" s="18"/>
      <c r="F84" s="20"/>
      <c r="G84" s="79" t="s">
        <v>55</v>
      </c>
      <c r="H84" s="80" t="s">
        <v>41</v>
      </c>
      <c r="I84" s="83"/>
      <c r="J84" s="83"/>
      <c r="K84" s="84" t="str">
        <f t="shared" si="32"/>
        <v>CEA</v>
      </c>
      <c r="L84" s="87" t="str">
        <f t="shared" si="36"/>
        <v>A</v>
      </c>
      <c r="M84" s="88" t="str">
        <f t="shared" si="34"/>
        <v>Média</v>
      </c>
      <c r="N84" s="93">
        <f t="shared" si="37"/>
        <v>4</v>
      </c>
      <c r="O84" s="96">
        <f>IF(H84="I",N84*Contagem!$U$11,IF(H84="E",N84*Contagem!$U$13,IF(H84="A",N84*Contagem!$U$12,IF(H84="T",N84*Contagem!$U$14,""))))</f>
        <v>4</v>
      </c>
      <c r="P84" s="99"/>
      <c r="Q84" s="100"/>
      <c r="R84" s="100"/>
      <c r="S84" s="100"/>
      <c r="T84" s="100"/>
    </row>
    <row r="85">
      <c r="A85" s="132" t="s">
        <v>131</v>
      </c>
      <c r="B85" s="18"/>
      <c r="C85" s="18"/>
      <c r="D85" s="18"/>
      <c r="E85" s="18"/>
      <c r="F85" s="20"/>
      <c r="G85" s="101" t="s">
        <v>35</v>
      </c>
      <c r="H85" s="103" t="s">
        <v>41</v>
      </c>
      <c r="I85" s="133"/>
      <c r="J85" s="133"/>
      <c r="K85" s="105" t="str">
        <f t="shared" si="32"/>
        <v>EEA</v>
      </c>
      <c r="L85" s="106" t="str">
        <f>IF(OR(ISBLANK(I85),ISBLANK(J85)),IF(OR(G85="ALI",G85="AIE"),"L",IF(ISBLANK(G85),"","A")),IF(G85="EE",IF(J85&gt;=3,IF(I85&gt;=5,"H","A"),IF(J85&gt;=2,IF(I85&gt;=16,"H",IF(I85&lt;=4,"L","A")),IF(I85&lt;=15,"L","A"))),IF(OR(G85="SE",G85="CE"),IF(J85&gt;=4,IF(I85&gt;=6,"H","A"),IF(J85&gt;=2,IF(I85&gt;=20,"H",IF(I85&lt;=5,"L","A")),IF(I85&lt;=19,"L","A"))),IF(OR(G85="ALI",G85="AIE"),IF(J85&gt;=6,IF(I85&gt;=20,"H","A"),IF(J85&gt;=2,IF(I85&gt;=51,"H",IF(I85&lt;=19,"L","A")),IF(I85&lt;=50,"L","A")))))))</f>
        <v>A</v>
      </c>
      <c r="M85" s="107" t="str">
        <f t="shared" si="34"/>
        <v>Média</v>
      </c>
      <c r="N85" s="114">
        <f>IF(ISBLANK(G85),"",IF(G85="ALI",IF(L85="L",7,IF(L85="A",10,15)),IF(G85="AIE",IF(L85="L",5,IF(L85="A",7,10)),IF(G85="SE",IF(L85="L",4,IF(L85="A",5,7)),IF(OR(G85="EE",G85="CE"),IF(L85="L",3,IF(L85="A",4,6)))))))</f>
        <v>4</v>
      </c>
      <c r="O85" s="108">
        <f>IF(H85="I",N85*Contagem!$U$11,IF(H85="E",N85*Contagem!$U$13,IF(H85="A",N85*Contagem!$U$12,IF(H85="T",N85*Contagem!$U$14,""))))</f>
        <v>4</v>
      </c>
      <c r="P85" s="99"/>
      <c r="Q85" s="100"/>
      <c r="R85" s="100"/>
      <c r="S85" s="100"/>
      <c r="T85" s="100"/>
    </row>
    <row r="86">
      <c r="A86" s="131" t="s">
        <v>120</v>
      </c>
      <c r="B86" s="18"/>
      <c r="C86" s="18"/>
      <c r="D86" s="18"/>
      <c r="E86" s="18"/>
      <c r="F86" s="20"/>
      <c r="G86" s="79" t="s">
        <v>49</v>
      </c>
      <c r="H86" s="80" t="s">
        <v>41</v>
      </c>
      <c r="I86" s="83"/>
      <c r="J86" s="83"/>
      <c r="K86" s="84" t="str">
        <f t="shared" si="32"/>
        <v>SEA</v>
      </c>
      <c r="L86" s="87" t="str">
        <f>IF(OR(ISBLANK(I86),ISBLANK(J86)),IF(OR(G86="ALI",G86="AIE"),"L",IF(ISBLANK(G86),"","A")),IF(G86="EE",IF(J86&gt;=3,IF(I86&gt;=5,"H","A"),IF(J86&gt;=2,IF(I86&gt;=16,"H",IF(I86&lt;=4,"L","A")),IF(I86&lt;=15,"L","A"))),IF(OR(G86="SE",G86="CE"),IF(J86&gt;=4,IF(I86&gt;=6,"H","A"),IF(J86&gt;=2,IF(I86&gt;=20,"H",IF(I86&lt;=5,"L","A")),IF(I86&lt;=19,"L","A"))),IF(OR(G86="ALI",G86="AIE"),IF(J86&gt;=6,IF(I86&gt;=20,"H","A"),IF(J86&gt;=2,IF(I86&gt;=51,"H",IF(I86&lt;=19,"L","A")),IF(I86&lt;=50,"L","A")))))))</f>
        <v>A</v>
      </c>
      <c r="M86" s="88" t="str">
        <f t="shared" si="34"/>
        <v>Média</v>
      </c>
      <c r="N86" s="93">
        <f>IF(ISBLANK(G86),"",IF(G86="ALI",IF(L86="L",7,IF(L86="A",10,15)),IF(G86="AIE",IF(L86="L",5,IF(L86="A",7,10)),IF(G86="SE",IF(L86="L",4,IF(L86="A",5,7)),IF(OR(G86="EE",G86="CE"),IF(L86="L",3,IF(L86="A",4,6)))))))</f>
        <v>5</v>
      </c>
      <c r="O86" s="96">
        <f>IF(H86="I",N86*Contagem!$U$11,IF(H86="E",N86*Contagem!$U$13,IF(H86="A",N86*Contagem!$U$12,IF(H86="T",N86*Contagem!$U$14,""))))</f>
        <v>5</v>
      </c>
      <c r="P86" s="99"/>
      <c r="Q86" s="100"/>
      <c r="R86" s="100"/>
      <c r="S86" s="100"/>
      <c r="T86" s="100"/>
    </row>
    <row r="87" ht="18.0" customHeight="1">
      <c r="A87" s="75" t="s">
        <v>133</v>
      </c>
      <c r="B87" s="18"/>
      <c r="C87" s="18"/>
      <c r="D87" s="18"/>
      <c r="E87" s="18"/>
      <c r="F87" s="20"/>
      <c r="G87" s="101"/>
      <c r="H87" s="103"/>
      <c r="I87" s="84"/>
      <c r="J87" s="84"/>
      <c r="K87" s="105"/>
      <c r="L87" s="106"/>
      <c r="M87" s="107"/>
      <c r="N87" s="93"/>
      <c r="O87" s="108"/>
      <c r="P87" s="99"/>
      <c r="Q87" s="100"/>
      <c r="R87" s="100"/>
      <c r="S87" s="100"/>
      <c r="T87" s="100"/>
    </row>
    <row r="88">
      <c r="A88" s="131" t="s">
        <v>122</v>
      </c>
      <c r="B88" s="18"/>
      <c r="C88" s="18"/>
      <c r="D88" s="18"/>
      <c r="E88" s="18"/>
      <c r="F88" s="20"/>
      <c r="G88" s="128" t="s">
        <v>35</v>
      </c>
      <c r="H88" s="103" t="s">
        <v>41</v>
      </c>
      <c r="I88" s="79"/>
      <c r="J88" s="79"/>
      <c r="K88" s="105" t="str">
        <f t="shared" ref="K88:K94" si="38">CONCATENATE(G88,L88)</f>
        <v>EEA</v>
      </c>
      <c r="L88" s="106" t="str">
        <f t="shared" ref="L88:L89" si="39">IF(OR(ISBLANK(I88),ISBLANK(J88)),IF(OR(G88="ALI",G88="AIE"),"L",IF(ISBLANK(G88),"","A")),IF(G88="EE",IF(J88&gt;=3,IF(I88&gt;=5,"H","A"),IF(J88&gt;=2,IF(I88&gt;=16,"H",IF(I88&lt;=4,"L","A")),IF(I88&lt;=15,"L","A"))),IF(OR(G88="SE",G88="CE"),IF(J88&gt;=4,IF(I88&gt;=6,"H","A"),IF(J88&gt;=2,IF(I88&gt;=20,"H",IF(I88&lt;=5,"L","A")),IF(I88&lt;=19,"L","A"))),IF(OR(G88="ALI",G88="AIE"),IF(J88&gt;=6,IF(I88&gt;=20,"H","A"),IF(J88&gt;=2,IF(I88&gt;=51,"H",IF(I88&lt;=19,"L","A")),IF(I88&lt;=50,"L","A")))))))</f>
        <v>A</v>
      </c>
      <c r="M88" s="107" t="str">
        <f t="shared" ref="M88:M94" si="40">IF(L88="L","Baixa",IF(L88="A","Média",IF(L88="","","Alta")))</f>
        <v>Média</v>
      </c>
      <c r="N88" s="114">
        <f t="shared" ref="N88:N89" si="41">IF(ISBLANK(G88),"",IF(G88="ALI",IF(L88="L",7,IF(L88="A",10,15)),IF(G88="AIE",IF(L88="L",5,IF(L88="A",7,10)),IF(G88="SE",IF(L88="L",4,IF(L88="A",5,7)),IF(OR(G88="EE",G88="CE"),IF(L88="L",3,IF(L88="A",4,6)))))))</f>
        <v>4</v>
      </c>
      <c r="O88" s="108">
        <f>IF(H88="I",N88*Contagem!$U$11,IF(H88="E",N88*Contagem!$U$13,IF(H88="A",N88*Contagem!$U$12,IF(H88="T",N88*Contagem!$U$14,""))))</f>
        <v>4</v>
      </c>
      <c r="P88" s="99"/>
      <c r="Q88" s="100"/>
      <c r="R88" s="100"/>
      <c r="S88" s="100"/>
      <c r="T88" s="100"/>
    </row>
    <row r="89">
      <c r="A89" s="131" t="s">
        <v>123</v>
      </c>
      <c r="B89" s="18"/>
      <c r="C89" s="18"/>
      <c r="D89" s="18"/>
      <c r="E89" s="18"/>
      <c r="F89" s="20"/>
      <c r="G89" s="128" t="s">
        <v>35</v>
      </c>
      <c r="H89" s="103" t="s">
        <v>41</v>
      </c>
      <c r="I89" s="79"/>
      <c r="J89" s="79"/>
      <c r="K89" s="105" t="str">
        <f t="shared" si="38"/>
        <v>EEA</v>
      </c>
      <c r="L89" s="106" t="str">
        <f t="shared" si="39"/>
        <v>A</v>
      </c>
      <c r="M89" s="107" t="str">
        <f t="shared" si="40"/>
        <v>Média</v>
      </c>
      <c r="N89" s="114">
        <f t="shared" si="41"/>
        <v>4</v>
      </c>
      <c r="O89" s="108">
        <f>IF(H89="I",N89*Contagem!$U$11,IF(H89="E",N89*Contagem!$U$13,IF(H89="A",N89*Contagem!$U$12,IF(H89="T",N89*Contagem!$U$14,""))))</f>
        <v>4</v>
      </c>
      <c r="P89" s="99"/>
      <c r="Q89" s="100"/>
      <c r="R89" s="100"/>
      <c r="S89" s="100"/>
      <c r="T89" s="100"/>
    </row>
    <row r="90">
      <c r="A90" s="131" t="s">
        <v>124</v>
      </c>
      <c r="B90" s="18"/>
      <c r="C90" s="18"/>
      <c r="D90" s="18"/>
      <c r="E90" s="18"/>
      <c r="F90" s="20"/>
      <c r="G90" s="79" t="s">
        <v>35</v>
      </c>
      <c r="H90" s="80" t="s">
        <v>41</v>
      </c>
      <c r="I90" s="83"/>
      <c r="J90" s="83"/>
      <c r="K90" s="84" t="str">
        <f t="shared" si="38"/>
        <v>EEA</v>
      </c>
      <c r="L90" s="87" t="str">
        <f t="shared" ref="L90:L91" si="42">IF(OR(ISBLANK(I90),ISBLANK(J90)),IF(OR(G90="ALI",G90="AIE"),"L",IF(ISBLANK(G90),"","A")),IF(G90="EE",IF(J90&gt;=3,IF(I90&gt;=5,"H","A"),IF(J90&gt;=2,IF(I90&gt;=16,"H",IF(I90&lt;=4,"L","A")),IF(I90&lt;=15,"L","A"))),IF(OR(G90="SE",G90="CE"),IF(J90&gt;=4,IF(I90&gt;=6,"H","A"),IF(J90&gt;=2,IF(I90&gt;=20,"H",IF(I90&lt;=5,"L","A")),IF(I90&lt;=19,"L","A"))),IF(OR(G90="ALI",G90="AIE"),IF(J90&gt;=6,IF(I90&gt;=20,"H","A"),IF(J90&gt;=2,IF(I90&gt;=51,"H",IF(I90&lt;=19,"L","A")),IF(I90&lt;=50,"L","A")))))))</f>
        <v>A</v>
      </c>
      <c r="M90" s="88" t="str">
        <f t="shared" si="40"/>
        <v>Média</v>
      </c>
      <c r="N90" s="93">
        <f t="shared" ref="N90:N91" si="43">IF(ISBLANK(G90),"",IF(G90="ALI",IF(L90="L",7,IF(L90="A",10,15)),IF(G90="AIE",IF(L90="L",5,IF(L90="A",7,10)),IF(G90="SE",IF(L90="L",4,IF(L90="A",5,7)),IF(OR(G90="EE",G90="CE"),IF(L90="L",3,IF(L90="A",4,6)))))))</f>
        <v>4</v>
      </c>
      <c r="O90" s="96">
        <f>IF(H90="I",N90*Contagem!$U$11,IF(H90="E",N90*Contagem!$U$13,IF(H90="A",N90*Contagem!$U$12,IF(H90="T",N90*Contagem!$U$14,""))))</f>
        <v>4</v>
      </c>
      <c r="P90" s="99"/>
      <c r="Q90" s="100"/>
      <c r="R90" s="100"/>
      <c r="S90" s="100"/>
      <c r="T90" s="100"/>
    </row>
    <row r="91">
      <c r="A91" s="131" t="s">
        <v>125</v>
      </c>
      <c r="B91" s="18"/>
      <c r="C91" s="18"/>
      <c r="D91" s="18"/>
      <c r="E91" s="18"/>
      <c r="F91" s="20"/>
      <c r="G91" s="79" t="s">
        <v>55</v>
      </c>
      <c r="H91" s="80" t="s">
        <v>41</v>
      </c>
      <c r="I91" s="83"/>
      <c r="J91" s="83"/>
      <c r="K91" s="84" t="str">
        <f t="shared" si="38"/>
        <v>CEA</v>
      </c>
      <c r="L91" s="87" t="str">
        <f t="shared" si="42"/>
        <v>A</v>
      </c>
      <c r="M91" s="88" t="str">
        <f t="shared" si="40"/>
        <v>Média</v>
      </c>
      <c r="N91" s="93">
        <f t="shared" si="43"/>
        <v>4</v>
      </c>
      <c r="O91" s="96">
        <f>IF(H91="I",N91*Contagem!$U$11,IF(H91="E",N91*Contagem!$U$13,IF(H91="A",N91*Contagem!$U$12,IF(H91="T",N91*Contagem!$U$14,""))))</f>
        <v>4</v>
      </c>
      <c r="P91" s="99"/>
      <c r="Q91" s="100"/>
      <c r="R91" s="100"/>
      <c r="S91" s="100"/>
      <c r="T91" s="100"/>
    </row>
    <row r="92">
      <c r="A92" s="131" t="s">
        <v>134</v>
      </c>
      <c r="B92" s="18"/>
      <c r="C92" s="18"/>
      <c r="D92" s="18"/>
      <c r="E92" s="18"/>
      <c r="F92" s="20"/>
      <c r="G92" s="101" t="s">
        <v>35</v>
      </c>
      <c r="H92" s="103" t="s">
        <v>41</v>
      </c>
      <c r="I92" s="133"/>
      <c r="J92" s="133"/>
      <c r="K92" s="105" t="str">
        <f t="shared" si="38"/>
        <v>EEA</v>
      </c>
      <c r="L92" s="106" t="str">
        <f>IF(OR(ISBLANK(I92),ISBLANK(J92)),IF(OR(G92="ALI",G92="AIE"),"L",IF(ISBLANK(G92),"","A")),IF(G92="EE",IF(J92&gt;=3,IF(I92&gt;=5,"H","A"),IF(J92&gt;=2,IF(I92&gt;=16,"H",IF(I92&lt;=4,"L","A")),IF(I92&lt;=15,"L","A"))),IF(OR(G92="SE",G92="CE"),IF(J92&gt;=4,IF(I92&gt;=6,"H","A"),IF(J92&gt;=2,IF(I92&gt;=20,"H",IF(I92&lt;=5,"L","A")),IF(I92&lt;=19,"L","A"))),IF(OR(G92="ALI",G92="AIE"),IF(J92&gt;=6,IF(I92&gt;=20,"H","A"),IF(J92&gt;=2,IF(I92&gt;=51,"H",IF(I92&lt;=19,"L","A")),IF(I92&lt;=50,"L","A")))))))</f>
        <v>A</v>
      </c>
      <c r="M92" s="107" t="str">
        <f t="shared" si="40"/>
        <v>Média</v>
      </c>
      <c r="N92" s="114">
        <f>IF(ISBLANK(G92),"",IF(G92="ALI",IF(L92="L",7,IF(L92="A",10,15)),IF(G92="AIE",IF(L92="L",5,IF(L92="A",7,10)),IF(G92="SE",IF(L92="L",4,IF(L92="A",5,7)),IF(OR(G92="EE",G92="CE"),IF(L92="L",3,IF(L92="A",4,6)))))))</f>
        <v>4</v>
      </c>
      <c r="O92" s="108">
        <f>IF(H92="I",N92*Contagem!$U$11,IF(H92="E",N92*Contagem!$U$13,IF(H92="A",N92*Contagem!$U$12,IF(H92="T",N92*Contagem!$U$14,""))))</f>
        <v>4</v>
      </c>
      <c r="P92" s="99"/>
      <c r="Q92" s="100"/>
      <c r="R92" s="100"/>
      <c r="S92" s="100"/>
      <c r="T92" s="100"/>
    </row>
    <row r="93">
      <c r="A93" s="131" t="s">
        <v>126</v>
      </c>
      <c r="B93" s="18"/>
      <c r="C93" s="18"/>
      <c r="D93" s="18"/>
      <c r="E93" s="18"/>
      <c r="F93" s="20"/>
      <c r="G93" s="79" t="s">
        <v>55</v>
      </c>
      <c r="H93" s="80" t="s">
        <v>41</v>
      </c>
      <c r="I93" s="83"/>
      <c r="J93" s="83"/>
      <c r="K93" s="84" t="str">
        <f t="shared" si="38"/>
        <v>CEA</v>
      </c>
      <c r="L93" s="87" t="str">
        <f t="shared" ref="L93:L94" si="44">IF(OR(ISBLANK(I93),ISBLANK(J93)),IF(OR(G93="ALI",G93="AIE"),"L",IF(ISBLANK(G93),"","A")),IF(G93="EE",IF(J93&gt;=3,IF(I93&gt;=5,"H","A"),IF(J93&gt;=2,IF(I93&gt;=16,"H",IF(I93&lt;=4,"L","A")),IF(I93&lt;=15,"L","A"))),IF(OR(G93="SE",G93="CE"),IF(J93&gt;=4,IF(I93&gt;=6,"H","A"),IF(J93&gt;=2,IF(I93&gt;=20,"H",IF(I93&lt;=5,"L","A")),IF(I93&lt;=19,"L","A"))),IF(OR(G93="ALI",G93="AIE"),IF(J93&gt;=6,IF(I93&gt;=20,"H","A"),IF(J93&gt;=2,IF(I93&gt;=51,"H",IF(I93&lt;=19,"L","A")),IF(I93&lt;=50,"L","A")))))))</f>
        <v>A</v>
      </c>
      <c r="M93" s="88" t="str">
        <f t="shared" si="40"/>
        <v>Média</v>
      </c>
      <c r="N93" s="93">
        <f t="shared" ref="N93:N94" si="45">IF(ISBLANK(G93),"",IF(G93="ALI",IF(L93="L",7,IF(L93="A",10,15)),IF(G93="AIE",IF(L93="L",5,IF(L93="A",7,10)),IF(G93="SE",IF(L93="L",4,IF(L93="A",5,7)),IF(OR(G93="EE",G93="CE"),IF(L93="L",3,IF(L93="A",4,6)))))))</f>
        <v>4</v>
      </c>
      <c r="O93" s="96">
        <f>IF(H93="I",N93*Contagem!$U$11,IF(H93="E",N93*Contagem!$U$13,IF(H93="A",N93*Contagem!$U$12,IF(H93="T",N93*Contagem!$U$14,""))))</f>
        <v>4</v>
      </c>
      <c r="P93" s="99"/>
      <c r="Q93" s="100"/>
      <c r="R93" s="100"/>
      <c r="S93" s="100"/>
      <c r="T93" s="100"/>
    </row>
    <row r="94">
      <c r="A94" s="131" t="s">
        <v>120</v>
      </c>
      <c r="B94" s="18"/>
      <c r="C94" s="18"/>
      <c r="D94" s="18"/>
      <c r="E94" s="18"/>
      <c r="F94" s="20"/>
      <c r="G94" s="79" t="s">
        <v>49</v>
      </c>
      <c r="H94" s="80" t="s">
        <v>41</v>
      </c>
      <c r="I94" s="83"/>
      <c r="J94" s="83"/>
      <c r="K94" s="84" t="str">
        <f t="shared" si="38"/>
        <v>SEA</v>
      </c>
      <c r="L94" s="87" t="str">
        <f t="shared" si="44"/>
        <v>A</v>
      </c>
      <c r="M94" s="88" t="str">
        <f t="shared" si="40"/>
        <v>Média</v>
      </c>
      <c r="N94" s="93">
        <f t="shared" si="45"/>
        <v>5</v>
      </c>
      <c r="O94" s="96">
        <f>IF(H94="I",N94*Contagem!$U$11,IF(H94="E",N94*Contagem!$U$13,IF(H94="A",N94*Contagem!$U$12,IF(H94="T",N94*Contagem!$U$14,""))))</f>
        <v>5</v>
      </c>
      <c r="P94" s="99"/>
      <c r="Q94" s="100"/>
      <c r="R94" s="100"/>
      <c r="S94" s="100"/>
      <c r="T94" s="100"/>
    </row>
    <row r="95" ht="18.0" customHeight="1">
      <c r="A95" s="75" t="s">
        <v>135</v>
      </c>
      <c r="B95" s="18"/>
      <c r="C95" s="18"/>
      <c r="D95" s="18"/>
      <c r="E95" s="18"/>
      <c r="F95" s="20"/>
      <c r="G95" s="101"/>
      <c r="H95" s="103"/>
      <c r="I95" s="84"/>
      <c r="J95" s="84"/>
      <c r="K95" s="105"/>
      <c r="L95" s="106"/>
      <c r="M95" s="107"/>
      <c r="N95" s="93"/>
      <c r="O95" s="108"/>
      <c r="P95" s="99"/>
      <c r="Q95" s="100"/>
      <c r="R95" s="100"/>
      <c r="S95" s="100"/>
      <c r="T95" s="100"/>
    </row>
    <row r="96">
      <c r="A96" s="131" t="s">
        <v>122</v>
      </c>
      <c r="B96" s="18"/>
      <c r="C96" s="18"/>
      <c r="D96" s="18"/>
      <c r="E96" s="18"/>
      <c r="F96" s="20"/>
      <c r="G96" s="128" t="s">
        <v>35</v>
      </c>
      <c r="H96" s="103" t="s">
        <v>41</v>
      </c>
      <c r="I96" s="79"/>
      <c r="J96" s="79"/>
      <c r="K96" s="105" t="str">
        <f t="shared" ref="K96:K101" si="46">CONCATENATE(G96,L96)</f>
        <v>EEA</v>
      </c>
      <c r="L96" s="106" t="str">
        <f t="shared" ref="L96:L97" si="47">IF(OR(ISBLANK(I96),ISBLANK(J96)),IF(OR(G96="ALI",G96="AIE"),"L",IF(ISBLANK(G96),"","A")),IF(G96="EE",IF(J96&gt;=3,IF(I96&gt;=5,"H","A"),IF(J96&gt;=2,IF(I96&gt;=16,"H",IF(I96&lt;=4,"L","A")),IF(I96&lt;=15,"L","A"))),IF(OR(G96="SE",G96="CE"),IF(J96&gt;=4,IF(I96&gt;=6,"H","A"),IF(J96&gt;=2,IF(I96&gt;=20,"H",IF(I96&lt;=5,"L","A")),IF(I96&lt;=19,"L","A"))),IF(OR(G96="ALI",G96="AIE"),IF(J96&gt;=6,IF(I96&gt;=20,"H","A"),IF(J96&gt;=2,IF(I96&gt;=51,"H",IF(I96&lt;=19,"L","A")),IF(I96&lt;=50,"L","A")))))))</f>
        <v>A</v>
      </c>
      <c r="M96" s="107" t="str">
        <f t="shared" ref="M96:M101" si="48">IF(L96="L","Baixa",IF(L96="A","Média",IF(L96="","","Alta")))</f>
        <v>Média</v>
      </c>
      <c r="N96" s="114">
        <f t="shared" ref="N96:N97" si="49">IF(ISBLANK(G96),"",IF(G96="ALI",IF(L96="L",7,IF(L96="A",10,15)),IF(G96="AIE",IF(L96="L",5,IF(L96="A",7,10)),IF(G96="SE",IF(L96="L",4,IF(L96="A",5,7)),IF(OR(G96="EE",G96="CE"),IF(L96="L",3,IF(L96="A",4,6)))))))</f>
        <v>4</v>
      </c>
      <c r="O96" s="108">
        <f>IF(H96="I",N96*Contagem!$U$11,IF(H96="E",N96*Contagem!$U$13,IF(H96="A",N96*Contagem!$U$12,IF(H96="T",N96*Contagem!$U$14,""))))</f>
        <v>4</v>
      </c>
      <c r="P96" s="99"/>
      <c r="Q96" s="100"/>
      <c r="R96" s="100"/>
      <c r="S96" s="100"/>
      <c r="T96" s="100"/>
    </row>
    <row r="97">
      <c r="A97" s="131" t="s">
        <v>123</v>
      </c>
      <c r="B97" s="18"/>
      <c r="C97" s="18"/>
      <c r="D97" s="18"/>
      <c r="E97" s="18"/>
      <c r="F97" s="20"/>
      <c r="G97" s="128" t="s">
        <v>35</v>
      </c>
      <c r="H97" s="103" t="s">
        <v>41</v>
      </c>
      <c r="I97" s="79"/>
      <c r="J97" s="79"/>
      <c r="K97" s="105" t="str">
        <f t="shared" si="46"/>
        <v>EEA</v>
      </c>
      <c r="L97" s="106" t="str">
        <f t="shared" si="47"/>
        <v>A</v>
      </c>
      <c r="M97" s="107" t="str">
        <f t="shared" si="48"/>
        <v>Média</v>
      </c>
      <c r="N97" s="114">
        <f t="shared" si="49"/>
        <v>4</v>
      </c>
      <c r="O97" s="108">
        <f>IF(H97="I",N97*Contagem!$U$11,IF(H97="E",N97*Contagem!$U$13,IF(H97="A",N97*Contagem!$U$12,IF(H97="T",N97*Contagem!$U$14,""))))</f>
        <v>4</v>
      </c>
      <c r="P97" s="99"/>
      <c r="Q97" s="100"/>
      <c r="R97" s="100"/>
      <c r="S97" s="100"/>
      <c r="T97" s="100"/>
    </row>
    <row r="98">
      <c r="A98" s="131" t="s">
        <v>124</v>
      </c>
      <c r="B98" s="18"/>
      <c r="C98" s="18"/>
      <c r="D98" s="18"/>
      <c r="E98" s="18"/>
      <c r="F98" s="20"/>
      <c r="G98" s="79" t="s">
        <v>35</v>
      </c>
      <c r="H98" s="80" t="s">
        <v>41</v>
      </c>
      <c r="I98" s="83"/>
      <c r="J98" s="83"/>
      <c r="K98" s="84" t="str">
        <f t="shared" si="46"/>
        <v>EEA</v>
      </c>
      <c r="L98" s="87" t="str">
        <f t="shared" ref="L98:L101" si="50">IF(OR(ISBLANK(I98),ISBLANK(J98)),IF(OR(G98="ALI",G98="AIE"),"L",IF(ISBLANK(G98),"","A")),IF(G98="EE",IF(J98&gt;=3,IF(I98&gt;=5,"H","A"),IF(J98&gt;=2,IF(I98&gt;=16,"H",IF(I98&lt;=4,"L","A")),IF(I98&lt;=15,"L","A"))),IF(OR(G98="SE",G98="CE"),IF(J98&gt;=4,IF(I98&gt;=6,"H","A"),IF(J98&gt;=2,IF(I98&gt;=20,"H",IF(I98&lt;=5,"L","A")),IF(I98&lt;=19,"L","A"))),IF(OR(G98="ALI",G98="AIE"),IF(J98&gt;=6,IF(I98&gt;=20,"H","A"),IF(J98&gt;=2,IF(I98&gt;=51,"H",IF(I98&lt;=19,"L","A")),IF(I98&lt;=50,"L","A")))))))</f>
        <v>A</v>
      </c>
      <c r="M98" s="88" t="str">
        <f t="shared" si="48"/>
        <v>Média</v>
      </c>
      <c r="N98" s="93">
        <f t="shared" ref="N98:N101" si="51">IF(ISBLANK(G98),"",IF(G98="ALI",IF(L98="L",7,IF(L98="A",10,15)),IF(G98="AIE",IF(L98="L",5,IF(L98="A",7,10)),IF(G98="SE",IF(L98="L",4,IF(L98="A",5,7)),IF(OR(G98="EE",G98="CE"),IF(L98="L",3,IF(L98="A",4,6)))))))</f>
        <v>4</v>
      </c>
      <c r="O98" s="96">
        <f>IF(H98="I",N98*Contagem!$U$11,IF(H98="E",N98*Contagem!$U$13,IF(H98="A",N98*Contagem!$U$12,IF(H98="T",N98*Contagem!$U$14,""))))</f>
        <v>4</v>
      </c>
      <c r="P98" s="99"/>
      <c r="Q98" s="100"/>
      <c r="R98" s="100"/>
      <c r="S98" s="100"/>
      <c r="T98" s="100"/>
    </row>
    <row r="99">
      <c r="A99" s="131" t="s">
        <v>125</v>
      </c>
      <c r="B99" s="18"/>
      <c r="C99" s="18"/>
      <c r="D99" s="18"/>
      <c r="E99" s="18"/>
      <c r="F99" s="20"/>
      <c r="G99" s="79" t="s">
        <v>55</v>
      </c>
      <c r="H99" s="80" t="s">
        <v>41</v>
      </c>
      <c r="I99" s="83"/>
      <c r="J99" s="83"/>
      <c r="K99" s="84" t="str">
        <f t="shared" si="46"/>
        <v>CEA</v>
      </c>
      <c r="L99" s="87" t="str">
        <f t="shared" si="50"/>
        <v>A</v>
      </c>
      <c r="M99" s="88" t="str">
        <f t="shared" si="48"/>
        <v>Média</v>
      </c>
      <c r="N99" s="93">
        <f t="shared" si="51"/>
        <v>4</v>
      </c>
      <c r="O99" s="96">
        <f>IF(H99="I",N99*Contagem!$U$11,IF(H99="E",N99*Contagem!$U$13,IF(H99="A",N99*Contagem!$U$12,IF(H99="T",N99*Contagem!$U$14,""))))</f>
        <v>4</v>
      </c>
      <c r="P99" s="99"/>
      <c r="Q99" s="100"/>
      <c r="R99" s="100"/>
      <c r="S99" s="100"/>
      <c r="T99" s="100"/>
    </row>
    <row r="100">
      <c r="A100" s="131" t="s">
        <v>126</v>
      </c>
      <c r="B100" s="18"/>
      <c r="C100" s="18"/>
      <c r="D100" s="18"/>
      <c r="E100" s="18"/>
      <c r="F100" s="20"/>
      <c r="G100" s="79" t="s">
        <v>55</v>
      </c>
      <c r="H100" s="80" t="s">
        <v>41</v>
      </c>
      <c r="I100" s="83"/>
      <c r="J100" s="83"/>
      <c r="K100" s="84" t="str">
        <f t="shared" si="46"/>
        <v>CEA</v>
      </c>
      <c r="L100" s="87" t="str">
        <f t="shared" si="50"/>
        <v>A</v>
      </c>
      <c r="M100" s="88" t="str">
        <f t="shared" si="48"/>
        <v>Média</v>
      </c>
      <c r="N100" s="93">
        <f t="shared" si="51"/>
        <v>4</v>
      </c>
      <c r="O100" s="96">
        <f>IF(H100="I",N100*Contagem!$U$11,IF(H100="E",N100*Contagem!$U$13,IF(H100="A",N100*Contagem!$U$12,IF(H100="T",N100*Contagem!$U$14,""))))</f>
        <v>4</v>
      </c>
      <c r="P100" s="99"/>
      <c r="Q100" s="100"/>
      <c r="R100" s="100"/>
      <c r="S100" s="100"/>
      <c r="T100" s="100"/>
    </row>
    <row r="101">
      <c r="A101" s="131" t="s">
        <v>120</v>
      </c>
      <c r="B101" s="18"/>
      <c r="C101" s="18"/>
      <c r="D101" s="18"/>
      <c r="E101" s="18"/>
      <c r="F101" s="20"/>
      <c r="G101" s="79" t="s">
        <v>49</v>
      </c>
      <c r="H101" s="80" t="s">
        <v>41</v>
      </c>
      <c r="I101" s="83"/>
      <c r="J101" s="83"/>
      <c r="K101" s="84" t="str">
        <f t="shared" si="46"/>
        <v>SEA</v>
      </c>
      <c r="L101" s="87" t="str">
        <f t="shared" si="50"/>
        <v>A</v>
      </c>
      <c r="M101" s="88" t="str">
        <f t="shared" si="48"/>
        <v>Média</v>
      </c>
      <c r="N101" s="93">
        <f t="shared" si="51"/>
        <v>5</v>
      </c>
      <c r="O101" s="96">
        <f>IF(H101="I",N101*Contagem!$U$11,IF(H101="E",N101*Contagem!$U$13,IF(H101="A",N101*Contagem!$U$12,IF(H101="T",N101*Contagem!$U$14,""))))</f>
        <v>5</v>
      </c>
      <c r="P101" s="99"/>
      <c r="Q101" s="100"/>
      <c r="R101" s="100"/>
      <c r="S101" s="100"/>
      <c r="T101" s="100"/>
    </row>
    <row r="102" ht="18.0" customHeight="1">
      <c r="A102" s="75" t="s">
        <v>136</v>
      </c>
      <c r="B102" s="18"/>
      <c r="C102" s="18"/>
      <c r="D102" s="18"/>
      <c r="E102" s="18"/>
      <c r="F102" s="20"/>
      <c r="G102" s="101"/>
      <c r="H102" s="103"/>
      <c r="I102" s="84"/>
      <c r="J102" s="84"/>
      <c r="K102" s="105"/>
      <c r="L102" s="106"/>
      <c r="M102" s="107"/>
      <c r="N102" s="93"/>
      <c r="O102" s="108"/>
      <c r="P102" s="99"/>
      <c r="Q102" s="100"/>
      <c r="R102" s="100"/>
      <c r="S102" s="100"/>
      <c r="T102" s="100"/>
    </row>
    <row r="103">
      <c r="A103" s="131" t="s">
        <v>122</v>
      </c>
      <c r="B103" s="18"/>
      <c r="C103" s="18"/>
      <c r="D103" s="18"/>
      <c r="E103" s="18"/>
      <c r="F103" s="20"/>
      <c r="G103" s="128" t="s">
        <v>35</v>
      </c>
      <c r="H103" s="103" t="s">
        <v>41</v>
      </c>
      <c r="I103" s="79"/>
      <c r="J103" s="79"/>
      <c r="K103" s="105" t="str">
        <f t="shared" ref="K103:K109" si="52">CONCATENATE(G103,L103)</f>
        <v>EEA</v>
      </c>
      <c r="L103" s="106" t="str">
        <f t="shared" ref="L103:L104" si="53">IF(OR(ISBLANK(I103),ISBLANK(J103)),IF(OR(G103="ALI",G103="AIE"),"L",IF(ISBLANK(G103),"","A")),IF(G103="EE",IF(J103&gt;=3,IF(I103&gt;=5,"H","A"),IF(J103&gt;=2,IF(I103&gt;=16,"H",IF(I103&lt;=4,"L","A")),IF(I103&lt;=15,"L","A"))),IF(OR(G103="SE",G103="CE"),IF(J103&gt;=4,IF(I103&gt;=6,"H","A"),IF(J103&gt;=2,IF(I103&gt;=20,"H",IF(I103&lt;=5,"L","A")),IF(I103&lt;=19,"L","A"))),IF(OR(G103="ALI",G103="AIE"),IF(J103&gt;=6,IF(I103&gt;=20,"H","A"),IF(J103&gt;=2,IF(I103&gt;=51,"H",IF(I103&lt;=19,"L","A")),IF(I103&lt;=50,"L","A")))))))</f>
        <v>A</v>
      </c>
      <c r="M103" s="107" t="str">
        <f t="shared" ref="M103:M109" si="54">IF(L103="L","Baixa",IF(L103="A","Média",IF(L103="","","Alta")))</f>
        <v>Média</v>
      </c>
      <c r="N103" s="114">
        <f t="shared" ref="N103:N104" si="55">IF(ISBLANK(G103),"",IF(G103="ALI",IF(L103="L",7,IF(L103="A",10,15)),IF(G103="AIE",IF(L103="L",5,IF(L103="A",7,10)),IF(G103="SE",IF(L103="L",4,IF(L103="A",5,7)),IF(OR(G103="EE",G103="CE"),IF(L103="L",3,IF(L103="A",4,6)))))))</f>
        <v>4</v>
      </c>
      <c r="O103" s="108">
        <f>IF(H103="I",N103*Contagem!$U$11,IF(H103="E",N103*Contagem!$U$13,IF(H103="A",N103*Contagem!$U$12,IF(H103="T",N103*Contagem!$U$14,""))))</f>
        <v>4</v>
      </c>
      <c r="P103" s="99"/>
      <c r="Q103" s="100"/>
      <c r="R103" s="100"/>
      <c r="S103" s="100"/>
      <c r="T103" s="100"/>
    </row>
    <row r="104">
      <c r="A104" s="131" t="s">
        <v>123</v>
      </c>
      <c r="B104" s="18"/>
      <c r="C104" s="18"/>
      <c r="D104" s="18"/>
      <c r="E104" s="18"/>
      <c r="F104" s="20"/>
      <c r="G104" s="128" t="s">
        <v>35</v>
      </c>
      <c r="H104" s="103" t="s">
        <v>41</v>
      </c>
      <c r="I104" s="79"/>
      <c r="J104" s="79"/>
      <c r="K104" s="105" t="str">
        <f t="shared" si="52"/>
        <v>EEA</v>
      </c>
      <c r="L104" s="106" t="str">
        <f t="shared" si="53"/>
        <v>A</v>
      </c>
      <c r="M104" s="107" t="str">
        <f t="shared" si="54"/>
        <v>Média</v>
      </c>
      <c r="N104" s="114">
        <f t="shared" si="55"/>
        <v>4</v>
      </c>
      <c r="O104" s="108">
        <f>IF(H104="I",N104*Contagem!$U$11,IF(H104="E",N104*Contagem!$U$13,IF(H104="A",N104*Contagem!$U$12,IF(H104="T",N104*Contagem!$U$14,""))))</f>
        <v>4</v>
      </c>
      <c r="P104" s="99"/>
      <c r="Q104" s="100"/>
      <c r="R104" s="100"/>
      <c r="S104" s="100"/>
      <c r="T104" s="100"/>
    </row>
    <row r="105">
      <c r="A105" s="131" t="s">
        <v>124</v>
      </c>
      <c r="B105" s="18"/>
      <c r="C105" s="18"/>
      <c r="D105" s="18"/>
      <c r="E105" s="18"/>
      <c r="F105" s="20"/>
      <c r="G105" s="79" t="s">
        <v>35</v>
      </c>
      <c r="H105" s="80" t="s">
        <v>41</v>
      </c>
      <c r="I105" s="83"/>
      <c r="J105" s="83"/>
      <c r="K105" s="84" t="str">
        <f t="shared" si="52"/>
        <v>EEA</v>
      </c>
      <c r="L105" s="87" t="str">
        <f t="shared" ref="L105:L109" si="56">IF(OR(ISBLANK(I105),ISBLANK(J105)),IF(OR(G105="ALI",G105="AIE"),"L",IF(ISBLANK(G105),"","A")),IF(G105="EE",IF(J105&gt;=3,IF(I105&gt;=5,"H","A"),IF(J105&gt;=2,IF(I105&gt;=16,"H",IF(I105&lt;=4,"L","A")),IF(I105&lt;=15,"L","A"))),IF(OR(G105="SE",G105="CE"),IF(J105&gt;=4,IF(I105&gt;=6,"H","A"),IF(J105&gt;=2,IF(I105&gt;=20,"H",IF(I105&lt;=5,"L","A")),IF(I105&lt;=19,"L","A"))),IF(OR(G105="ALI",G105="AIE"),IF(J105&gt;=6,IF(I105&gt;=20,"H","A"),IF(J105&gt;=2,IF(I105&gt;=51,"H",IF(I105&lt;=19,"L","A")),IF(I105&lt;=50,"L","A")))))))</f>
        <v>A</v>
      </c>
      <c r="M105" s="88" t="str">
        <f t="shared" si="54"/>
        <v>Média</v>
      </c>
      <c r="N105" s="93">
        <f t="shared" ref="N105:N109" si="57">IF(ISBLANK(G105),"",IF(G105="ALI",IF(L105="L",7,IF(L105="A",10,15)),IF(G105="AIE",IF(L105="L",5,IF(L105="A",7,10)),IF(G105="SE",IF(L105="L",4,IF(L105="A",5,7)),IF(OR(G105="EE",G105="CE"),IF(L105="L",3,IF(L105="A",4,6)))))))</f>
        <v>4</v>
      </c>
      <c r="O105" s="96">
        <f>IF(H105="I",N105*Contagem!$U$11,IF(H105="E",N105*Contagem!$U$13,IF(H105="A",N105*Contagem!$U$12,IF(H105="T",N105*Contagem!$U$14,""))))</f>
        <v>4</v>
      </c>
      <c r="P105" s="99"/>
      <c r="Q105" s="100"/>
      <c r="R105" s="100"/>
      <c r="S105" s="100"/>
      <c r="T105" s="100"/>
    </row>
    <row r="106">
      <c r="A106" s="131" t="s">
        <v>125</v>
      </c>
      <c r="B106" s="18"/>
      <c r="C106" s="18"/>
      <c r="D106" s="18"/>
      <c r="E106" s="18"/>
      <c r="F106" s="20"/>
      <c r="G106" s="79" t="s">
        <v>55</v>
      </c>
      <c r="H106" s="80" t="s">
        <v>41</v>
      </c>
      <c r="I106" s="83"/>
      <c r="J106" s="83"/>
      <c r="K106" s="84" t="str">
        <f t="shared" si="52"/>
        <v>CEA</v>
      </c>
      <c r="L106" s="87" t="str">
        <f t="shared" si="56"/>
        <v>A</v>
      </c>
      <c r="M106" s="88" t="str">
        <f t="shared" si="54"/>
        <v>Média</v>
      </c>
      <c r="N106" s="93">
        <f t="shared" si="57"/>
        <v>4</v>
      </c>
      <c r="O106" s="96">
        <f>IF(H106="I",N106*Contagem!$U$11,IF(H106="E",N106*Contagem!$U$13,IF(H106="A",N106*Contagem!$U$12,IF(H106="T",N106*Contagem!$U$14,""))))</f>
        <v>4</v>
      </c>
      <c r="P106" s="99"/>
      <c r="Q106" s="100"/>
      <c r="R106" s="100"/>
      <c r="S106" s="100"/>
      <c r="T106" s="100"/>
    </row>
    <row r="107">
      <c r="A107" s="131" t="s">
        <v>126</v>
      </c>
      <c r="B107" s="18"/>
      <c r="C107" s="18"/>
      <c r="D107" s="18"/>
      <c r="E107" s="18"/>
      <c r="F107" s="20"/>
      <c r="G107" s="79" t="s">
        <v>55</v>
      </c>
      <c r="H107" s="80" t="s">
        <v>41</v>
      </c>
      <c r="I107" s="83"/>
      <c r="J107" s="83"/>
      <c r="K107" s="84" t="str">
        <f t="shared" si="52"/>
        <v>CEA</v>
      </c>
      <c r="L107" s="87" t="str">
        <f t="shared" si="56"/>
        <v>A</v>
      </c>
      <c r="M107" s="88" t="str">
        <f t="shared" si="54"/>
        <v>Média</v>
      </c>
      <c r="N107" s="93">
        <f t="shared" si="57"/>
        <v>4</v>
      </c>
      <c r="O107" s="96">
        <f>IF(H107="I",N107*Contagem!$U$11,IF(H107="E",N107*Contagem!$U$13,IF(H107="A",N107*Contagem!$U$12,IF(H107="T",N107*Contagem!$U$14,""))))</f>
        <v>4</v>
      </c>
      <c r="P107" s="99"/>
      <c r="Q107" s="100"/>
      <c r="R107" s="100"/>
      <c r="S107" s="100"/>
      <c r="T107" s="100"/>
    </row>
    <row r="108">
      <c r="A108" s="131" t="s">
        <v>137</v>
      </c>
      <c r="B108" s="18"/>
      <c r="C108" s="18"/>
      <c r="D108" s="18"/>
      <c r="E108" s="18"/>
      <c r="F108" s="20"/>
      <c r="G108" s="79" t="s">
        <v>35</v>
      </c>
      <c r="H108" s="80" t="s">
        <v>41</v>
      </c>
      <c r="I108" s="83"/>
      <c r="J108" s="83"/>
      <c r="K108" s="84" t="str">
        <f t="shared" si="52"/>
        <v>EEA</v>
      </c>
      <c r="L108" s="87" t="str">
        <f t="shared" si="56"/>
        <v>A</v>
      </c>
      <c r="M108" s="88" t="str">
        <f t="shared" si="54"/>
        <v>Média</v>
      </c>
      <c r="N108" s="93">
        <f t="shared" si="57"/>
        <v>4</v>
      </c>
      <c r="O108" s="96">
        <f>IF(H108="I",N108*Contagem!$U$11,IF(H108="E",N108*Contagem!$U$13,IF(H108="A",N108*Contagem!$U$12,IF(H108="T",N108*Contagem!$U$14,""))))</f>
        <v>4</v>
      </c>
      <c r="P108" s="99"/>
      <c r="Q108" s="100"/>
      <c r="R108" s="100"/>
      <c r="S108" s="100"/>
      <c r="T108" s="100"/>
    </row>
    <row r="109">
      <c r="A109" s="131" t="s">
        <v>120</v>
      </c>
      <c r="B109" s="18"/>
      <c r="C109" s="18"/>
      <c r="D109" s="18"/>
      <c r="E109" s="18"/>
      <c r="F109" s="20"/>
      <c r="G109" s="79" t="s">
        <v>49</v>
      </c>
      <c r="H109" s="80" t="s">
        <v>41</v>
      </c>
      <c r="I109" s="83"/>
      <c r="J109" s="83"/>
      <c r="K109" s="84" t="str">
        <f t="shared" si="52"/>
        <v>SEA</v>
      </c>
      <c r="L109" s="87" t="str">
        <f t="shared" si="56"/>
        <v>A</v>
      </c>
      <c r="M109" s="88" t="str">
        <f t="shared" si="54"/>
        <v>Média</v>
      </c>
      <c r="N109" s="93">
        <f t="shared" si="57"/>
        <v>5</v>
      </c>
      <c r="O109" s="96">
        <f>IF(H109="I",N109*Contagem!$U$11,IF(H109="E",N109*Contagem!$U$13,IF(H109="A",N109*Contagem!$U$12,IF(H109="T",N109*Contagem!$U$14,""))))</f>
        <v>5</v>
      </c>
      <c r="P109" s="99"/>
      <c r="Q109" s="100"/>
      <c r="R109" s="100"/>
      <c r="S109" s="100"/>
      <c r="T109" s="100"/>
    </row>
    <row r="110" ht="18.0" customHeight="1">
      <c r="A110" s="75" t="s">
        <v>138</v>
      </c>
      <c r="B110" s="18"/>
      <c r="C110" s="18"/>
      <c r="D110" s="18"/>
      <c r="E110" s="18"/>
      <c r="F110" s="20"/>
      <c r="G110" s="101"/>
      <c r="H110" s="103"/>
      <c r="I110" s="84"/>
      <c r="J110" s="84"/>
      <c r="K110" s="105"/>
      <c r="L110" s="106"/>
      <c r="M110" s="107"/>
      <c r="N110" s="93"/>
      <c r="O110" s="108"/>
      <c r="P110" s="99"/>
      <c r="Q110" s="100"/>
      <c r="R110" s="100"/>
      <c r="S110" s="100"/>
      <c r="T110" s="100"/>
    </row>
    <row r="111">
      <c r="A111" s="131" t="s">
        <v>122</v>
      </c>
      <c r="B111" s="18"/>
      <c r="C111" s="18"/>
      <c r="D111" s="18"/>
      <c r="E111" s="18"/>
      <c r="F111" s="20"/>
      <c r="G111" s="128" t="s">
        <v>35</v>
      </c>
      <c r="H111" s="103" t="s">
        <v>41</v>
      </c>
      <c r="I111" s="79"/>
      <c r="J111" s="79"/>
      <c r="K111" s="105" t="str">
        <f t="shared" ref="K111:K116" si="58">CONCATENATE(G111,L111)</f>
        <v>EEA</v>
      </c>
      <c r="L111" s="106" t="str">
        <f t="shared" ref="L111:L112" si="59">IF(OR(ISBLANK(I111),ISBLANK(J111)),IF(OR(G111="ALI",G111="AIE"),"L",IF(ISBLANK(G111),"","A")),IF(G111="EE",IF(J111&gt;=3,IF(I111&gt;=5,"H","A"),IF(J111&gt;=2,IF(I111&gt;=16,"H",IF(I111&lt;=4,"L","A")),IF(I111&lt;=15,"L","A"))),IF(OR(G111="SE",G111="CE"),IF(J111&gt;=4,IF(I111&gt;=6,"H","A"),IF(J111&gt;=2,IF(I111&gt;=20,"H",IF(I111&lt;=5,"L","A")),IF(I111&lt;=19,"L","A"))),IF(OR(G111="ALI",G111="AIE"),IF(J111&gt;=6,IF(I111&gt;=20,"H","A"),IF(J111&gt;=2,IF(I111&gt;=51,"H",IF(I111&lt;=19,"L","A")),IF(I111&lt;=50,"L","A")))))))</f>
        <v>A</v>
      </c>
      <c r="M111" s="107" t="str">
        <f t="shared" ref="M111:M116" si="60">IF(L111="L","Baixa",IF(L111="A","Média",IF(L111="","","Alta")))</f>
        <v>Média</v>
      </c>
      <c r="N111" s="114">
        <f t="shared" ref="N111:N112" si="61">IF(ISBLANK(G111),"",IF(G111="ALI",IF(L111="L",7,IF(L111="A",10,15)),IF(G111="AIE",IF(L111="L",5,IF(L111="A",7,10)),IF(G111="SE",IF(L111="L",4,IF(L111="A",5,7)),IF(OR(G111="EE",G111="CE"),IF(L111="L",3,IF(L111="A",4,6)))))))</f>
        <v>4</v>
      </c>
      <c r="O111" s="108">
        <f>IF(H111="I",N111*Contagem!$U$11,IF(H111="E",N111*Contagem!$U$13,IF(H111="A",N111*Contagem!$U$12,IF(H111="T",N111*Contagem!$U$14,""))))</f>
        <v>4</v>
      </c>
      <c r="P111" s="99"/>
      <c r="Q111" s="100"/>
      <c r="R111" s="100"/>
      <c r="S111" s="100"/>
      <c r="T111" s="100"/>
    </row>
    <row r="112">
      <c r="A112" s="131" t="s">
        <v>123</v>
      </c>
      <c r="B112" s="18"/>
      <c r="C112" s="18"/>
      <c r="D112" s="18"/>
      <c r="E112" s="18"/>
      <c r="F112" s="20"/>
      <c r="G112" s="128" t="s">
        <v>35</v>
      </c>
      <c r="H112" s="103" t="s">
        <v>41</v>
      </c>
      <c r="I112" s="79"/>
      <c r="J112" s="79"/>
      <c r="K112" s="105" t="str">
        <f t="shared" si="58"/>
        <v>EEA</v>
      </c>
      <c r="L112" s="106" t="str">
        <f t="shared" si="59"/>
        <v>A</v>
      </c>
      <c r="M112" s="107" t="str">
        <f t="shared" si="60"/>
        <v>Média</v>
      </c>
      <c r="N112" s="114">
        <f t="shared" si="61"/>
        <v>4</v>
      </c>
      <c r="O112" s="108">
        <f>IF(H112="I",N112*Contagem!$U$11,IF(H112="E",N112*Contagem!$U$13,IF(H112="A",N112*Contagem!$U$12,IF(H112="T",N112*Contagem!$U$14,""))))</f>
        <v>4</v>
      </c>
      <c r="P112" s="99"/>
      <c r="Q112" s="100"/>
      <c r="R112" s="100"/>
      <c r="S112" s="100"/>
      <c r="T112" s="100"/>
    </row>
    <row r="113">
      <c r="A113" s="131" t="s">
        <v>124</v>
      </c>
      <c r="B113" s="18"/>
      <c r="C113" s="18"/>
      <c r="D113" s="18"/>
      <c r="E113" s="18"/>
      <c r="F113" s="20"/>
      <c r="G113" s="79" t="s">
        <v>35</v>
      </c>
      <c r="H113" s="80" t="s">
        <v>41</v>
      </c>
      <c r="I113" s="83"/>
      <c r="J113" s="83"/>
      <c r="K113" s="84" t="str">
        <f t="shared" si="58"/>
        <v>EEA</v>
      </c>
      <c r="L113" s="87" t="str">
        <f t="shared" ref="L113:L116" si="62">IF(OR(ISBLANK(I113),ISBLANK(J113)),IF(OR(G113="ALI",G113="AIE"),"L",IF(ISBLANK(G113),"","A")),IF(G113="EE",IF(J113&gt;=3,IF(I113&gt;=5,"H","A"),IF(J113&gt;=2,IF(I113&gt;=16,"H",IF(I113&lt;=4,"L","A")),IF(I113&lt;=15,"L","A"))),IF(OR(G113="SE",G113="CE"),IF(J113&gt;=4,IF(I113&gt;=6,"H","A"),IF(J113&gt;=2,IF(I113&gt;=20,"H",IF(I113&lt;=5,"L","A")),IF(I113&lt;=19,"L","A"))),IF(OR(G113="ALI",G113="AIE"),IF(J113&gt;=6,IF(I113&gt;=20,"H","A"),IF(J113&gt;=2,IF(I113&gt;=51,"H",IF(I113&lt;=19,"L","A")),IF(I113&lt;=50,"L","A")))))))</f>
        <v>A</v>
      </c>
      <c r="M113" s="88" t="str">
        <f t="shared" si="60"/>
        <v>Média</v>
      </c>
      <c r="N113" s="93">
        <f t="shared" ref="N113:N116" si="63">IF(ISBLANK(G113),"",IF(G113="ALI",IF(L113="L",7,IF(L113="A",10,15)),IF(G113="AIE",IF(L113="L",5,IF(L113="A",7,10)),IF(G113="SE",IF(L113="L",4,IF(L113="A",5,7)),IF(OR(G113="EE",G113="CE"),IF(L113="L",3,IF(L113="A",4,6)))))))</f>
        <v>4</v>
      </c>
      <c r="O113" s="96">
        <f>IF(H113="I",N113*Contagem!$U$11,IF(H113="E",N113*Contagem!$U$13,IF(H113="A",N113*Contagem!$U$12,IF(H113="T",N113*Contagem!$U$14,""))))</f>
        <v>4</v>
      </c>
      <c r="P113" s="99"/>
      <c r="Q113" s="100"/>
      <c r="R113" s="100"/>
      <c r="S113" s="100"/>
      <c r="T113" s="100"/>
    </row>
    <row r="114">
      <c r="A114" s="131" t="s">
        <v>125</v>
      </c>
      <c r="B114" s="18"/>
      <c r="C114" s="18"/>
      <c r="D114" s="18"/>
      <c r="E114" s="18"/>
      <c r="F114" s="20"/>
      <c r="G114" s="79" t="s">
        <v>55</v>
      </c>
      <c r="H114" s="80" t="s">
        <v>41</v>
      </c>
      <c r="I114" s="83"/>
      <c r="J114" s="83"/>
      <c r="K114" s="84" t="str">
        <f t="shared" si="58"/>
        <v>CEA</v>
      </c>
      <c r="L114" s="87" t="str">
        <f t="shared" si="62"/>
        <v>A</v>
      </c>
      <c r="M114" s="88" t="str">
        <f t="shared" si="60"/>
        <v>Média</v>
      </c>
      <c r="N114" s="93">
        <f t="shared" si="63"/>
        <v>4</v>
      </c>
      <c r="O114" s="96">
        <f>IF(H114="I",N114*Contagem!$U$11,IF(H114="E",N114*Contagem!$U$13,IF(H114="A",N114*Contagem!$U$12,IF(H114="T",N114*Contagem!$U$14,""))))</f>
        <v>4</v>
      </c>
      <c r="P114" s="99"/>
      <c r="Q114" s="100"/>
      <c r="R114" s="100"/>
      <c r="S114" s="100"/>
      <c r="T114" s="100"/>
    </row>
    <row r="115">
      <c r="A115" s="131" t="s">
        <v>126</v>
      </c>
      <c r="B115" s="18"/>
      <c r="C115" s="18"/>
      <c r="D115" s="18"/>
      <c r="E115" s="18"/>
      <c r="F115" s="20"/>
      <c r="G115" s="79" t="s">
        <v>55</v>
      </c>
      <c r="H115" s="80" t="s">
        <v>41</v>
      </c>
      <c r="I115" s="83"/>
      <c r="J115" s="83"/>
      <c r="K115" s="84" t="str">
        <f t="shared" si="58"/>
        <v>CEA</v>
      </c>
      <c r="L115" s="87" t="str">
        <f t="shared" si="62"/>
        <v>A</v>
      </c>
      <c r="M115" s="88" t="str">
        <f t="shared" si="60"/>
        <v>Média</v>
      </c>
      <c r="N115" s="93">
        <f t="shared" si="63"/>
        <v>4</v>
      </c>
      <c r="O115" s="96">
        <f>IF(H115="I",N115*Contagem!$U$11,IF(H115="E",N115*Contagem!$U$13,IF(H115="A",N115*Contagem!$U$12,IF(H115="T",N115*Contagem!$U$14,""))))</f>
        <v>4</v>
      </c>
      <c r="P115" s="99"/>
      <c r="Q115" s="100"/>
      <c r="R115" s="100"/>
      <c r="S115" s="100"/>
      <c r="T115" s="100"/>
    </row>
    <row r="116">
      <c r="A116" s="131" t="s">
        <v>120</v>
      </c>
      <c r="B116" s="18"/>
      <c r="C116" s="18"/>
      <c r="D116" s="18"/>
      <c r="E116" s="18"/>
      <c r="F116" s="20"/>
      <c r="G116" s="79" t="s">
        <v>49</v>
      </c>
      <c r="H116" s="80" t="s">
        <v>41</v>
      </c>
      <c r="I116" s="83"/>
      <c r="J116" s="83"/>
      <c r="K116" s="84" t="str">
        <f t="shared" si="58"/>
        <v>SEA</v>
      </c>
      <c r="L116" s="87" t="str">
        <f t="shared" si="62"/>
        <v>A</v>
      </c>
      <c r="M116" s="88" t="str">
        <f t="shared" si="60"/>
        <v>Média</v>
      </c>
      <c r="N116" s="93">
        <f t="shared" si="63"/>
        <v>5</v>
      </c>
      <c r="O116" s="96">
        <f>IF(H116="I",N116*Contagem!$U$11,IF(H116="E",N116*Contagem!$U$13,IF(H116="A",N116*Contagem!$U$12,IF(H116="T",N116*Contagem!$U$14,""))))</f>
        <v>5</v>
      </c>
      <c r="P116" s="99"/>
      <c r="Q116" s="100"/>
      <c r="R116" s="100"/>
      <c r="S116" s="100"/>
      <c r="T116" s="100"/>
    </row>
    <row r="117" ht="18.0" customHeight="1">
      <c r="A117" s="75" t="s">
        <v>139</v>
      </c>
      <c r="B117" s="18"/>
      <c r="C117" s="18"/>
      <c r="D117" s="18"/>
      <c r="E117" s="18"/>
      <c r="F117" s="20"/>
      <c r="G117" s="101"/>
      <c r="H117" s="103"/>
      <c r="I117" s="84"/>
      <c r="J117" s="84"/>
      <c r="K117" s="105"/>
      <c r="L117" s="106"/>
      <c r="M117" s="107"/>
      <c r="N117" s="93"/>
      <c r="O117" s="108"/>
      <c r="P117" s="99"/>
      <c r="Q117" s="100"/>
      <c r="R117" s="100"/>
      <c r="S117" s="100"/>
      <c r="T117" s="100"/>
    </row>
    <row r="118">
      <c r="A118" s="131" t="s">
        <v>122</v>
      </c>
      <c r="B118" s="18"/>
      <c r="C118" s="18"/>
      <c r="D118" s="18"/>
      <c r="E118" s="18"/>
      <c r="F118" s="20"/>
      <c r="G118" s="128" t="s">
        <v>35</v>
      </c>
      <c r="H118" s="103" t="s">
        <v>41</v>
      </c>
      <c r="I118" s="79"/>
      <c r="J118" s="79"/>
      <c r="K118" s="105" t="str">
        <f t="shared" ref="K118:K123" si="64">CONCATENATE(G118,L118)</f>
        <v>EEA</v>
      </c>
      <c r="L118" s="106" t="str">
        <f t="shared" ref="L118:L119" si="65">IF(OR(ISBLANK(I118),ISBLANK(J118)),IF(OR(G118="ALI",G118="AIE"),"L",IF(ISBLANK(G118),"","A")),IF(G118="EE",IF(J118&gt;=3,IF(I118&gt;=5,"H","A"),IF(J118&gt;=2,IF(I118&gt;=16,"H",IF(I118&lt;=4,"L","A")),IF(I118&lt;=15,"L","A"))),IF(OR(G118="SE",G118="CE"),IF(J118&gt;=4,IF(I118&gt;=6,"H","A"),IF(J118&gt;=2,IF(I118&gt;=20,"H",IF(I118&lt;=5,"L","A")),IF(I118&lt;=19,"L","A"))),IF(OR(G118="ALI",G118="AIE"),IF(J118&gt;=6,IF(I118&gt;=20,"H","A"),IF(J118&gt;=2,IF(I118&gt;=51,"H",IF(I118&lt;=19,"L","A")),IF(I118&lt;=50,"L","A")))))))</f>
        <v>A</v>
      </c>
      <c r="M118" s="107" t="str">
        <f t="shared" ref="M118:M123" si="66">IF(L118="L","Baixa",IF(L118="A","Média",IF(L118="","","Alta")))</f>
        <v>Média</v>
      </c>
      <c r="N118" s="114">
        <f t="shared" ref="N118:N119" si="67">IF(ISBLANK(G118),"",IF(G118="ALI",IF(L118="L",7,IF(L118="A",10,15)),IF(G118="AIE",IF(L118="L",5,IF(L118="A",7,10)),IF(G118="SE",IF(L118="L",4,IF(L118="A",5,7)),IF(OR(G118="EE",G118="CE"),IF(L118="L",3,IF(L118="A",4,6)))))))</f>
        <v>4</v>
      </c>
      <c r="O118" s="108">
        <f>IF(H118="I",N118*Contagem!$U$11,IF(H118="E",N118*Contagem!$U$13,IF(H118="A",N118*Contagem!$U$12,IF(H118="T",N118*Contagem!$U$14,""))))</f>
        <v>4</v>
      </c>
      <c r="P118" s="99"/>
      <c r="Q118" s="100"/>
      <c r="R118" s="100"/>
      <c r="S118" s="100"/>
      <c r="T118" s="100"/>
    </row>
    <row r="119">
      <c r="A119" s="131" t="s">
        <v>123</v>
      </c>
      <c r="B119" s="18"/>
      <c r="C119" s="18"/>
      <c r="D119" s="18"/>
      <c r="E119" s="18"/>
      <c r="F119" s="20"/>
      <c r="G119" s="128" t="s">
        <v>35</v>
      </c>
      <c r="H119" s="103" t="s">
        <v>41</v>
      </c>
      <c r="I119" s="79"/>
      <c r="J119" s="79"/>
      <c r="K119" s="105" t="str">
        <f t="shared" si="64"/>
        <v>EEA</v>
      </c>
      <c r="L119" s="106" t="str">
        <f t="shared" si="65"/>
        <v>A</v>
      </c>
      <c r="M119" s="107" t="str">
        <f t="shared" si="66"/>
        <v>Média</v>
      </c>
      <c r="N119" s="114">
        <f t="shared" si="67"/>
        <v>4</v>
      </c>
      <c r="O119" s="108">
        <f>IF(H119="I",N119*Contagem!$U$11,IF(H119="E",N119*Contagem!$U$13,IF(H119="A",N119*Contagem!$U$12,IF(H119="T",N119*Contagem!$U$14,""))))</f>
        <v>4</v>
      </c>
      <c r="P119" s="99"/>
      <c r="Q119" s="100"/>
      <c r="R119" s="100"/>
      <c r="S119" s="100"/>
      <c r="T119" s="100"/>
    </row>
    <row r="120">
      <c r="A120" s="131" t="s">
        <v>124</v>
      </c>
      <c r="B120" s="18"/>
      <c r="C120" s="18"/>
      <c r="D120" s="18"/>
      <c r="E120" s="18"/>
      <c r="F120" s="20"/>
      <c r="G120" s="79" t="s">
        <v>35</v>
      </c>
      <c r="H120" s="80" t="s">
        <v>41</v>
      </c>
      <c r="I120" s="83"/>
      <c r="J120" s="83"/>
      <c r="K120" s="84" t="str">
        <f t="shared" si="64"/>
        <v>EEA</v>
      </c>
      <c r="L120" s="87" t="str">
        <f t="shared" ref="L120:L123" si="68">IF(OR(ISBLANK(I120),ISBLANK(J120)),IF(OR(G120="ALI",G120="AIE"),"L",IF(ISBLANK(G120),"","A")),IF(G120="EE",IF(J120&gt;=3,IF(I120&gt;=5,"H","A"),IF(J120&gt;=2,IF(I120&gt;=16,"H",IF(I120&lt;=4,"L","A")),IF(I120&lt;=15,"L","A"))),IF(OR(G120="SE",G120="CE"),IF(J120&gt;=4,IF(I120&gt;=6,"H","A"),IF(J120&gt;=2,IF(I120&gt;=20,"H",IF(I120&lt;=5,"L","A")),IF(I120&lt;=19,"L","A"))),IF(OR(G120="ALI",G120="AIE"),IF(J120&gt;=6,IF(I120&gt;=20,"H","A"),IF(J120&gt;=2,IF(I120&gt;=51,"H",IF(I120&lt;=19,"L","A")),IF(I120&lt;=50,"L","A")))))))</f>
        <v>A</v>
      </c>
      <c r="M120" s="88" t="str">
        <f t="shared" si="66"/>
        <v>Média</v>
      </c>
      <c r="N120" s="93">
        <f t="shared" ref="N120:N123" si="69">IF(ISBLANK(G120),"",IF(G120="ALI",IF(L120="L",7,IF(L120="A",10,15)),IF(G120="AIE",IF(L120="L",5,IF(L120="A",7,10)),IF(G120="SE",IF(L120="L",4,IF(L120="A",5,7)),IF(OR(G120="EE",G120="CE"),IF(L120="L",3,IF(L120="A",4,6)))))))</f>
        <v>4</v>
      </c>
      <c r="O120" s="96">
        <f>IF(H120="I",N120*Contagem!$U$11,IF(H120="E",N120*Contagem!$U$13,IF(H120="A",N120*Contagem!$U$12,IF(H120="T",N120*Contagem!$U$14,""))))</f>
        <v>4</v>
      </c>
      <c r="P120" s="99"/>
      <c r="Q120" s="100"/>
      <c r="R120" s="100"/>
      <c r="S120" s="100"/>
      <c r="T120" s="100"/>
    </row>
    <row r="121">
      <c r="A121" s="131" t="s">
        <v>125</v>
      </c>
      <c r="B121" s="18"/>
      <c r="C121" s="18"/>
      <c r="D121" s="18"/>
      <c r="E121" s="18"/>
      <c r="F121" s="20"/>
      <c r="G121" s="79" t="s">
        <v>55</v>
      </c>
      <c r="H121" s="80" t="s">
        <v>41</v>
      </c>
      <c r="I121" s="83"/>
      <c r="J121" s="83"/>
      <c r="K121" s="84" t="str">
        <f t="shared" si="64"/>
        <v>CEA</v>
      </c>
      <c r="L121" s="87" t="str">
        <f t="shared" si="68"/>
        <v>A</v>
      </c>
      <c r="M121" s="88" t="str">
        <f t="shared" si="66"/>
        <v>Média</v>
      </c>
      <c r="N121" s="93">
        <f t="shared" si="69"/>
        <v>4</v>
      </c>
      <c r="O121" s="96">
        <f>IF(H121="I",N121*Contagem!$U$11,IF(H121="E",N121*Contagem!$U$13,IF(H121="A",N121*Contagem!$U$12,IF(H121="T",N121*Contagem!$U$14,""))))</f>
        <v>4</v>
      </c>
      <c r="P121" s="99"/>
      <c r="Q121" s="100"/>
      <c r="R121" s="100"/>
      <c r="S121" s="100"/>
      <c r="T121" s="100"/>
    </row>
    <row r="122">
      <c r="A122" s="131" t="s">
        <v>126</v>
      </c>
      <c r="B122" s="18"/>
      <c r="C122" s="18"/>
      <c r="D122" s="18"/>
      <c r="E122" s="18"/>
      <c r="F122" s="20"/>
      <c r="G122" s="79" t="s">
        <v>55</v>
      </c>
      <c r="H122" s="80" t="s">
        <v>41</v>
      </c>
      <c r="I122" s="83"/>
      <c r="J122" s="83"/>
      <c r="K122" s="84" t="str">
        <f t="shared" si="64"/>
        <v>CEA</v>
      </c>
      <c r="L122" s="87" t="str">
        <f t="shared" si="68"/>
        <v>A</v>
      </c>
      <c r="M122" s="88" t="str">
        <f t="shared" si="66"/>
        <v>Média</v>
      </c>
      <c r="N122" s="93">
        <f t="shared" si="69"/>
        <v>4</v>
      </c>
      <c r="O122" s="96">
        <f>IF(H122="I",N122*Contagem!$U$11,IF(H122="E",N122*Contagem!$U$13,IF(H122="A",N122*Contagem!$U$12,IF(H122="T",N122*Contagem!$U$14,""))))</f>
        <v>4</v>
      </c>
      <c r="P122" s="99"/>
      <c r="Q122" s="100"/>
      <c r="R122" s="100"/>
      <c r="S122" s="100"/>
      <c r="T122" s="100"/>
    </row>
    <row r="123">
      <c r="A123" s="131" t="s">
        <v>120</v>
      </c>
      <c r="B123" s="18"/>
      <c r="C123" s="18"/>
      <c r="D123" s="18"/>
      <c r="E123" s="18"/>
      <c r="F123" s="20"/>
      <c r="G123" s="79" t="s">
        <v>49</v>
      </c>
      <c r="H123" s="80" t="s">
        <v>41</v>
      </c>
      <c r="I123" s="83"/>
      <c r="J123" s="83"/>
      <c r="K123" s="84" t="str">
        <f t="shared" si="64"/>
        <v>SEA</v>
      </c>
      <c r="L123" s="87" t="str">
        <f t="shared" si="68"/>
        <v>A</v>
      </c>
      <c r="M123" s="88" t="str">
        <f t="shared" si="66"/>
        <v>Média</v>
      </c>
      <c r="N123" s="93">
        <f t="shared" si="69"/>
        <v>5</v>
      </c>
      <c r="O123" s="96">
        <f>IF(H123="I",N123*Contagem!$U$11,IF(H123="E",N123*Contagem!$U$13,IF(H123="A",N123*Contagem!$U$12,IF(H123="T",N123*Contagem!$U$14,""))))</f>
        <v>5</v>
      </c>
      <c r="P123" s="99"/>
      <c r="Q123" s="100"/>
      <c r="R123" s="100"/>
      <c r="S123" s="100"/>
      <c r="T123" s="100"/>
    </row>
    <row r="124" ht="18.0" customHeight="1">
      <c r="A124" s="75" t="s">
        <v>140</v>
      </c>
      <c r="B124" s="18"/>
      <c r="C124" s="18"/>
      <c r="D124" s="18"/>
      <c r="E124" s="18"/>
      <c r="F124" s="20"/>
      <c r="G124" s="101"/>
      <c r="H124" s="103"/>
      <c r="I124" s="84"/>
      <c r="J124" s="84"/>
      <c r="K124" s="105"/>
      <c r="L124" s="106"/>
      <c r="M124" s="107"/>
      <c r="N124" s="93"/>
      <c r="O124" s="108"/>
      <c r="P124" s="99"/>
      <c r="Q124" s="100"/>
      <c r="R124" s="100"/>
      <c r="S124" s="100"/>
      <c r="T124" s="100"/>
    </row>
    <row r="125" ht="18.0" customHeight="1">
      <c r="A125" s="131" t="s">
        <v>122</v>
      </c>
      <c r="B125" s="18"/>
      <c r="C125" s="18"/>
      <c r="D125" s="18"/>
      <c r="E125" s="18"/>
      <c r="F125" s="20"/>
      <c r="G125" s="128" t="s">
        <v>35</v>
      </c>
      <c r="H125" s="103" t="s">
        <v>41</v>
      </c>
      <c r="I125" s="79"/>
      <c r="J125" s="79"/>
      <c r="K125" s="105" t="str">
        <f t="shared" ref="K125:K180" si="70">CONCATENATE(G125,L125)</f>
        <v>EEA</v>
      </c>
      <c r="L125" s="106" t="str">
        <f t="shared" ref="L125:L126" si="71">IF(OR(ISBLANK(I125),ISBLANK(J125)),IF(OR(G125="ALI",G125="AIE"),"L",IF(ISBLANK(G125),"","A")),IF(G125="EE",IF(J125&gt;=3,IF(I125&gt;=5,"H","A"),IF(J125&gt;=2,IF(I125&gt;=16,"H",IF(I125&lt;=4,"L","A")),IF(I125&lt;=15,"L","A"))),IF(OR(G125="SE",G125="CE"),IF(J125&gt;=4,IF(I125&gt;=6,"H","A"),IF(J125&gt;=2,IF(I125&gt;=20,"H",IF(I125&lt;=5,"L","A")),IF(I125&lt;=19,"L","A"))),IF(OR(G125="ALI",G125="AIE"),IF(J125&gt;=6,IF(I125&gt;=20,"H","A"),IF(J125&gt;=2,IF(I125&gt;=51,"H",IF(I125&lt;=19,"L","A")),IF(I125&lt;=50,"L","A")))))))</f>
        <v>A</v>
      </c>
      <c r="M125" s="107" t="str">
        <f t="shared" ref="M125:M180" si="72">IF(L125="L","Baixa",IF(L125="A","Média",IF(L125="","","Alta")))</f>
        <v>Média</v>
      </c>
      <c r="N125" s="114">
        <f t="shared" ref="N125:N126" si="73">IF(ISBLANK(G125),"",IF(G125="ALI",IF(L125="L",7,IF(L125="A",10,15)),IF(G125="AIE",IF(L125="L",5,IF(L125="A",7,10)),IF(G125="SE",IF(L125="L",4,IF(L125="A",5,7)),IF(OR(G125="EE",G125="CE"),IF(L125="L",3,IF(L125="A",4,6)))))))</f>
        <v>4</v>
      </c>
      <c r="O125" s="108">
        <f>IF(H125="I",N125*Contagem!$U$11,IF(H125="E",N125*Contagem!$U$13,IF(H125="A",N125*Contagem!$U$12,IF(H125="T",N125*Contagem!$U$14,""))))</f>
        <v>4</v>
      </c>
      <c r="P125" s="99"/>
      <c r="Q125" s="100"/>
      <c r="R125" s="100"/>
      <c r="S125" s="100"/>
      <c r="T125" s="100"/>
    </row>
    <row r="126" ht="18.0" customHeight="1">
      <c r="A126" s="131" t="s">
        <v>123</v>
      </c>
      <c r="B126" s="18"/>
      <c r="C126" s="18"/>
      <c r="D126" s="18"/>
      <c r="E126" s="18"/>
      <c r="F126" s="20"/>
      <c r="G126" s="128" t="s">
        <v>35</v>
      </c>
      <c r="H126" s="103" t="s">
        <v>41</v>
      </c>
      <c r="I126" s="79"/>
      <c r="J126" s="79"/>
      <c r="K126" s="105" t="str">
        <f t="shared" si="70"/>
        <v>EEA</v>
      </c>
      <c r="L126" s="106" t="str">
        <f t="shared" si="71"/>
        <v>A</v>
      </c>
      <c r="M126" s="107" t="str">
        <f t="shared" si="72"/>
        <v>Média</v>
      </c>
      <c r="N126" s="114">
        <f t="shared" si="73"/>
        <v>4</v>
      </c>
      <c r="O126" s="108">
        <f>IF(H126="I",N126*Contagem!$U$11,IF(H126="E",N126*Contagem!$U$13,IF(H126="A",N126*Contagem!$U$12,IF(H126="T",N126*Contagem!$U$14,""))))</f>
        <v>4</v>
      </c>
      <c r="P126" s="99"/>
      <c r="Q126" s="100"/>
      <c r="R126" s="100"/>
      <c r="S126" s="100"/>
      <c r="T126" s="100"/>
    </row>
    <row r="127" ht="18.0" customHeight="1">
      <c r="A127" s="131" t="s">
        <v>124</v>
      </c>
      <c r="B127" s="18"/>
      <c r="C127" s="18"/>
      <c r="D127" s="18"/>
      <c r="E127" s="18"/>
      <c r="F127" s="20"/>
      <c r="G127" s="79" t="s">
        <v>35</v>
      </c>
      <c r="H127" s="80" t="s">
        <v>41</v>
      </c>
      <c r="I127" s="83"/>
      <c r="J127" s="83"/>
      <c r="K127" s="84" t="str">
        <f t="shared" si="70"/>
        <v>EEA</v>
      </c>
      <c r="L127" s="87" t="str">
        <f t="shared" ref="L127:L130" si="74">IF(OR(ISBLANK(I127),ISBLANK(J127)),IF(OR(G127="ALI",G127="AIE"),"L",IF(ISBLANK(G127),"","A")),IF(G127="EE",IF(J127&gt;=3,IF(I127&gt;=5,"H","A"),IF(J127&gt;=2,IF(I127&gt;=16,"H",IF(I127&lt;=4,"L","A")),IF(I127&lt;=15,"L","A"))),IF(OR(G127="SE",G127="CE"),IF(J127&gt;=4,IF(I127&gt;=6,"H","A"),IF(J127&gt;=2,IF(I127&gt;=20,"H",IF(I127&lt;=5,"L","A")),IF(I127&lt;=19,"L","A"))),IF(OR(G127="ALI",G127="AIE"),IF(J127&gt;=6,IF(I127&gt;=20,"H","A"),IF(J127&gt;=2,IF(I127&gt;=51,"H",IF(I127&lt;=19,"L","A")),IF(I127&lt;=50,"L","A")))))))</f>
        <v>A</v>
      </c>
      <c r="M127" s="88" t="str">
        <f t="shared" si="72"/>
        <v>Média</v>
      </c>
      <c r="N127" s="93">
        <f t="shared" ref="N127:N130" si="75">IF(ISBLANK(G127),"",IF(G127="ALI",IF(L127="L",7,IF(L127="A",10,15)),IF(G127="AIE",IF(L127="L",5,IF(L127="A",7,10)),IF(G127="SE",IF(L127="L",4,IF(L127="A",5,7)),IF(OR(G127="EE",G127="CE"),IF(L127="L",3,IF(L127="A",4,6)))))))</f>
        <v>4</v>
      </c>
      <c r="O127" s="96">
        <f>IF(H127="I",N127*Contagem!$U$11,IF(H127="E",N127*Contagem!$U$13,IF(H127="A",N127*Contagem!$U$12,IF(H127="T",N127*Contagem!$U$14,""))))</f>
        <v>4</v>
      </c>
      <c r="P127" s="99"/>
      <c r="Q127" s="100"/>
      <c r="R127" s="100"/>
      <c r="S127" s="100"/>
      <c r="T127" s="100"/>
    </row>
    <row r="128" ht="18.0" customHeight="1">
      <c r="A128" s="131" t="s">
        <v>125</v>
      </c>
      <c r="B128" s="18"/>
      <c r="C128" s="18"/>
      <c r="D128" s="18"/>
      <c r="E128" s="18"/>
      <c r="F128" s="20"/>
      <c r="G128" s="79" t="s">
        <v>55</v>
      </c>
      <c r="H128" s="80" t="s">
        <v>41</v>
      </c>
      <c r="I128" s="83"/>
      <c r="J128" s="83"/>
      <c r="K128" s="84" t="str">
        <f t="shared" si="70"/>
        <v>CEA</v>
      </c>
      <c r="L128" s="87" t="str">
        <f t="shared" si="74"/>
        <v>A</v>
      </c>
      <c r="M128" s="88" t="str">
        <f t="shared" si="72"/>
        <v>Média</v>
      </c>
      <c r="N128" s="93">
        <f t="shared" si="75"/>
        <v>4</v>
      </c>
      <c r="O128" s="96">
        <f>IF(H128="I",N128*Contagem!$U$11,IF(H128="E",N128*Contagem!$U$13,IF(H128="A",N128*Contagem!$U$12,IF(H128="T",N128*Contagem!$U$14,""))))</f>
        <v>4</v>
      </c>
      <c r="P128" s="99"/>
      <c r="Q128" s="100"/>
      <c r="R128" s="100"/>
      <c r="S128" s="100"/>
      <c r="T128" s="100"/>
    </row>
    <row r="129" ht="18.0" customHeight="1">
      <c r="A129" s="131" t="s">
        <v>126</v>
      </c>
      <c r="B129" s="18"/>
      <c r="C129" s="18"/>
      <c r="D129" s="18"/>
      <c r="E129" s="18"/>
      <c r="F129" s="20"/>
      <c r="G129" s="79" t="s">
        <v>55</v>
      </c>
      <c r="H129" s="80" t="s">
        <v>41</v>
      </c>
      <c r="I129" s="83"/>
      <c r="J129" s="83"/>
      <c r="K129" s="84" t="str">
        <f t="shared" si="70"/>
        <v>CEA</v>
      </c>
      <c r="L129" s="87" t="str">
        <f t="shared" si="74"/>
        <v>A</v>
      </c>
      <c r="M129" s="88" t="str">
        <f t="shared" si="72"/>
        <v>Média</v>
      </c>
      <c r="N129" s="93">
        <f t="shared" si="75"/>
        <v>4</v>
      </c>
      <c r="O129" s="96">
        <f>IF(H129="I",N129*Contagem!$U$11,IF(H129="E",N129*Contagem!$U$13,IF(H129="A",N129*Contagem!$U$12,IF(H129="T",N129*Contagem!$U$14,""))))</f>
        <v>4</v>
      </c>
      <c r="P129" s="99"/>
      <c r="Q129" s="100"/>
      <c r="R129" s="100"/>
      <c r="S129" s="100"/>
      <c r="T129" s="100"/>
    </row>
    <row r="130" ht="18.0" customHeight="1">
      <c r="A130" s="131" t="s">
        <v>120</v>
      </c>
      <c r="B130" s="18"/>
      <c r="C130" s="18"/>
      <c r="D130" s="18"/>
      <c r="E130" s="18"/>
      <c r="F130" s="20"/>
      <c r="G130" s="79" t="s">
        <v>49</v>
      </c>
      <c r="H130" s="80" t="s">
        <v>41</v>
      </c>
      <c r="I130" s="83"/>
      <c r="J130" s="83"/>
      <c r="K130" s="84" t="str">
        <f t="shared" si="70"/>
        <v>SEA</v>
      </c>
      <c r="L130" s="87" t="str">
        <f t="shared" si="74"/>
        <v>A</v>
      </c>
      <c r="M130" s="88" t="str">
        <f t="shared" si="72"/>
        <v>Média</v>
      </c>
      <c r="N130" s="93">
        <f t="shared" si="75"/>
        <v>5</v>
      </c>
      <c r="O130" s="96">
        <f>IF(H130="I",N130*Contagem!$U$11,IF(H130="E",N130*Contagem!$U$13,IF(H130="A",N130*Contagem!$U$12,IF(H130="T",N130*Contagem!$U$14,""))))</f>
        <v>5</v>
      </c>
      <c r="P130" s="99"/>
      <c r="Q130" s="100"/>
      <c r="R130" s="100"/>
      <c r="S130" s="100"/>
      <c r="T130" s="100"/>
    </row>
    <row r="131" ht="18.0" customHeight="1">
      <c r="A131" s="131" t="s">
        <v>141</v>
      </c>
      <c r="B131" s="18"/>
      <c r="C131" s="18"/>
      <c r="D131" s="18"/>
      <c r="E131" s="18"/>
      <c r="F131" s="20"/>
      <c r="G131" s="134" t="s">
        <v>49</v>
      </c>
      <c r="H131" s="103" t="s">
        <v>41</v>
      </c>
      <c r="I131" s="105"/>
      <c r="J131" s="105"/>
      <c r="K131" s="105" t="str">
        <f t="shared" si="70"/>
        <v>SEA</v>
      </c>
      <c r="L131" s="106" t="str">
        <f>IF(OR(ISBLANK(I131),ISBLANK(J131)),IF(OR(G131="ALI",G131="AIE"),"L",IF(ISBLANK(G131),"","A")),IF(G131="EE",IF(J131&gt;=3,IF(I131&gt;=5,"H","A"),IF(J131&gt;=2,IF(I131&gt;=16,"H",IF(I131&lt;=4,"L","A")),IF(I131&lt;=15,"L","A"))),IF(OR(G131="SE",G131="CE"),IF(J131&gt;=4,IF(I131&gt;=6,"H","A"),IF(J131&gt;=2,IF(I131&gt;=20,"H",IF(I131&lt;=5,"L","A")),IF(I131&lt;=19,"L","A"))),IF(OR(G131="ALI",G131="AIE"),IF(J131&gt;=6,IF(I131&gt;=20,"H","A"),IF(J131&gt;=2,IF(I131&gt;=51,"H",IF(I131&lt;=19,"L","A")),IF(I131&lt;=50,"L","A")))))))</f>
        <v>A</v>
      </c>
      <c r="M131" s="107" t="str">
        <f t="shared" si="72"/>
        <v>Média</v>
      </c>
      <c r="N131" s="114">
        <f>IF(ISBLANK(G131),"",IF(G131="ALI",IF(L131="L",7,IF(L131="A",10,15)),IF(G131="AIE",IF(L131="L",5,IF(L131="A",7,10)),IF(G131="SE",IF(L131="L",4,IF(L131="A",5,7)),IF(OR(G131="EE",G131="CE"),IF(L131="L",3,IF(L131="A",4,6)))))))</f>
        <v>5</v>
      </c>
      <c r="O131" s="108">
        <f>IF(H131="I",N131*Contagem!$U$11,IF(H131="E",N131*Contagem!$U$13,IF(H131="A",N131*Contagem!$U$12,IF(H131="T",N131*Contagem!$U$14,""))))</f>
        <v>5</v>
      </c>
      <c r="P131" s="99"/>
      <c r="Q131" s="100"/>
      <c r="R131" s="100"/>
      <c r="S131" s="100"/>
      <c r="T131" s="100"/>
    </row>
    <row r="132" ht="18.0" customHeight="1">
      <c r="A132" s="135" t="s">
        <v>142</v>
      </c>
      <c r="B132" s="136"/>
      <c r="C132" s="136"/>
      <c r="D132" s="136"/>
      <c r="E132" s="136"/>
      <c r="F132" s="137"/>
      <c r="G132" s="84"/>
      <c r="H132" s="80" t="s">
        <v>41</v>
      </c>
      <c r="I132" s="84"/>
      <c r="J132" s="84"/>
      <c r="K132" s="84" t="str">
        <f t="shared" si="70"/>
        <v/>
      </c>
      <c r="L132" s="87" t="str">
        <f t="shared" ref="L132:L180" si="76">IF(OR(ISBLANK(I132),ISBLANK(J132)),IF(OR(G132="ALI",G132="AIE"),"L",IF(ISBLANK(G132),"","A")),IF(G132="EE",IF(J132&gt;=3,IF(I132&gt;=5,"H","A"),IF(J132&gt;=2,IF(I132&gt;=16,"H",IF(I132&lt;=4,"L","A")),IF(I132&lt;=15,"L","A"))),IF(OR(G132="SE",G132="CE"),IF(J132&gt;=4,IF(I132&gt;=6,"H","A"),IF(J132&gt;=2,IF(I132&gt;=20,"H",IF(I132&lt;=5,"L","A")),IF(I132&lt;=19,"L","A"))),IF(OR(G132="ALI",G132="AIE"),IF(J132&gt;=6,IF(I132&gt;=20,"H","A"),IF(J132&gt;=2,IF(I132&gt;=51,"H",IF(I132&lt;=19,"L","A")),IF(I132&lt;=50,"L","A")))))))</f>
        <v/>
      </c>
      <c r="M132" s="88" t="str">
        <f t="shared" si="72"/>
        <v/>
      </c>
      <c r="N132" s="93" t="str">
        <f t="shared" ref="N132:N180" si="77">IF(ISBLANK(G132),"",IF(G132="ALI",IF(L132="L",7,IF(L132="A",10,15)),IF(G132="AIE",IF(L132="L",5,IF(L132="A",7,10)),IF(G132="SE",IF(L132="L",4,IF(L132="A",5,7)),IF(OR(G132="EE",G132="CE"),IF(L132="L",3,IF(L132="A",4,6)))))))</f>
        <v/>
      </c>
      <c r="O132" s="96"/>
      <c r="P132" s="99"/>
      <c r="Q132" s="100"/>
      <c r="R132" s="100"/>
      <c r="S132" s="100"/>
      <c r="T132" s="100"/>
    </row>
    <row r="133">
      <c r="A133" s="138" t="s">
        <v>143</v>
      </c>
      <c r="B133" s="139"/>
      <c r="C133" s="139"/>
      <c r="D133" s="139"/>
      <c r="E133" s="139"/>
      <c r="F133" s="139"/>
      <c r="G133" s="83" t="s">
        <v>49</v>
      </c>
      <c r="H133" s="80" t="s">
        <v>41</v>
      </c>
      <c r="I133" s="84"/>
      <c r="J133" s="84"/>
      <c r="K133" s="84" t="str">
        <f t="shared" si="70"/>
        <v>SEA</v>
      </c>
      <c r="L133" s="87" t="str">
        <f t="shared" si="76"/>
        <v>A</v>
      </c>
      <c r="M133" s="88" t="str">
        <f t="shared" si="72"/>
        <v>Média</v>
      </c>
      <c r="N133" s="93">
        <f t="shared" si="77"/>
        <v>5</v>
      </c>
      <c r="O133" s="96">
        <f>IF(H133="I",N133*Contagem!$U$11,IF(H133="E",N133*Contagem!$U$13,IF(H133="A",N133*Contagem!$U$12,IF(H133="T",N133*Contagem!$U$14,""))))</f>
        <v>5</v>
      </c>
      <c r="P133" s="99"/>
      <c r="Q133" s="100"/>
      <c r="R133" s="100"/>
      <c r="S133" s="100"/>
      <c r="T133" s="100"/>
    </row>
    <row r="134">
      <c r="A134" s="140" t="s">
        <v>144</v>
      </c>
      <c r="B134" s="136"/>
      <c r="C134" s="136"/>
      <c r="D134" s="136"/>
      <c r="E134" s="136"/>
      <c r="F134" s="137"/>
      <c r="G134" s="83" t="s">
        <v>49</v>
      </c>
      <c r="H134" s="80" t="s">
        <v>41</v>
      </c>
      <c r="I134" s="84"/>
      <c r="J134" s="84"/>
      <c r="K134" s="84" t="str">
        <f t="shared" si="70"/>
        <v>SEA</v>
      </c>
      <c r="L134" s="87" t="str">
        <f t="shared" si="76"/>
        <v>A</v>
      </c>
      <c r="M134" s="88" t="str">
        <f t="shared" si="72"/>
        <v>Média</v>
      </c>
      <c r="N134" s="93">
        <f t="shared" si="77"/>
        <v>5</v>
      </c>
      <c r="O134" s="96">
        <f>IF(H134="I",N134*Contagem!$U$11,IF(H134="E",N134*Contagem!$U$13,IF(H134="A",N134*Contagem!$U$12,IF(H134="T",N134*Contagem!$U$14,""))))</f>
        <v>5</v>
      </c>
      <c r="P134" s="99"/>
      <c r="Q134" s="100"/>
      <c r="R134" s="100"/>
      <c r="S134" s="100"/>
      <c r="T134" s="100"/>
    </row>
    <row r="135">
      <c r="A135" s="141" t="s">
        <v>145</v>
      </c>
      <c r="B135" s="4"/>
      <c r="C135" s="4"/>
      <c r="D135" s="4"/>
      <c r="E135" s="4"/>
      <c r="F135" s="142"/>
      <c r="G135" s="83" t="s">
        <v>49</v>
      </c>
      <c r="H135" s="80" t="s">
        <v>41</v>
      </c>
      <c r="I135" s="84"/>
      <c r="J135" s="84"/>
      <c r="K135" s="84" t="str">
        <f t="shared" si="70"/>
        <v>SEA</v>
      </c>
      <c r="L135" s="87" t="str">
        <f t="shared" si="76"/>
        <v>A</v>
      </c>
      <c r="M135" s="88" t="str">
        <f t="shared" si="72"/>
        <v>Média</v>
      </c>
      <c r="N135" s="93">
        <f t="shared" si="77"/>
        <v>5</v>
      </c>
      <c r="O135" s="96">
        <f>IF(H135="I",N135*Contagem!$U$11,IF(H135="E",N135*Contagem!$U$13,IF(H135="A",N135*Contagem!$U$12,IF(H135="T",N135*Contagem!$U$14,""))))</f>
        <v>5</v>
      </c>
      <c r="P135" s="99"/>
      <c r="Q135" s="100"/>
      <c r="R135" s="100"/>
      <c r="S135" s="100"/>
      <c r="T135" s="100"/>
    </row>
    <row r="136">
      <c r="A136" s="138" t="s">
        <v>146</v>
      </c>
      <c r="B136" s="139"/>
      <c r="C136" s="139"/>
      <c r="D136" s="139"/>
      <c r="E136" s="139"/>
      <c r="F136" s="143"/>
      <c r="G136" s="83" t="s">
        <v>49</v>
      </c>
      <c r="H136" s="80" t="s">
        <v>41</v>
      </c>
      <c r="I136" s="84"/>
      <c r="J136" s="84"/>
      <c r="K136" s="84" t="str">
        <f t="shared" si="70"/>
        <v>SEA</v>
      </c>
      <c r="L136" s="87" t="str">
        <f t="shared" si="76"/>
        <v>A</v>
      </c>
      <c r="M136" s="88" t="str">
        <f t="shared" si="72"/>
        <v>Média</v>
      </c>
      <c r="N136" s="93">
        <f t="shared" si="77"/>
        <v>5</v>
      </c>
      <c r="O136" s="96">
        <f>IF(H136="I",N136*Contagem!$U$11,IF(H136="E",N136*Contagem!$U$13,IF(H136="A",N136*Contagem!$U$12,IF(H136="T",N136*Contagem!$U$14,""))))</f>
        <v>5</v>
      </c>
      <c r="P136" s="99"/>
      <c r="Q136" s="100"/>
      <c r="R136" s="100"/>
      <c r="S136" s="100"/>
      <c r="T136" s="100"/>
    </row>
    <row r="137">
      <c r="A137" s="138" t="s">
        <v>147</v>
      </c>
      <c r="B137" s="139"/>
      <c r="C137" s="139"/>
      <c r="D137" s="139"/>
      <c r="E137" s="139"/>
      <c r="F137" s="143"/>
      <c r="G137" s="83" t="s">
        <v>49</v>
      </c>
      <c r="H137" s="80" t="s">
        <v>41</v>
      </c>
      <c r="I137" s="84"/>
      <c r="J137" s="84"/>
      <c r="K137" s="84" t="str">
        <f t="shared" si="70"/>
        <v>SEA</v>
      </c>
      <c r="L137" s="87" t="str">
        <f t="shared" si="76"/>
        <v>A</v>
      </c>
      <c r="M137" s="88" t="str">
        <f t="shared" si="72"/>
        <v>Média</v>
      </c>
      <c r="N137" s="93">
        <f t="shared" si="77"/>
        <v>5</v>
      </c>
      <c r="O137" s="96">
        <f>IF(H137="I",N137*Contagem!$U$11,IF(H137="E",N137*Contagem!$U$13,IF(H137="A",N137*Contagem!$U$12,IF(H137="T",N137*Contagem!$U$14,""))))</f>
        <v>5</v>
      </c>
      <c r="P137" s="99"/>
      <c r="Q137" s="100"/>
      <c r="R137" s="100"/>
      <c r="S137" s="100"/>
      <c r="T137" s="100"/>
    </row>
    <row r="138">
      <c r="A138" s="144"/>
      <c r="B138" s="4"/>
      <c r="C138" s="4"/>
      <c r="D138" s="4"/>
      <c r="E138" s="4"/>
      <c r="F138" s="142"/>
      <c r="G138" s="84"/>
      <c r="H138" s="80" t="s">
        <v>41</v>
      </c>
      <c r="I138" s="84"/>
      <c r="J138" s="84"/>
      <c r="K138" s="84" t="str">
        <f t="shared" si="70"/>
        <v/>
      </c>
      <c r="L138" s="87" t="str">
        <f t="shared" si="76"/>
        <v/>
      </c>
      <c r="M138" s="88" t="str">
        <f t="shared" si="72"/>
        <v/>
      </c>
      <c r="N138" s="93" t="str">
        <f t="shared" si="77"/>
        <v/>
      </c>
      <c r="O138" s="96">
        <f>IF(H138="I",N138*Contagem!$U$11,IF(H138="E",N138*Contagem!$U$13,IF(H138="A",N138*Contagem!$U$12,IF(H138="T",N138*Contagem!$U$14,""))))</f>
        <v>0</v>
      </c>
      <c r="P138" s="99"/>
      <c r="Q138" s="100"/>
      <c r="R138" s="100"/>
      <c r="S138" s="100"/>
      <c r="T138" s="100"/>
    </row>
    <row r="139" ht="18.0" customHeight="1">
      <c r="A139" s="144"/>
      <c r="B139" s="4"/>
      <c r="C139" s="4"/>
      <c r="D139" s="4"/>
      <c r="E139" s="4"/>
      <c r="F139" s="142"/>
      <c r="G139" s="84"/>
      <c r="H139" s="80" t="s">
        <v>41</v>
      </c>
      <c r="I139" s="84"/>
      <c r="J139" s="84"/>
      <c r="K139" s="84" t="str">
        <f t="shared" si="70"/>
        <v/>
      </c>
      <c r="L139" s="87" t="str">
        <f t="shared" si="76"/>
        <v/>
      </c>
      <c r="M139" s="88" t="str">
        <f t="shared" si="72"/>
        <v/>
      </c>
      <c r="N139" s="93" t="str">
        <f t="shared" si="77"/>
        <v/>
      </c>
      <c r="O139" s="96">
        <f>IF(H139="I",N139*Contagem!$U$11,IF(H139="E",N139*Contagem!$U$13,IF(H139="A",N139*Contagem!$U$12,IF(H139="T",N139*Contagem!$U$14,""))))</f>
        <v>0</v>
      </c>
      <c r="P139" s="99"/>
      <c r="Q139" s="100"/>
      <c r="R139" s="100"/>
      <c r="S139" s="100"/>
      <c r="T139" s="100"/>
    </row>
    <row r="140" ht="18.0" customHeight="1">
      <c r="A140" s="145"/>
      <c r="B140" s="18"/>
      <c r="C140" s="18"/>
      <c r="D140" s="18"/>
      <c r="E140" s="18"/>
      <c r="F140" s="20"/>
      <c r="G140" s="84"/>
      <c r="H140" s="80" t="s">
        <v>41</v>
      </c>
      <c r="I140" s="84"/>
      <c r="J140" s="84"/>
      <c r="K140" s="84" t="str">
        <f t="shared" si="70"/>
        <v/>
      </c>
      <c r="L140" s="87" t="str">
        <f t="shared" si="76"/>
        <v/>
      </c>
      <c r="M140" s="88" t="str">
        <f t="shared" si="72"/>
        <v/>
      </c>
      <c r="N140" s="93" t="str">
        <f t="shared" si="77"/>
        <v/>
      </c>
      <c r="O140" s="96">
        <f>IF(H140="I",N140*Contagem!$U$11,IF(H140="E",N140*Contagem!$U$13,IF(H140="A",N140*Contagem!$U$12,IF(H140="T",N140*Contagem!$U$14,""))))</f>
        <v>0</v>
      </c>
      <c r="P140" s="99"/>
      <c r="Q140" s="100"/>
      <c r="R140" s="100"/>
      <c r="S140" s="100"/>
      <c r="T140" s="100"/>
    </row>
    <row r="141" ht="18.0" customHeight="1">
      <c r="A141" s="146"/>
      <c r="B141" s="136"/>
      <c r="C141" s="136"/>
      <c r="D141" s="136"/>
      <c r="E141" s="136"/>
      <c r="F141" s="137"/>
      <c r="G141" s="84"/>
      <c r="H141" s="80" t="s">
        <v>41</v>
      </c>
      <c r="I141" s="84"/>
      <c r="J141" s="84"/>
      <c r="K141" s="84" t="str">
        <f t="shared" si="70"/>
        <v/>
      </c>
      <c r="L141" s="87" t="str">
        <f t="shared" si="76"/>
        <v/>
      </c>
      <c r="M141" s="88" t="str">
        <f t="shared" si="72"/>
        <v/>
      </c>
      <c r="N141" s="93" t="str">
        <f t="shared" si="77"/>
        <v/>
      </c>
      <c r="O141" s="96">
        <f>IF(H141="I",N141*Contagem!$U$11,IF(H141="E",N141*Contagem!$U$13,IF(H141="A",N141*Contagem!$U$12,IF(H141="T",N141*Contagem!$U$14,""))))</f>
        <v>0</v>
      </c>
      <c r="P141" s="99"/>
      <c r="Q141" s="100"/>
      <c r="R141" s="100"/>
      <c r="S141" s="100"/>
      <c r="T141" s="100"/>
    </row>
    <row r="142" ht="18.0" customHeight="1">
      <c r="A142" s="147"/>
      <c r="B142" s="139"/>
      <c r="C142" s="139"/>
      <c r="D142" s="139"/>
      <c r="E142" s="139"/>
      <c r="F142" s="143"/>
      <c r="G142" s="84"/>
      <c r="H142" s="80" t="s">
        <v>41</v>
      </c>
      <c r="I142" s="84"/>
      <c r="J142" s="84"/>
      <c r="K142" s="84" t="str">
        <f t="shared" si="70"/>
        <v/>
      </c>
      <c r="L142" s="87" t="str">
        <f t="shared" si="76"/>
        <v/>
      </c>
      <c r="M142" s="88" t="str">
        <f t="shared" si="72"/>
        <v/>
      </c>
      <c r="N142" s="93" t="str">
        <f t="shared" si="77"/>
        <v/>
      </c>
      <c r="O142" s="96">
        <f>IF(H142="I",N142*Contagem!$U$11,IF(H142="E",N142*Contagem!$U$13,IF(H142="A",N142*Contagem!$U$12,IF(H142="T",N142*Contagem!$U$14,""))))</f>
        <v>0</v>
      </c>
      <c r="P142" s="99"/>
      <c r="Q142" s="100"/>
      <c r="R142" s="100"/>
      <c r="S142" s="100"/>
      <c r="T142" s="100"/>
    </row>
    <row r="143" ht="18.0" customHeight="1">
      <c r="A143" s="147"/>
      <c r="B143" s="139"/>
      <c r="C143" s="139"/>
      <c r="D143" s="139"/>
      <c r="E143" s="139"/>
      <c r="F143" s="143"/>
      <c r="G143" s="148"/>
      <c r="H143" s="149" t="s">
        <v>41</v>
      </c>
      <c r="I143" s="148"/>
      <c r="J143" s="148"/>
      <c r="K143" s="148" t="str">
        <f t="shared" si="70"/>
        <v/>
      </c>
      <c r="L143" s="150" t="str">
        <f t="shared" si="76"/>
        <v/>
      </c>
      <c r="M143" s="151" t="str">
        <f t="shared" si="72"/>
        <v/>
      </c>
      <c r="N143" s="152" t="str">
        <f t="shared" si="77"/>
        <v/>
      </c>
      <c r="O143" s="153">
        <f>IF(H143="I",N143*Contagem!$U$11,IF(H143="E",N143*Contagem!$U$13,IF(H143="A",N143*Contagem!$U$12,IF(H143="T",N143*Contagem!$U$14,""))))</f>
        <v>0</v>
      </c>
      <c r="P143" s="99"/>
      <c r="Q143" s="100"/>
      <c r="R143" s="100"/>
      <c r="S143" s="100"/>
      <c r="T143" s="100"/>
    </row>
    <row r="144" ht="18.0" customHeight="1">
      <c r="A144" s="147"/>
      <c r="B144" s="139"/>
      <c r="C144" s="139"/>
      <c r="D144" s="139"/>
      <c r="E144" s="139"/>
      <c r="F144" s="143"/>
      <c r="G144" s="148"/>
      <c r="H144" s="149" t="s">
        <v>41</v>
      </c>
      <c r="I144" s="148"/>
      <c r="J144" s="148"/>
      <c r="K144" s="148" t="str">
        <f t="shared" si="70"/>
        <v/>
      </c>
      <c r="L144" s="150" t="str">
        <f t="shared" si="76"/>
        <v/>
      </c>
      <c r="M144" s="151" t="str">
        <f t="shared" si="72"/>
        <v/>
      </c>
      <c r="N144" s="152" t="str">
        <f t="shared" si="77"/>
        <v/>
      </c>
      <c r="O144" s="153">
        <f>IF(H144="I",N144*Contagem!$U$11,IF(H144="E",N144*Contagem!$U$13,IF(H144="A",N144*Contagem!$U$12,IF(H144="T",N144*Contagem!$U$14,""))))</f>
        <v>0</v>
      </c>
      <c r="P144" s="99"/>
      <c r="Q144" s="100"/>
      <c r="R144" s="100"/>
      <c r="S144" s="100"/>
      <c r="T144" s="100"/>
    </row>
    <row r="145" ht="18.0" customHeight="1">
      <c r="A145" s="147"/>
      <c r="B145" s="139"/>
      <c r="C145" s="139"/>
      <c r="D145" s="139"/>
      <c r="E145" s="139"/>
      <c r="F145" s="143"/>
      <c r="G145" s="148"/>
      <c r="H145" s="149" t="s">
        <v>41</v>
      </c>
      <c r="I145" s="148"/>
      <c r="J145" s="148"/>
      <c r="K145" s="148" t="str">
        <f t="shared" si="70"/>
        <v/>
      </c>
      <c r="L145" s="150" t="str">
        <f t="shared" si="76"/>
        <v/>
      </c>
      <c r="M145" s="151" t="str">
        <f t="shared" si="72"/>
        <v/>
      </c>
      <c r="N145" s="152" t="str">
        <f t="shared" si="77"/>
        <v/>
      </c>
      <c r="O145" s="153">
        <f>IF(H145="I",N145*Contagem!$U$11,IF(H145="E",N145*Contagem!$U$13,IF(H145="A",N145*Contagem!$U$12,IF(H145="T",N145*Contagem!$U$14,""))))</f>
        <v>0</v>
      </c>
      <c r="P145" s="99"/>
      <c r="Q145" s="100"/>
      <c r="R145" s="100"/>
      <c r="S145" s="100"/>
      <c r="T145" s="100"/>
    </row>
    <row r="146" ht="18.0" customHeight="1">
      <c r="A146" s="147"/>
      <c r="B146" s="139"/>
      <c r="C146" s="139"/>
      <c r="D146" s="139"/>
      <c r="E146" s="139"/>
      <c r="F146" s="143"/>
      <c r="G146" s="148"/>
      <c r="H146" s="149" t="s">
        <v>41</v>
      </c>
      <c r="I146" s="148"/>
      <c r="J146" s="148"/>
      <c r="K146" s="148" t="str">
        <f t="shared" si="70"/>
        <v/>
      </c>
      <c r="L146" s="150" t="str">
        <f t="shared" si="76"/>
        <v/>
      </c>
      <c r="M146" s="151" t="str">
        <f t="shared" si="72"/>
        <v/>
      </c>
      <c r="N146" s="152" t="str">
        <f t="shared" si="77"/>
        <v/>
      </c>
      <c r="O146" s="153">
        <f>IF(H146="I",N146*Contagem!$U$11,IF(H146="E",N146*Contagem!$U$13,IF(H146="A",N146*Contagem!$U$12,IF(H146="T",N146*Contagem!$U$14,""))))</f>
        <v>0</v>
      </c>
      <c r="P146" s="99"/>
      <c r="Q146" s="100"/>
      <c r="R146" s="100"/>
      <c r="S146" s="100"/>
      <c r="T146" s="100"/>
    </row>
    <row r="147" ht="18.0" customHeight="1">
      <c r="A147" s="147"/>
      <c r="B147" s="139"/>
      <c r="C147" s="139"/>
      <c r="D147" s="139"/>
      <c r="E147" s="139"/>
      <c r="F147" s="143"/>
      <c r="G147" s="148"/>
      <c r="H147" s="149" t="s">
        <v>41</v>
      </c>
      <c r="I147" s="148"/>
      <c r="J147" s="148"/>
      <c r="K147" s="148" t="str">
        <f t="shared" si="70"/>
        <v/>
      </c>
      <c r="L147" s="150" t="str">
        <f t="shared" si="76"/>
        <v/>
      </c>
      <c r="M147" s="151" t="str">
        <f t="shared" si="72"/>
        <v/>
      </c>
      <c r="N147" s="152" t="str">
        <f t="shared" si="77"/>
        <v/>
      </c>
      <c r="O147" s="153">
        <f>IF(H147="I",N147*Contagem!$U$11,IF(H147="E",N147*Contagem!$U$13,IF(H147="A",N147*Contagem!$U$12,IF(H147="T",N147*Contagem!$U$14,""))))</f>
        <v>0</v>
      </c>
      <c r="P147" s="99"/>
      <c r="Q147" s="100"/>
      <c r="R147" s="100"/>
      <c r="S147" s="100"/>
      <c r="T147" s="100"/>
    </row>
    <row r="148" ht="18.0" customHeight="1">
      <c r="A148" s="147"/>
      <c r="B148" s="139"/>
      <c r="C148" s="139"/>
      <c r="D148" s="139"/>
      <c r="E148" s="139"/>
      <c r="F148" s="143"/>
      <c r="G148" s="148"/>
      <c r="H148" s="149" t="s">
        <v>41</v>
      </c>
      <c r="I148" s="148"/>
      <c r="J148" s="148"/>
      <c r="K148" s="148" t="str">
        <f t="shared" si="70"/>
        <v/>
      </c>
      <c r="L148" s="150" t="str">
        <f t="shared" si="76"/>
        <v/>
      </c>
      <c r="M148" s="151" t="str">
        <f t="shared" si="72"/>
        <v/>
      </c>
      <c r="N148" s="152" t="str">
        <f t="shared" si="77"/>
        <v/>
      </c>
      <c r="O148" s="153">
        <f>IF(H148="I",N148*Contagem!$U$11,IF(H148="E",N148*Contagem!$U$13,IF(H148="A",N148*Contagem!$U$12,IF(H148="T",N148*Contagem!$U$14,""))))</f>
        <v>0</v>
      </c>
      <c r="P148" s="99"/>
      <c r="Q148" s="100"/>
      <c r="R148" s="100"/>
      <c r="S148" s="100"/>
      <c r="T148" s="100"/>
    </row>
    <row r="149" ht="18.0" customHeight="1">
      <c r="A149" s="147"/>
      <c r="B149" s="139"/>
      <c r="C149" s="139"/>
      <c r="D149" s="139"/>
      <c r="E149" s="139"/>
      <c r="F149" s="143"/>
      <c r="G149" s="148"/>
      <c r="H149" s="149" t="s">
        <v>41</v>
      </c>
      <c r="I149" s="148"/>
      <c r="J149" s="148"/>
      <c r="K149" s="148" t="str">
        <f t="shared" si="70"/>
        <v/>
      </c>
      <c r="L149" s="150" t="str">
        <f t="shared" si="76"/>
        <v/>
      </c>
      <c r="M149" s="151" t="str">
        <f t="shared" si="72"/>
        <v/>
      </c>
      <c r="N149" s="152" t="str">
        <f t="shared" si="77"/>
        <v/>
      </c>
      <c r="O149" s="153">
        <f>IF(H149="I",N149*Contagem!$U$11,IF(H149="E",N149*Contagem!$U$13,IF(H149="A",N149*Contagem!$U$12,IF(H149="T",N149*Contagem!$U$14,""))))</f>
        <v>0</v>
      </c>
      <c r="P149" s="99"/>
      <c r="Q149" s="100"/>
      <c r="R149" s="100"/>
      <c r="S149" s="100"/>
      <c r="T149" s="100"/>
    </row>
    <row r="150" ht="18.0" customHeight="1">
      <c r="A150" s="147"/>
      <c r="B150" s="139"/>
      <c r="C150" s="139"/>
      <c r="D150" s="139"/>
      <c r="E150" s="139"/>
      <c r="F150" s="143"/>
      <c r="G150" s="148"/>
      <c r="H150" s="149" t="s">
        <v>41</v>
      </c>
      <c r="I150" s="148"/>
      <c r="J150" s="148"/>
      <c r="K150" s="148" t="str">
        <f t="shared" si="70"/>
        <v/>
      </c>
      <c r="L150" s="150" t="str">
        <f t="shared" si="76"/>
        <v/>
      </c>
      <c r="M150" s="151" t="str">
        <f t="shared" si="72"/>
        <v/>
      </c>
      <c r="N150" s="152" t="str">
        <f t="shared" si="77"/>
        <v/>
      </c>
      <c r="O150" s="153">
        <f>IF(H150="I",N150*Contagem!$U$11,IF(H150="E",N150*Contagem!$U$13,IF(H150="A",N150*Contagem!$U$12,IF(H150="T",N150*Contagem!$U$14,""))))</f>
        <v>0</v>
      </c>
      <c r="P150" s="99"/>
      <c r="Q150" s="100"/>
      <c r="R150" s="100"/>
      <c r="S150" s="100"/>
      <c r="T150" s="100"/>
    </row>
    <row r="151" ht="18.0" customHeight="1">
      <c r="A151" s="147"/>
      <c r="B151" s="139"/>
      <c r="C151" s="139"/>
      <c r="D151" s="139"/>
      <c r="E151" s="139"/>
      <c r="F151" s="143"/>
      <c r="G151" s="148"/>
      <c r="H151" s="149" t="s">
        <v>41</v>
      </c>
      <c r="I151" s="148"/>
      <c r="J151" s="148"/>
      <c r="K151" s="148" t="str">
        <f t="shared" si="70"/>
        <v/>
      </c>
      <c r="L151" s="150" t="str">
        <f t="shared" si="76"/>
        <v/>
      </c>
      <c r="M151" s="151" t="str">
        <f t="shared" si="72"/>
        <v/>
      </c>
      <c r="N151" s="152" t="str">
        <f t="shared" si="77"/>
        <v/>
      </c>
      <c r="O151" s="153">
        <f>IF(H151="I",N151*Contagem!$U$11,IF(H151="E",N151*Contagem!$U$13,IF(H151="A",N151*Contagem!$U$12,IF(H151="T",N151*Contagem!$U$14,""))))</f>
        <v>0</v>
      </c>
      <c r="P151" s="99"/>
      <c r="Q151" s="100"/>
      <c r="R151" s="100"/>
      <c r="S151" s="100"/>
      <c r="T151" s="100"/>
    </row>
    <row r="152" ht="18.0" customHeight="1">
      <c r="A152" s="147"/>
      <c r="B152" s="139"/>
      <c r="C152" s="139"/>
      <c r="D152" s="139"/>
      <c r="E152" s="139"/>
      <c r="F152" s="143"/>
      <c r="G152" s="148"/>
      <c r="H152" s="149" t="s">
        <v>41</v>
      </c>
      <c r="I152" s="148"/>
      <c r="J152" s="148"/>
      <c r="K152" s="148" t="str">
        <f t="shared" si="70"/>
        <v/>
      </c>
      <c r="L152" s="150" t="str">
        <f t="shared" si="76"/>
        <v/>
      </c>
      <c r="M152" s="151" t="str">
        <f t="shared" si="72"/>
        <v/>
      </c>
      <c r="N152" s="152" t="str">
        <f t="shared" si="77"/>
        <v/>
      </c>
      <c r="O152" s="153">
        <f>IF(H152="I",N152*Contagem!$U$11,IF(H152="E",N152*Contagem!$U$13,IF(H152="A",N152*Contagem!$U$12,IF(H152="T",N152*Contagem!$U$14,""))))</f>
        <v>0</v>
      </c>
      <c r="P152" s="99"/>
      <c r="Q152" s="100"/>
      <c r="R152" s="100"/>
      <c r="S152" s="100"/>
      <c r="T152" s="100"/>
    </row>
    <row r="153" ht="18.0" customHeight="1">
      <c r="A153" s="147"/>
      <c r="B153" s="139"/>
      <c r="C153" s="139"/>
      <c r="D153" s="139"/>
      <c r="E153" s="139"/>
      <c r="F153" s="143"/>
      <c r="G153" s="148"/>
      <c r="H153" s="149" t="s">
        <v>41</v>
      </c>
      <c r="I153" s="148"/>
      <c r="J153" s="148"/>
      <c r="K153" s="148" t="str">
        <f t="shared" si="70"/>
        <v/>
      </c>
      <c r="L153" s="150" t="str">
        <f t="shared" si="76"/>
        <v/>
      </c>
      <c r="M153" s="151" t="str">
        <f t="shared" si="72"/>
        <v/>
      </c>
      <c r="N153" s="152" t="str">
        <f t="shared" si="77"/>
        <v/>
      </c>
      <c r="O153" s="153">
        <f>IF(H153="I",N153*Contagem!$U$11,IF(H153="E",N153*Contagem!$U$13,IF(H153="A",N153*Contagem!$U$12,IF(H153="T",N153*Contagem!$U$14,""))))</f>
        <v>0</v>
      </c>
      <c r="P153" s="99"/>
      <c r="Q153" s="100"/>
      <c r="R153" s="100"/>
      <c r="S153" s="100"/>
      <c r="T153" s="100"/>
    </row>
    <row r="154" ht="18.0" customHeight="1">
      <c r="A154" s="147"/>
      <c r="B154" s="139"/>
      <c r="C154" s="139"/>
      <c r="D154" s="139"/>
      <c r="E154" s="139"/>
      <c r="F154" s="143"/>
      <c r="G154" s="148"/>
      <c r="H154" s="149" t="s">
        <v>41</v>
      </c>
      <c r="I154" s="148"/>
      <c r="J154" s="148"/>
      <c r="K154" s="148" t="str">
        <f t="shared" si="70"/>
        <v/>
      </c>
      <c r="L154" s="150" t="str">
        <f t="shared" si="76"/>
        <v/>
      </c>
      <c r="M154" s="151" t="str">
        <f t="shared" si="72"/>
        <v/>
      </c>
      <c r="N154" s="152" t="str">
        <f t="shared" si="77"/>
        <v/>
      </c>
      <c r="O154" s="153">
        <f>IF(H154="I",N154*Contagem!$U$11,IF(H154="E",N154*Contagem!$U$13,IF(H154="A",N154*Contagem!$U$12,IF(H154="T",N154*Contagem!$U$14,""))))</f>
        <v>0</v>
      </c>
      <c r="P154" s="99"/>
      <c r="Q154" s="100"/>
      <c r="R154" s="100"/>
      <c r="S154" s="100"/>
      <c r="T154" s="100"/>
    </row>
    <row r="155" ht="18.0" customHeight="1">
      <c r="A155" s="147"/>
      <c r="B155" s="139"/>
      <c r="C155" s="139"/>
      <c r="D155" s="139"/>
      <c r="E155" s="139"/>
      <c r="F155" s="143"/>
      <c r="G155" s="148"/>
      <c r="H155" s="149" t="s">
        <v>41</v>
      </c>
      <c r="I155" s="148"/>
      <c r="J155" s="148"/>
      <c r="K155" s="148" t="str">
        <f t="shared" si="70"/>
        <v/>
      </c>
      <c r="L155" s="150" t="str">
        <f t="shared" si="76"/>
        <v/>
      </c>
      <c r="M155" s="151" t="str">
        <f t="shared" si="72"/>
        <v/>
      </c>
      <c r="N155" s="152" t="str">
        <f t="shared" si="77"/>
        <v/>
      </c>
      <c r="O155" s="153">
        <f>IF(H155="I",N155*Contagem!$U$11,IF(H155="E",N155*Contagem!$U$13,IF(H155="A",N155*Contagem!$U$12,IF(H155="T",N155*Contagem!$U$14,""))))</f>
        <v>0</v>
      </c>
      <c r="P155" s="99"/>
      <c r="Q155" s="100"/>
      <c r="R155" s="100"/>
      <c r="S155" s="100"/>
      <c r="T155" s="100"/>
    </row>
    <row r="156" ht="18.0" customHeight="1">
      <c r="A156" s="147"/>
      <c r="B156" s="139"/>
      <c r="C156" s="139"/>
      <c r="D156" s="139"/>
      <c r="E156" s="139"/>
      <c r="F156" s="143"/>
      <c r="G156" s="148"/>
      <c r="H156" s="149" t="s">
        <v>41</v>
      </c>
      <c r="I156" s="148"/>
      <c r="J156" s="148"/>
      <c r="K156" s="148" t="str">
        <f t="shared" si="70"/>
        <v/>
      </c>
      <c r="L156" s="150" t="str">
        <f t="shared" si="76"/>
        <v/>
      </c>
      <c r="M156" s="151" t="str">
        <f t="shared" si="72"/>
        <v/>
      </c>
      <c r="N156" s="152" t="str">
        <f t="shared" si="77"/>
        <v/>
      </c>
      <c r="O156" s="153">
        <f>IF(H156="I",N156*Contagem!$U$11,IF(H156="E",N156*Contagem!$U$13,IF(H156="A",N156*Contagem!$U$12,IF(H156="T",N156*Contagem!$U$14,""))))</f>
        <v>0</v>
      </c>
      <c r="P156" s="99"/>
      <c r="Q156" s="100"/>
      <c r="R156" s="100"/>
      <c r="S156" s="100"/>
      <c r="T156" s="100"/>
    </row>
    <row r="157" ht="18.0" customHeight="1">
      <c r="A157" s="147"/>
      <c r="B157" s="139"/>
      <c r="C157" s="139"/>
      <c r="D157" s="139"/>
      <c r="E157" s="139"/>
      <c r="F157" s="143"/>
      <c r="G157" s="148"/>
      <c r="H157" s="149" t="s">
        <v>41</v>
      </c>
      <c r="I157" s="148"/>
      <c r="J157" s="148"/>
      <c r="K157" s="148" t="str">
        <f t="shared" si="70"/>
        <v/>
      </c>
      <c r="L157" s="150" t="str">
        <f t="shared" si="76"/>
        <v/>
      </c>
      <c r="M157" s="151" t="str">
        <f t="shared" si="72"/>
        <v/>
      </c>
      <c r="N157" s="152" t="str">
        <f t="shared" si="77"/>
        <v/>
      </c>
      <c r="O157" s="153">
        <f>IF(H157="I",N157*Contagem!$U$11,IF(H157="E",N157*Contagem!$U$13,IF(H157="A",N157*Contagem!$U$12,IF(H157="T",N157*Contagem!$U$14,""))))</f>
        <v>0</v>
      </c>
      <c r="P157" s="99"/>
      <c r="Q157" s="100"/>
      <c r="R157" s="100"/>
      <c r="S157" s="100"/>
      <c r="T157" s="100"/>
    </row>
    <row r="158" ht="18.0" customHeight="1">
      <c r="A158" s="147"/>
      <c r="B158" s="139"/>
      <c r="C158" s="139"/>
      <c r="D158" s="139"/>
      <c r="E158" s="139"/>
      <c r="F158" s="143"/>
      <c r="G158" s="148"/>
      <c r="H158" s="149" t="s">
        <v>41</v>
      </c>
      <c r="I158" s="148"/>
      <c r="J158" s="148"/>
      <c r="K158" s="148" t="str">
        <f t="shared" si="70"/>
        <v/>
      </c>
      <c r="L158" s="150" t="str">
        <f t="shared" si="76"/>
        <v/>
      </c>
      <c r="M158" s="151" t="str">
        <f t="shared" si="72"/>
        <v/>
      </c>
      <c r="N158" s="152" t="str">
        <f t="shared" si="77"/>
        <v/>
      </c>
      <c r="O158" s="153">
        <f>IF(H158="I",N158*Contagem!$U$11,IF(H158="E",N158*Contagem!$U$13,IF(H158="A",N158*Contagem!$U$12,IF(H158="T",N158*Contagem!$U$14,""))))</f>
        <v>0</v>
      </c>
      <c r="P158" s="99"/>
      <c r="Q158" s="100"/>
      <c r="R158" s="100"/>
      <c r="S158" s="100"/>
      <c r="T158" s="100"/>
    </row>
    <row r="159" ht="18.0" customHeight="1">
      <c r="A159" s="147"/>
      <c r="B159" s="139"/>
      <c r="C159" s="139"/>
      <c r="D159" s="139"/>
      <c r="E159" s="139"/>
      <c r="F159" s="143"/>
      <c r="G159" s="148"/>
      <c r="H159" s="149" t="s">
        <v>41</v>
      </c>
      <c r="I159" s="148"/>
      <c r="J159" s="148"/>
      <c r="K159" s="148" t="str">
        <f t="shared" si="70"/>
        <v/>
      </c>
      <c r="L159" s="150" t="str">
        <f t="shared" si="76"/>
        <v/>
      </c>
      <c r="M159" s="151" t="str">
        <f t="shared" si="72"/>
        <v/>
      </c>
      <c r="N159" s="152" t="str">
        <f t="shared" si="77"/>
        <v/>
      </c>
      <c r="O159" s="153">
        <f>IF(H159="I",N159*Contagem!$U$11,IF(H159="E",N159*Contagem!$U$13,IF(H159="A",N159*Contagem!$U$12,IF(H159="T",N159*Contagem!$U$14,""))))</f>
        <v>0</v>
      </c>
      <c r="P159" s="99"/>
      <c r="Q159" s="100"/>
      <c r="R159" s="100"/>
      <c r="S159" s="100"/>
      <c r="T159" s="100"/>
    </row>
    <row r="160" ht="18.0" customHeight="1">
      <c r="A160" s="147"/>
      <c r="B160" s="139"/>
      <c r="C160" s="139"/>
      <c r="D160" s="139"/>
      <c r="E160" s="139"/>
      <c r="F160" s="143"/>
      <c r="G160" s="148"/>
      <c r="H160" s="149" t="s">
        <v>41</v>
      </c>
      <c r="I160" s="148"/>
      <c r="J160" s="148"/>
      <c r="K160" s="148" t="str">
        <f t="shared" si="70"/>
        <v/>
      </c>
      <c r="L160" s="150" t="str">
        <f t="shared" si="76"/>
        <v/>
      </c>
      <c r="M160" s="151" t="str">
        <f t="shared" si="72"/>
        <v/>
      </c>
      <c r="N160" s="152" t="str">
        <f t="shared" si="77"/>
        <v/>
      </c>
      <c r="O160" s="153">
        <f>IF(H160="I",N160*Contagem!$U$11,IF(H160="E",N160*Contagem!$U$13,IF(H160="A",N160*Contagem!$U$12,IF(H160="T",N160*Contagem!$U$14,""))))</f>
        <v>0</v>
      </c>
      <c r="P160" s="99"/>
      <c r="Q160" s="100"/>
      <c r="R160" s="100"/>
      <c r="S160" s="100"/>
      <c r="T160" s="100"/>
    </row>
    <row r="161" ht="18.0" customHeight="1">
      <c r="A161" s="147"/>
      <c r="B161" s="139"/>
      <c r="C161" s="139"/>
      <c r="D161" s="139"/>
      <c r="E161" s="139"/>
      <c r="F161" s="143"/>
      <c r="G161" s="148"/>
      <c r="H161" s="149" t="s">
        <v>41</v>
      </c>
      <c r="I161" s="148"/>
      <c r="J161" s="148"/>
      <c r="K161" s="148" t="str">
        <f t="shared" si="70"/>
        <v/>
      </c>
      <c r="L161" s="150" t="str">
        <f t="shared" si="76"/>
        <v/>
      </c>
      <c r="M161" s="151" t="str">
        <f t="shared" si="72"/>
        <v/>
      </c>
      <c r="N161" s="152" t="str">
        <f t="shared" si="77"/>
        <v/>
      </c>
      <c r="O161" s="153">
        <f>IF(H161="I",N161*Contagem!$U$11,IF(H161="E",N161*Contagem!$U$13,IF(H161="A",N161*Contagem!$U$12,IF(H161="T",N161*Contagem!$U$14,""))))</f>
        <v>0</v>
      </c>
      <c r="P161" s="99"/>
      <c r="Q161" s="100"/>
      <c r="R161" s="100"/>
      <c r="S161" s="100"/>
      <c r="T161" s="100"/>
    </row>
    <row r="162" ht="18.0" customHeight="1">
      <c r="A162" s="147"/>
      <c r="B162" s="139"/>
      <c r="C162" s="139"/>
      <c r="D162" s="139"/>
      <c r="E162" s="139"/>
      <c r="F162" s="143"/>
      <c r="G162" s="148"/>
      <c r="H162" s="149" t="s">
        <v>41</v>
      </c>
      <c r="I162" s="148"/>
      <c r="J162" s="148"/>
      <c r="K162" s="148" t="str">
        <f t="shared" si="70"/>
        <v/>
      </c>
      <c r="L162" s="150" t="str">
        <f t="shared" si="76"/>
        <v/>
      </c>
      <c r="M162" s="151" t="str">
        <f t="shared" si="72"/>
        <v/>
      </c>
      <c r="N162" s="152" t="str">
        <f t="shared" si="77"/>
        <v/>
      </c>
      <c r="O162" s="153">
        <f>IF(H162="I",N162*Contagem!$U$11,IF(H162="E",N162*Contagem!$U$13,IF(H162="A",N162*Contagem!$U$12,IF(H162="T",N162*Contagem!$U$14,""))))</f>
        <v>0</v>
      </c>
      <c r="P162" s="99"/>
      <c r="Q162" s="100"/>
      <c r="R162" s="100"/>
      <c r="S162" s="100"/>
      <c r="T162" s="100"/>
    </row>
    <row r="163" ht="18.0" customHeight="1">
      <c r="A163" s="147"/>
      <c r="B163" s="139"/>
      <c r="C163" s="139"/>
      <c r="D163" s="139"/>
      <c r="E163" s="139"/>
      <c r="F163" s="143"/>
      <c r="G163" s="148"/>
      <c r="H163" s="149" t="s">
        <v>41</v>
      </c>
      <c r="I163" s="148"/>
      <c r="J163" s="148"/>
      <c r="K163" s="148" t="str">
        <f t="shared" si="70"/>
        <v/>
      </c>
      <c r="L163" s="150" t="str">
        <f t="shared" si="76"/>
        <v/>
      </c>
      <c r="M163" s="151" t="str">
        <f t="shared" si="72"/>
        <v/>
      </c>
      <c r="N163" s="152" t="str">
        <f t="shared" si="77"/>
        <v/>
      </c>
      <c r="O163" s="153">
        <f>IF(H163="I",N163*Contagem!$U$11,IF(H163="E",N163*Contagem!$U$13,IF(H163="A",N163*Contagem!$U$12,IF(H163="T",N163*Contagem!$U$14,""))))</f>
        <v>0</v>
      </c>
      <c r="P163" s="99"/>
      <c r="Q163" s="100"/>
      <c r="R163" s="100"/>
      <c r="S163" s="100"/>
      <c r="T163" s="100"/>
    </row>
    <row r="164" ht="18.0" customHeight="1">
      <c r="A164" s="147"/>
      <c r="B164" s="139"/>
      <c r="C164" s="139"/>
      <c r="D164" s="139"/>
      <c r="E164" s="139"/>
      <c r="F164" s="143"/>
      <c r="G164" s="148"/>
      <c r="H164" s="149" t="s">
        <v>41</v>
      </c>
      <c r="I164" s="148"/>
      <c r="J164" s="148"/>
      <c r="K164" s="148" t="str">
        <f t="shared" si="70"/>
        <v/>
      </c>
      <c r="L164" s="150" t="str">
        <f t="shared" si="76"/>
        <v/>
      </c>
      <c r="M164" s="151" t="str">
        <f t="shared" si="72"/>
        <v/>
      </c>
      <c r="N164" s="152" t="str">
        <f t="shared" si="77"/>
        <v/>
      </c>
      <c r="O164" s="153">
        <f>IF(H164="I",N164*Contagem!$U$11,IF(H164="E",N164*Contagem!$U$13,IF(H164="A",N164*Contagem!$U$12,IF(H164="T",N164*Contagem!$U$14,""))))</f>
        <v>0</v>
      </c>
      <c r="P164" s="99"/>
      <c r="Q164" s="100"/>
      <c r="R164" s="100"/>
      <c r="S164" s="100"/>
      <c r="T164" s="100"/>
    </row>
    <row r="165" ht="18.0" customHeight="1">
      <c r="A165" s="147"/>
      <c r="B165" s="139"/>
      <c r="C165" s="139"/>
      <c r="D165" s="139"/>
      <c r="E165" s="139"/>
      <c r="F165" s="143"/>
      <c r="G165" s="148"/>
      <c r="H165" s="149" t="s">
        <v>41</v>
      </c>
      <c r="I165" s="148"/>
      <c r="J165" s="148"/>
      <c r="K165" s="148" t="str">
        <f t="shared" si="70"/>
        <v/>
      </c>
      <c r="L165" s="150" t="str">
        <f t="shared" si="76"/>
        <v/>
      </c>
      <c r="M165" s="151" t="str">
        <f t="shared" si="72"/>
        <v/>
      </c>
      <c r="N165" s="152" t="str">
        <f t="shared" si="77"/>
        <v/>
      </c>
      <c r="O165" s="153">
        <f>IF(H165="I",N165*Contagem!$U$11,IF(H165="E",N165*Contagem!$U$13,IF(H165="A",N165*Contagem!$U$12,IF(H165="T",N165*Contagem!$U$14,""))))</f>
        <v>0</v>
      </c>
      <c r="P165" s="99"/>
      <c r="Q165" s="100"/>
      <c r="R165" s="100"/>
      <c r="S165" s="100"/>
      <c r="T165" s="100"/>
    </row>
    <row r="166" ht="18.0" customHeight="1">
      <c r="A166" s="147"/>
      <c r="B166" s="139"/>
      <c r="C166" s="139"/>
      <c r="D166" s="139"/>
      <c r="E166" s="139"/>
      <c r="F166" s="143"/>
      <c r="G166" s="148"/>
      <c r="H166" s="149" t="s">
        <v>41</v>
      </c>
      <c r="I166" s="148"/>
      <c r="J166" s="148"/>
      <c r="K166" s="148" t="str">
        <f t="shared" si="70"/>
        <v/>
      </c>
      <c r="L166" s="150" t="str">
        <f t="shared" si="76"/>
        <v/>
      </c>
      <c r="M166" s="151" t="str">
        <f t="shared" si="72"/>
        <v/>
      </c>
      <c r="N166" s="152" t="str">
        <f t="shared" si="77"/>
        <v/>
      </c>
      <c r="O166" s="153">
        <f>IF(H166="I",N166*Contagem!$U$11,IF(H166="E",N166*Contagem!$U$13,IF(H166="A",N166*Contagem!$U$12,IF(H166="T",N166*Contagem!$U$14,""))))</f>
        <v>0</v>
      </c>
      <c r="P166" s="99"/>
      <c r="Q166" s="100"/>
      <c r="R166" s="100"/>
      <c r="S166" s="100"/>
      <c r="T166" s="100"/>
    </row>
    <row r="167" ht="18.0" customHeight="1">
      <c r="A167" s="147"/>
      <c r="B167" s="139"/>
      <c r="C167" s="139"/>
      <c r="D167" s="139"/>
      <c r="E167" s="139"/>
      <c r="F167" s="143"/>
      <c r="G167" s="148"/>
      <c r="H167" s="149" t="s">
        <v>41</v>
      </c>
      <c r="I167" s="148"/>
      <c r="J167" s="148"/>
      <c r="K167" s="148" t="str">
        <f t="shared" si="70"/>
        <v/>
      </c>
      <c r="L167" s="150" t="str">
        <f t="shared" si="76"/>
        <v/>
      </c>
      <c r="M167" s="151" t="str">
        <f t="shared" si="72"/>
        <v/>
      </c>
      <c r="N167" s="152" t="str">
        <f t="shared" si="77"/>
        <v/>
      </c>
      <c r="O167" s="153">
        <f>IF(H167="I",N167*Contagem!$U$11,IF(H167="E",N167*Contagem!$U$13,IF(H167="A",N167*Contagem!$U$12,IF(H167="T",N167*Contagem!$U$14,""))))</f>
        <v>0</v>
      </c>
      <c r="P167" s="99"/>
      <c r="Q167" s="100"/>
      <c r="R167" s="100"/>
      <c r="S167" s="100"/>
      <c r="T167" s="100"/>
    </row>
    <row r="168" ht="18.0" customHeight="1">
      <c r="A168" s="147"/>
      <c r="B168" s="139"/>
      <c r="C168" s="139"/>
      <c r="D168" s="139"/>
      <c r="E168" s="139"/>
      <c r="F168" s="143"/>
      <c r="G168" s="148"/>
      <c r="H168" s="149" t="s">
        <v>41</v>
      </c>
      <c r="I168" s="148"/>
      <c r="J168" s="148"/>
      <c r="K168" s="148" t="str">
        <f t="shared" si="70"/>
        <v/>
      </c>
      <c r="L168" s="150" t="str">
        <f t="shared" si="76"/>
        <v/>
      </c>
      <c r="M168" s="151" t="str">
        <f t="shared" si="72"/>
        <v/>
      </c>
      <c r="N168" s="152" t="str">
        <f t="shared" si="77"/>
        <v/>
      </c>
      <c r="O168" s="153">
        <f>IF(H168="I",N168*Contagem!$U$11,IF(H168="E",N168*Contagem!$U$13,IF(H168="A",N168*Contagem!$U$12,IF(H168="T",N168*Contagem!$U$14,""))))</f>
        <v>0</v>
      </c>
      <c r="P168" s="99"/>
      <c r="Q168" s="100"/>
      <c r="R168" s="100"/>
      <c r="S168" s="100"/>
      <c r="T168" s="100"/>
    </row>
    <row r="169" ht="18.0" customHeight="1">
      <c r="A169" s="147"/>
      <c r="B169" s="139"/>
      <c r="C169" s="139"/>
      <c r="D169" s="139"/>
      <c r="E169" s="139"/>
      <c r="F169" s="143"/>
      <c r="G169" s="148"/>
      <c r="H169" s="149" t="s">
        <v>41</v>
      </c>
      <c r="I169" s="148"/>
      <c r="J169" s="148"/>
      <c r="K169" s="148" t="str">
        <f t="shared" si="70"/>
        <v/>
      </c>
      <c r="L169" s="150" t="str">
        <f t="shared" si="76"/>
        <v/>
      </c>
      <c r="M169" s="151" t="str">
        <f t="shared" si="72"/>
        <v/>
      </c>
      <c r="N169" s="152" t="str">
        <f t="shared" si="77"/>
        <v/>
      </c>
      <c r="O169" s="153">
        <f>IF(H169="I",N169*Contagem!$U$11,IF(H169="E",N169*Contagem!$U$13,IF(H169="A",N169*Contagem!$U$12,IF(H169="T",N169*Contagem!$U$14,""))))</f>
        <v>0</v>
      </c>
      <c r="P169" s="99"/>
      <c r="Q169" s="100"/>
      <c r="R169" s="100"/>
      <c r="S169" s="100"/>
      <c r="T169" s="100"/>
    </row>
    <row r="170" ht="18.0" customHeight="1">
      <c r="A170" s="147"/>
      <c r="B170" s="139"/>
      <c r="C170" s="139"/>
      <c r="D170" s="139"/>
      <c r="E170" s="139"/>
      <c r="F170" s="143"/>
      <c r="G170" s="148"/>
      <c r="H170" s="149" t="s">
        <v>41</v>
      </c>
      <c r="I170" s="148"/>
      <c r="J170" s="148"/>
      <c r="K170" s="148" t="str">
        <f t="shared" si="70"/>
        <v/>
      </c>
      <c r="L170" s="150" t="str">
        <f t="shared" si="76"/>
        <v/>
      </c>
      <c r="M170" s="151" t="str">
        <f t="shared" si="72"/>
        <v/>
      </c>
      <c r="N170" s="152" t="str">
        <f t="shared" si="77"/>
        <v/>
      </c>
      <c r="O170" s="153">
        <f>IF(H170="I",N170*Contagem!$U$11,IF(H170="E",N170*Contagem!$U$13,IF(H170="A",N170*Contagem!$U$12,IF(H170="T",N170*Contagem!$U$14,""))))</f>
        <v>0</v>
      </c>
      <c r="P170" s="99"/>
      <c r="Q170" s="100"/>
      <c r="R170" s="100"/>
      <c r="S170" s="100"/>
      <c r="T170" s="100"/>
    </row>
    <row r="171" ht="18.0" customHeight="1">
      <c r="A171" s="147"/>
      <c r="B171" s="139"/>
      <c r="C171" s="139"/>
      <c r="D171" s="139"/>
      <c r="E171" s="139"/>
      <c r="F171" s="143"/>
      <c r="G171" s="148"/>
      <c r="H171" s="149" t="s">
        <v>41</v>
      </c>
      <c r="I171" s="148"/>
      <c r="J171" s="148"/>
      <c r="K171" s="148" t="str">
        <f t="shared" si="70"/>
        <v/>
      </c>
      <c r="L171" s="150" t="str">
        <f t="shared" si="76"/>
        <v/>
      </c>
      <c r="M171" s="151" t="str">
        <f t="shared" si="72"/>
        <v/>
      </c>
      <c r="N171" s="152" t="str">
        <f t="shared" si="77"/>
        <v/>
      </c>
      <c r="O171" s="153">
        <f>IF(H171="I",N171*Contagem!$U$11,IF(H171="E",N171*Contagem!$U$13,IF(H171="A",N171*Contagem!$U$12,IF(H171="T",N171*Contagem!$U$14,""))))</f>
        <v>0</v>
      </c>
      <c r="P171" s="99"/>
      <c r="Q171" s="100"/>
      <c r="R171" s="100"/>
      <c r="S171" s="100"/>
      <c r="T171" s="100"/>
    </row>
    <row r="172" ht="18.0" customHeight="1">
      <c r="A172" s="147"/>
      <c r="B172" s="139"/>
      <c r="C172" s="139"/>
      <c r="D172" s="139"/>
      <c r="E172" s="139"/>
      <c r="F172" s="143"/>
      <c r="G172" s="148"/>
      <c r="H172" s="149" t="s">
        <v>41</v>
      </c>
      <c r="I172" s="148"/>
      <c r="J172" s="148"/>
      <c r="K172" s="148" t="str">
        <f t="shared" si="70"/>
        <v/>
      </c>
      <c r="L172" s="150" t="str">
        <f t="shared" si="76"/>
        <v/>
      </c>
      <c r="M172" s="151" t="str">
        <f t="shared" si="72"/>
        <v/>
      </c>
      <c r="N172" s="152" t="str">
        <f t="shared" si="77"/>
        <v/>
      </c>
      <c r="O172" s="153">
        <f>IF(H172="I",N172*Contagem!$U$11,IF(H172="E",N172*Contagem!$U$13,IF(H172="A",N172*Contagem!$U$12,IF(H172="T",N172*Contagem!$U$14,""))))</f>
        <v>0</v>
      </c>
      <c r="P172" s="99"/>
      <c r="Q172" s="100"/>
      <c r="R172" s="100"/>
      <c r="S172" s="100"/>
      <c r="T172" s="100"/>
    </row>
    <row r="173" ht="18.0" customHeight="1">
      <c r="A173" s="147"/>
      <c r="B173" s="139"/>
      <c r="C173" s="139"/>
      <c r="D173" s="139"/>
      <c r="E173" s="139"/>
      <c r="F173" s="143"/>
      <c r="G173" s="148"/>
      <c r="H173" s="149" t="s">
        <v>41</v>
      </c>
      <c r="I173" s="148"/>
      <c r="J173" s="148"/>
      <c r="K173" s="148" t="str">
        <f t="shared" si="70"/>
        <v/>
      </c>
      <c r="L173" s="150" t="str">
        <f t="shared" si="76"/>
        <v/>
      </c>
      <c r="M173" s="151" t="str">
        <f t="shared" si="72"/>
        <v/>
      </c>
      <c r="N173" s="152" t="str">
        <f t="shared" si="77"/>
        <v/>
      </c>
      <c r="O173" s="153">
        <f>IF(H173="I",N173*Contagem!$U$11,IF(H173="E",N173*Contagem!$U$13,IF(H173="A",N173*Contagem!$U$12,IF(H173="T",N173*Contagem!$U$14,""))))</f>
        <v>0</v>
      </c>
      <c r="P173" s="99"/>
      <c r="Q173" s="100"/>
      <c r="R173" s="100"/>
      <c r="S173" s="100"/>
      <c r="T173" s="100"/>
    </row>
    <row r="174" ht="18.0" customHeight="1">
      <c r="A174" s="147"/>
      <c r="B174" s="139"/>
      <c r="C174" s="139"/>
      <c r="D174" s="139"/>
      <c r="E174" s="139"/>
      <c r="F174" s="143"/>
      <c r="G174" s="148"/>
      <c r="H174" s="149" t="s">
        <v>41</v>
      </c>
      <c r="I174" s="148"/>
      <c r="J174" s="148"/>
      <c r="K174" s="148" t="str">
        <f t="shared" si="70"/>
        <v/>
      </c>
      <c r="L174" s="150" t="str">
        <f t="shared" si="76"/>
        <v/>
      </c>
      <c r="M174" s="151" t="str">
        <f t="shared" si="72"/>
        <v/>
      </c>
      <c r="N174" s="152" t="str">
        <f t="shared" si="77"/>
        <v/>
      </c>
      <c r="O174" s="153">
        <f>IF(H174="I",N174*Contagem!$U$11,IF(H174="E",N174*Contagem!$U$13,IF(H174="A",N174*Contagem!$U$12,IF(H174="T",N174*Contagem!$U$14,""))))</f>
        <v>0</v>
      </c>
      <c r="P174" s="99"/>
      <c r="Q174" s="100"/>
      <c r="R174" s="100"/>
      <c r="S174" s="100"/>
      <c r="T174" s="100"/>
    </row>
    <row r="175" ht="18.0" customHeight="1">
      <c r="A175" s="147"/>
      <c r="B175" s="139"/>
      <c r="C175" s="139"/>
      <c r="D175" s="139"/>
      <c r="E175" s="139"/>
      <c r="F175" s="143"/>
      <c r="G175" s="148"/>
      <c r="H175" s="149" t="s">
        <v>41</v>
      </c>
      <c r="I175" s="148"/>
      <c r="J175" s="148"/>
      <c r="K175" s="148" t="str">
        <f t="shared" si="70"/>
        <v/>
      </c>
      <c r="L175" s="150" t="str">
        <f t="shared" si="76"/>
        <v/>
      </c>
      <c r="M175" s="151" t="str">
        <f t="shared" si="72"/>
        <v/>
      </c>
      <c r="N175" s="152" t="str">
        <f t="shared" si="77"/>
        <v/>
      </c>
      <c r="O175" s="153">
        <f>IF(H175="I",N175*Contagem!$U$11,IF(H175="E",N175*Contagem!$U$13,IF(H175="A",N175*Contagem!$U$12,IF(H175="T",N175*Contagem!$U$14,""))))</f>
        <v>0</v>
      </c>
      <c r="P175" s="99"/>
      <c r="Q175" s="100"/>
      <c r="R175" s="100"/>
      <c r="S175" s="100"/>
      <c r="T175" s="100"/>
    </row>
    <row r="176" ht="18.0" customHeight="1">
      <c r="A176" s="147"/>
      <c r="B176" s="139"/>
      <c r="C176" s="139"/>
      <c r="D176" s="139"/>
      <c r="E176" s="139"/>
      <c r="F176" s="143"/>
      <c r="G176" s="148"/>
      <c r="H176" s="149" t="s">
        <v>41</v>
      </c>
      <c r="I176" s="148"/>
      <c r="J176" s="148"/>
      <c r="K176" s="148" t="str">
        <f t="shared" si="70"/>
        <v/>
      </c>
      <c r="L176" s="150" t="str">
        <f t="shared" si="76"/>
        <v/>
      </c>
      <c r="M176" s="151" t="str">
        <f t="shared" si="72"/>
        <v/>
      </c>
      <c r="N176" s="152" t="str">
        <f t="shared" si="77"/>
        <v/>
      </c>
      <c r="O176" s="153">
        <f>IF(H176="I",N176*Contagem!$U$11,IF(H176="E",N176*Contagem!$U$13,IF(H176="A",N176*Contagem!$U$12,IF(H176="T",N176*Contagem!$U$14,""))))</f>
        <v>0</v>
      </c>
      <c r="P176" s="99"/>
      <c r="Q176" s="100"/>
      <c r="R176" s="100"/>
      <c r="S176" s="100"/>
      <c r="T176" s="100"/>
    </row>
    <row r="177" ht="18.0" customHeight="1">
      <c r="A177" s="147"/>
      <c r="B177" s="139"/>
      <c r="C177" s="139"/>
      <c r="D177" s="139"/>
      <c r="E177" s="139"/>
      <c r="F177" s="143"/>
      <c r="G177" s="148"/>
      <c r="H177" s="149" t="s">
        <v>41</v>
      </c>
      <c r="I177" s="148"/>
      <c r="J177" s="148"/>
      <c r="K177" s="148" t="str">
        <f t="shared" si="70"/>
        <v/>
      </c>
      <c r="L177" s="150" t="str">
        <f t="shared" si="76"/>
        <v/>
      </c>
      <c r="M177" s="151" t="str">
        <f t="shared" si="72"/>
        <v/>
      </c>
      <c r="N177" s="152" t="str">
        <f t="shared" si="77"/>
        <v/>
      </c>
      <c r="O177" s="153">
        <f>IF(H177="I",N177*Contagem!$U$11,IF(H177="E",N177*Contagem!$U$13,IF(H177="A",N177*Contagem!$U$12,IF(H177="T",N177*Contagem!$U$14,""))))</f>
        <v>0</v>
      </c>
      <c r="P177" s="99"/>
      <c r="Q177" s="100"/>
      <c r="R177" s="100"/>
      <c r="S177" s="100"/>
      <c r="T177" s="100"/>
    </row>
    <row r="178" ht="18.0" customHeight="1">
      <c r="A178" s="147"/>
      <c r="B178" s="139"/>
      <c r="C178" s="139"/>
      <c r="D178" s="139"/>
      <c r="E178" s="139"/>
      <c r="F178" s="143"/>
      <c r="G178" s="148"/>
      <c r="H178" s="149" t="s">
        <v>41</v>
      </c>
      <c r="I178" s="148"/>
      <c r="J178" s="148"/>
      <c r="K178" s="148" t="str">
        <f t="shared" si="70"/>
        <v/>
      </c>
      <c r="L178" s="150" t="str">
        <f t="shared" si="76"/>
        <v/>
      </c>
      <c r="M178" s="151" t="str">
        <f t="shared" si="72"/>
        <v/>
      </c>
      <c r="N178" s="152" t="str">
        <f t="shared" si="77"/>
        <v/>
      </c>
      <c r="O178" s="153">
        <f>IF(H178="I",N178*Contagem!$U$11,IF(H178="E",N178*Contagem!$U$13,IF(H178="A",N178*Contagem!$U$12,IF(H178="T",N178*Contagem!$U$14,""))))</f>
        <v>0</v>
      </c>
      <c r="P178" s="99"/>
      <c r="Q178" s="100"/>
      <c r="R178" s="100"/>
      <c r="S178" s="100"/>
      <c r="T178" s="100"/>
    </row>
    <row r="179" ht="18.0" customHeight="1">
      <c r="A179" s="147"/>
      <c r="B179" s="139"/>
      <c r="C179" s="139"/>
      <c r="D179" s="139"/>
      <c r="E179" s="139"/>
      <c r="F179" s="143"/>
      <c r="G179" s="148"/>
      <c r="H179" s="149" t="s">
        <v>41</v>
      </c>
      <c r="I179" s="148"/>
      <c r="J179" s="148"/>
      <c r="K179" s="148" t="str">
        <f t="shared" si="70"/>
        <v/>
      </c>
      <c r="L179" s="150" t="str">
        <f t="shared" si="76"/>
        <v/>
      </c>
      <c r="M179" s="151" t="str">
        <f t="shared" si="72"/>
        <v/>
      </c>
      <c r="N179" s="152" t="str">
        <f t="shared" si="77"/>
        <v/>
      </c>
      <c r="O179" s="153">
        <f>IF(H179="I",N179*Contagem!$U$11,IF(H179="E",N179*Contagem!$U$13,IF(H179="A",N179*Contagem!$U$12,IF(H179="T",N179*Contagem!$U$14,""))))</f>
        <v>0</v>
      </c>
      <c r="P179" s="99"/>
      <c r="Q179" s="100"/>
      <c r="R179" s="100"/>
      <c r="S179" s="100"/>
      <c r="T179" s="100"/>
    </row>
    <row r="180" ht="18.0" customHeight="1">
      <c r="A180" s="154"/>
      <c r="B180" s="99"/>
      <c r="C180" s="99"/>
      <c r="D180" s="99"/>
      <c r="E180" s="99"/>
      <c r="F180" s="155"/>
      <c r="G180" s="148"/>
      <c r="H180" s="149" t="s">
        <v>41</v>
      </c>
      <c r="I180" s="148"/>
      <c r="J180" s="148"/>
      <c r="K180" s="148" t="str">
        <f t="shared" si="70"/>
        <v/>
      </c>
      <c r="L180" s="150" t="str">
        <f t="shared" si="76"/>
        <v/>
      </c>
      <c r="M180" s="151" t="str">
        <f t="shared" si="72"/>
        <v/>
      </c>
      <c r="N180" s="152" t="str">
        <f t="shared" si="77"/>
        <v/>
      </c>
      <c r="O180" s="153">
        <f>IF(H180="I",N180*Contagem!$U$11,IF(H180="E",N180*Contagem!$U$13,IF(H180="A",N180*Contagem!$U$12,IF(H180="T",N180*Contagem!$U$14,""))))</f>
        <v>0</v>
      </c>
      <c r="P180" s="99"/>
      <c r="Q180" s="100"/>
      <c r="R180" s="100"/>
      <c r="S180" s="100"/>
      <c r="T180" s="100"/>
    </row>
  </sheetData>
  <mergeCells count="353">
    <mergeCell ref="P81:T81"/>
    <mergeCell ref="P83:T83"/>
    <mergeCell ref="P82:T82"/>
    <mergeCell ref="P77:T77"/>
    <mergeCell ref="P75:T75"/>
    <mergeCell ref="P76:T76"/>
    <mergeCell ref="P73:T73"/>
    <mergeCell ref="P74:T74"/>
    <mergeCell ref="P72:T72"/>
    <mergeCell ref="P78:T78"/>
    <mergeCell ref="P89:T89"/>
    <mergeCell ref="P88:T88"/>
    <mergeCell ref="A88:F88"/>
    <mergeCell ref="A89:F89"/>
    <mergeCell ref="P70:T70"/>
    <mergeCell ref="P69:T69"/>
    <mergeCell ref="P84:T84"/>
    <mergeCell ref="P85:T85"/>
    <mergeCell ref="P71:T71"/>
    <mergeCell ref="P109:T109"/>
    <mergeCell ref="P112:T112"/>
    <mergeCell ref="P111:T111"/>
    <mergeCell ref="P110:T110"/>
    <mergeCell ref="P113:T113"/>
    <mergeCell ref="P114:T114"/>
    <mergeCell ref="P106:T106"/>
    <mergeCell ref="P99:T99"/>
    <mergeCell ref="P100:T100"/>
    <mergeCell ref="P101:T101"/>
    <mergeCell ref="P103:T103"/>
    <mergeCell ref="P97:T97"/>
    <mergeCell ref="P98:T98"/>
    <mergeCell ref="P87:T87"/>
    <mergeCell ref="P91:T91"/>
    <mergeCell ref="P90:T90"/>
    <mergeCell ref="P93:T93"/>
    <mergeCell ref="P94:T94"/>
    <mergeCell ref="P86:T86"/>
    <mergeCell ref="P121:T121"/>
    <mergeCell ref="P107:T107"/>
    <mergeCell ref="P108:T108"/>
    <mergeCell ref="P116:T116"/>
    <mergeCell ref="P115:T115"/>
    <mergeCell ref="P96:T96"/>
    <mergeCell ref="A94:F94"/>
    <mergeCell ref="P95:T95"/>
    <mergeCell ref="A100:F100"/>
    <mergeCell ref="A98:F98"/>
    <mergeCell ref="A99:F99"/>
    <mergeCell ref="A93:F93"/>
    <mergeCell ref="A90:F90"/>
    <mergeCell ref="A91:F91"/>
    <mergeCell ref="P102:T102"/>
    <mergeCell ref="P92:T92"/>
    <mergeCell ref="P80:T80"/>
    <mergeCell ref="P79:T79"/>
    <mergeCell ref="P59:T59"/>
    <mergeCell ref="P57:T57"/>
    <mergeCell ref="P54:T54"/>
    <mergeCell ref="P53:T53"/>
    <mergeCell ref="P52:T52"/>
    <mergeCell ref="P55:T55"/>
    <mergeCell ref="P56:T56"/>
    <mergeCell ref="P58:T58"/>
    <mergeCell ref="P104:T104"/>
    <mergeCell ref="P105:T105"/>
    <mergeCell ref="P120:T120"/>
    <mergeCell ref="P117:T117"/>
    <mergeCell ref="P119:T119"/>
    <mergeCell ref="P118:T118"/>
    <mergeCell ref="P61:T61"/>
    <mergeCell ref="P60:T60"/>
    <mergeCell ref="A60:F60"/>
    <mergeCell ref="A54:F54"/>
    <mergeCell ref="A53:F53"/>
    <mergeCell ref="P62:T62"/>
    <mergeCell ref="P63:T63"/>
    <mergeCell ref="P64:T64"/>
    <mergeCell ref="P65:T65"/>
    <mergeCell ref="P66:T66"/>
    <mergeCell ref="P68:T68"/>
    <mergeCell ref="P67:T67"/>
    <mergeCell ref="P133:T133"/>
    <mergeCell ref="A133:F133"/>
    <mergeCell ref="A140:F140"/>
    <mergeCell ref="P140:T140"/>
    <mergeCell ref="P138:T138"/>
    <mergeCell ref="P139:T139"/>
    <mergeCell ref="A139:F139"/>
    <mergeCell ref="P136:T136"/>
    <mergeCell ref="P122:T122"/>
    <mergeCell ref="P128:T128"/>
    <mergeCell ref="P125:T125"/>
    <mergeCell ref="P137:T137"/>
    <mergeCell ref="A135:F135"/>
    <mergeCell ref="A136:F136"/>
    <mergeCell ref="A159:F159"/>
    <mergeCell ref="A158:F158"/>
    <mergeCell ref="A156:F156"/>
    <mergeCell ref="A157:F157"/>
    <mergeCell ref="A154:F154"/>
    <mergeCell ref="A155:F155"/>
    <mergeCell ref="A150:F150"/>
    <mergeCell ref="A151:F151"/>
    <mergeCell ref="A149:F149"/>
    <mergeCell ref="A153:F153"/>
    <mergeCell ref="A152:F152"/>
    <mergeCell ref="A162:F162"/>
    <mergeCell ref="A163:F163"/>
    <mergeCell ref="A161:F161"/>
    <mergeCell ref="A160:F160"/>
    <mergeCell ref="A167:F167"/>
    <mergeCell ref="A168:F168"/>
    <mergeCell ref="A165:F165"/>
    <mergeCell ref="A169:F169"/>
    <mergeCell ref="A171:F171"/>
    <mergeCell ref="A170:F170"/>
    <mergeCell ref="A173:F173"/>
    <mergeCell ref="A172:F172"/>
    <mergeCell ref="A166:F166"/>
    <mergeCell ref="P126:T126"/>
    <mergeCell ref="P127:T127"/>
    <mergeCell ref="P124:T124"/>
    <mergeCell ref="P123:T123"/>
    <mergeCell ref="P132:T132"/>
    <mergeCell ref="P131:T131"/>
    <mergeCell ref="P149:T149"/>
    <mergeCell ref="P150:T150"/>
    <mergeCell ref="P151:T151"/>
    <mergeCell ref="P154:T154"/>
    <mergeCell ref="P156:T156"/>
    <mergeCell ref="P129:T129"/>
    <mergeCell ref="P130:T130"/>
    <mergeCell ref="A177:F177"/>
    <mergeCell ref="A175:F175"/>
    <mergeCell ref="A176:F176"/>
    <mergeCell ref="A174:F174"/>
    <mergeCell ref="A164:F164"/>
    <mergeCell ref="A178:F178"/>
    <mergeCell ref="A179:F179"/>
    <mergeCell ref="P175:T175"/>
    <mergeCell ref="P174:T174"/>
    <mergeCell ref="P176:T176"/>
    <mergeCell ref="P177:T177"/>
    <mergeCell ref="P178:T178"/>
    <mergeCell ref="P179:T179"/>
    <mergeCell ref="P180:T180"/>
    <mergeCell ref="P173:T173"/>
    <mergeCell ref="A141:F141"/>
    <mergeCell ref="A142:F142"/>
    <mergeCell ref="A138:F138"/>
    <mergeCell ref="A146:F146"/>
    <mergeCell ref="A148:F148"/>
    <mergeCell ref="A147:F147"/>
    <mergeCell ref="A145:F145"/>
    <mergeCell ref="A144:F144"/>
    <mergeCell ref="A143:F143"/>
    <mergeCell ref="P165:T165"/>
    <mergeCell ref="P155:T155"/>
    <mergeCell ref="P134:T134"/>
    <mergeCell ref="P135:T135"/>
    <mergeCell ref="P167:T167"/>
    <mergeCell ref="P169:T169"/>
    <mergeCell ref="P168:T168"/>
    <mergeCell ref="P170:T170"/>
    <mergeCell ref="P166:T166"/>
    <mergeCell ref="P171:T171"/>
    <mergeCell ref="P172:T172"/>
    <mergeCell ref="P141:T141"/>
    <mergeCell ref="P142:T142"/>
    <mergeCell ref="P143:T143"/>
    <mergeCell ref="P144:T144"/>
    <mergeCell ref="P164:T164"/>
    <mergeCell ref="P157:T157"/>
    <mergeCell ref="P158:T158"/>
    <mergeCell ref="P160:T160"/>
    <mergeCell ref="P159:T159"/>
    <mergeCell ref="P163:T163"/>
    <mergeCell ref="P162:T162"/>
    <mergeCell ref="P161:T161"/>
    <mergeCell ref="P152:T152"/>
    <mergeCell ref="P153:T153"/>
    <mergeCell ref="P145:T145"/>
    <mergeCell ref="P146:T146"/>
    <mergeCell ref="P147:T147"/>
    <mergeCell ref="P148:T148"/>
    <mergeCell ref="A38:F38"/>
    <mergeCell ref="A35:F35"/>
    <mergeCell ref="A37:F37"/>
    <mergeCell ref="A36:F36"/>
    <mergeCell ref="A27:F27"/>
    <mergeCell ref="A26:F26"/>
    <mergeCell ref="A21:F21"/>
    <mergeCell ref="A22:F22"/>
    <mergeCell ref="A14:F14"/>
    <mergeCell ref="A39:F39"/>
    <mergeCell ref="A40:F40"/>
    <mergeCell ref="A34:F34"/>
    <mergeCell ref="A31:F31"/>
    <mergeCell ref="A24:F24"/>
    <mergeCell ref="A25:F25"/>
    <mergeCell ref="A41:F41"/>
    <mergeCell ref="A42:F42"/>
    <mergeCell ref="A43:F43"/>
    <mergeCell ref="A32:F32"/>
    <mergeCell ref="A33:F33"/>
    <mergeCell ref="A28:F28"/>
    <mergeCell ref="A30:F30"/>
    <mergeCell ref="A29:F29"/>
    <mergeCell ref="A15:F15"/>
    <mergeCell ref="A16:F16"/>
    <mergeCell ref="A17:F17"/>
    <mergeCell ref="A18:F18"/>
    <mergeCell ref="A19:F19"/>
    <mergeCell ref="A20:F20"/>
    <mergeCell ref="A13:F13"/>
    <mergeCell ref="A10:F10"/>
    <mergeCell ref="A11:F11"/>
    <mergeCell ref="A12:F12"/>
    <mergeCell ref="A8:F8"/>
    <mergeCell ref="A9:F9"/>
    <mergeCell ref="A101:F101"/>
    <mergeCell ref="A109:F109"/>
    <mergeCell ref="A107:F107"/>
    <mergeCell ref="A108:F108"/>
    <mergeCell ref="A105:F105"/>
    <mergeCell ref="A106:F106"/>
    <mergeCell ref="A104:F104"/>
    <mergeCell ref="A118:F118"/>
    <mergeCell ref="A117:F117"/>
    <mergeCell ref="A95:F95"/>
    <mergeCell ref="A92:F92"/>
    <mergeCell ref="A87:F87"/>
    <mergeCell ref="A85:F85"/>
    <mergeCell ref="A97:F97"/>
    <mergeCell ref="A96:F96"/>
    <mergeCell ref="A110:F110"/>
    <mergeCell ref="A86:F86"/>
    <mergeCell ref="A57:F57"/>
    <mergeCell ref="A56:F56"/>
    <mergeCell ref="A59:F59"/>
    <mergeCell ref="A55:F55"/>
    <mergeCell ref="A58:F58"/>
    <mergeCell ref="A52:F52"/>
    <mergeCell ref="A51:F51"/>
    <mergeCell ref="A67:F67"/>
    <mergeCell ref="A68:F68"/>
    <mergeCell ref="A70:F70"/>
    <mergeCell ref="A69:F69"/>
    <mergeCell ref="A62:F62"/>
    <mergeCell ref="A71:F71"/>
    <mergeCell ref="A63:F63"/>
    <mergeCell ref="A64:F64"/>
    <mergeCell ref="A65:F65"/>
    <mergeCell ref="A66:F66"/>
    <mergeCell ref="A61:F61"/>
    <mergeCell ref="A72:F72"/>
    <mergeCell ref="A49:F49"/>
    <mergeCell ref="A47:F47"/>
    <mergeCell ref="A46:F46"/>
    <mergeCell ref="A48:F48"/>
    <mergeCell ref="A45:F45"/>
    <mergeCell ref="A44:F44"/>
    <mergeCell ref="A50:F50"/>
    <mergeCell ref="A76:F76"/>
    <mergeCell ref="A74:F74"/>
    <mergeCell ref="A75:F75"/>
    <mergeCell ref="A73:F73"/>
    <mergeCell ref="A79:F79"/>
    <mergeCell ref="A77:F77"/>
    <mergeCell ref="A82:F82"/>
    <mergeCell ref="A83:F83"/>
    <mergeCell ref="A80:F80"/>
    <mergeCell ref="A81:F81"/>
    <mergeCell ref="A78:F78"/>
    <mergeCell ref="A84:F84"/>
    <mergeCell ref="A130:F130"/>
    <mergeCell ref="A131:F131"/>
    <mergeCell ref="A119:F119"/>
    <mergeCell ref="A122:F122"/>
    <mergeCell ref="A120:F120"/>
    <mergeCell ref="A121:F121"/>
    <mergeCell ref="A124:F124"/>
    <mergeCell ref="A125:F125"/>
    <mergeCell ref="A123:F123"/>
    <mergeCell ref="A115:F115"/>
    <mergeCell ref="A116:F116"/>
    <mergeCell ref="A113:F113"/>
    <mergeCell ref="A114:F114"/>
    <mergeCell ref="A111:F111"/>
    <mergeCell ref="A112:F112"/>
    <mergeCell ref="A103:F103"/>
    <mergeCell ref="A102:F102"/>
    <mergeCell ref="A137:F137"/>
    <mergeCell ref="A132:F132"/>
    <mergeCell ref="A129:F129"/>
    <mergeCell ref="A127:F127"/>
    <mergeCell ref="A128:F128"/>
    <mergeCell ref="A134:F134"/>
    <mergeCell ref="A126:F126"/>
    <mergeCell ref="P30:T30"/>
    <mergeCell ref="P29:T29"/>
    <mergeCell ref="P18:T18"/>
    <mergeCell ref="P24:T24"/>
    <mergeCell ref="A23:T23"/>
    <mergeCell ref="P27:T27"/>
    <mergeCell ref="P28:T28"/>
    <mergeCell ref="P32:T32"/>
    <mergeCell ref="P31:T31"/>
    <mergeCell ref="P12:T12"/>
    <mergeCell ref="P13:T13"/>
    <mergeCell ref="P17:T17"/>
    <mergeCell ref="P14:T14"/>
    <mergeCell ref="P11:T11"/>
    <mergeCell ref="F6:G6"/>
    <mergeCell ref="H6:M6"/>
    <mergeCell ref="A6:E6"/>
    <mergeCell ref="N6:O6"/>
    <mergeCell ref="P7:T7"/>
    <mergeCell ref="A7:F7"/>
    <mergeCell ref="P10:T10"/>
    <mergeCell ref="P9:T9"/>
    <mergeCell ref="P8:T8"/>
    <mergeCell ref="G4:T4"/>
    <mergeCell ref="A4:F4"/>
    <mergeCell ref="G5:T5"/>
    <mergeCell ref="A1:O3"/>
    <mergeCell ref="A5:F5"/>
    <mergeCell ref="P45:T45"/>
    <mergeCell ref="P44:T44"/>
    <mergeCell ref="P35:T35"/>
    <mergeCell ref="P38:T38"/>
    <mergeCell ref="P37:T37"/>
    <mergeCell ref="P36:T36"/>
    <mergeCell ref="P41:T41"/>
    <mergeCell ref="P39:T39"/>
    <mergeCell ref="P40:T40"/>
    <mergeCell ref="P19:T19"/>
    <mergeCell ref="P20:T20"/>
    <mergeCell ref="P21:T21"/>
    <mergeCell ref="P22:T22"/>
    <mergeCell ref="P16:T16"/>
    <mergeCell ref="P15:T15"/>
    <mergeCell ref="P49:T49"/>
    <mergeCell ref="P48:T48"/>
    <mergeCell ref="P51:T51"/>
    <mergeCell ref="P33:T33"/>
    <mergeCell ref="P34:T34"/>
    <mergeCell ref="P47:T47"/>
    <mergeCell ref="P46:T46"/>
    <mergeCell ref="P43:T43"/>
    <mergeCell ref="P42:T42"/>
    <mergeCell ref="P50:T50"/>
  </mergeCells>
  <conditionalFormatting sqref="H8:H22 H24:H180">
    <cfRule type="cellIs" dxfId="0" priority="1" operator="equal">
      <formula>"I"</formula>
    </cfRule>
  </conditionalFormatting>
  <conditionalFormatting sqref="H8:H22 H24:H180">
    <cfRule type="cellIs" dxfId="1" priority="2" operator="equal">
      <formula>"A"</formula>
    </cfRule>
  </conditionalFormatting>
  <conditionalFormatting sqref="H8:H22 H24:H180">
    <cfRule type="cellIs" dxfId="2" priority="3" operator="equal">
      <formula>"E"</formula>
    </cfRule>
  </conditionalFormatting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7.29" defaultRowHeight="15.0"/>
  <cols>
    <col customWidth="1" min="1" max="1" width="2.86"/>
    <col customWidth="1" min="2" max="2" width="8.29"/>
    <col customWidth="1" min="3" max="3" width="10.71"/>
    <col customWidth="1" min="4" max="4" width="2.29"/>
    <col customWidth="1" min="5" max="5" width="7.71"/>
    <col customWidth="1" min="6" max="6" width="5.0"/>
    <col customWidth="1" min="7" max="7" width="17.86"/>
    <col customWidth="1" min="8" max="8" width="4.71"/>
    <col customWidth="1" min="9" max="9" width="6.71"/>
    <col customWidth="1" min="10" max="10" width="4.71"/>
    <col customWidth="1" min="11" max="11" width="9.86"/>
    <col customWidth="1" min="12" max="12" width="7.29"/>
  </cols>
  <sheetData>
    <row r="1" ht="12.0" customHeight="1">
      <c r="A1" s="1" t="s">
        <v>1</v>
      </c>
      <c r="B1" s="3"/>
      <c r="C1" s="3"/>
      <c r="D1" s="3"/>
      <c r="E1" s="3"/>
      <c r="F1" s="3"/>
      <c r="G1" s="3"/>
      <c r="H1" s="3"/>
      <c r="I1" s="3"/>
      <c r="J1" s="3"/>
      <c r="K1" s="3"/>
      <c r="L1" s="5"/>
    </row>
    <row r="2" ht="12.0" customHeight="1">
      <c r="A2" s="8"/>
      <c r="L2" s="9"/>
    </row>
    <row r="3" ht="12.0" customHeight="1">
      <c r="A3" s="12"/>
      <c r="B3" s="13"/>
      <c r="C3" s="13"/>
      <c r="D3" s="13"/>
      <c r="E3" s="13"/>
      <c r="F3" s="13"/>
      <c r="G3" s="13"/>
      <c r="H3" s="13"/>
      <c r="I3" s="13"/>
      <c r="J3" s="13"/>
      <c r="K3" s="13"/>
      <c r="L3" s="15"/>
    </row>
    <row r="4" ht="12.0" customHeight="1">
      <c r="A4" s="21" t="str">
        <f>Contagem!A5&amp;" : "&amp;Contagem!F5</f>
        <v>Aplicação : </v>
      </c>
      <c r="B4" s="18"/>
      <c r="C4" s="18"/>
      <c r="D4" s="18"/>
      <c r="E4" s="20"/>
      <c r="F4" s="26" t="str">
        <f>Contagem!A6&amp;" : "&amp;Contagem!F6</f>
        <v>Projeto : </v>
      </c>
      <c r="G4" s="18"/>
      <c r="H4" s="18"/>
      <c r="I4" s="18"/>
      <c r="J4" s="18"/>
      <c r="K4" s="18"/>
      <c r="L4" s="27"/>
    </row>
    <row r="5" ht="12.0" customHeight="1">
      <c r="A5" s="21" t="str">
        <f>Contagem!A7&amp;" : "&amp;Contagem!F7</f>
        <v>Responsável : </v>
      </c>
      <c r="B5" s="18"/>
      <c r="C5" s="18"/>
      <c r="D5" s="18"/>
      <c r="E5" s="30"/>
      <c r="F5" s="26" t="str">
        <f>Contagem!A8&amp;" : "&amp;Contagem!F8</f>
        <v>Revisor : </v>
      </c>
      <c r="G5" s="18"/>
      <c r="H5" s="18"/>
      <c r="I5" s="18"/>
      <c r="J5" s="18"/>
      <c r="K5" s="18"/>
      <c r="L5" s="27"/>
    </row>
    <row r="6" ht="12.0" customHeight="1">
      <c r="A6" s="34" t="str">
        <f>Contagem!A4&amp;" : "&amp;Contagem!F4</f>
        <v>Empresa : </v>
      </c>
      <c r="B6" s="35"/>
      <c r="C6" s="35"/>
      <c r="D6" s="37"/>
      <c r="E6" s="37"/>
      <c r="F6" s="38" t="str">
        <f>Contagem!R4&amp;" = "&amp;VALUE(Contagem!T4)</f>
        <v>R$/PF = 500</v>
      </c>
      <c r="G6" s="20"/>
      <c r="H6" s="38" t="str">
        <f>" Custo= "&amp;DOLLAR(Contagem!W4)</f>
        <v> Custo= $252,500.00</v>
      </c>
      <c r="I6" s="18"/>
      <c r="J6" s="20"/>
      <c r="K6" s="41" t="str">
        <f>"PF  = "&amp;VALUE(Contagem!W5)</f>
        <v>PF  = 505</v>
      </c>
      <c r="L6" s="27"/>
    </row>
    <row r="7" ht="12.0" customHeight="1">
      <c r="A7" s="45" t="s">
        <v>12</v>
      </c>
      <c r="B7" s="46"/>
      <c r="C7" s="49" t="s">
        <v>14</v>
      </c>
      <c r="D7" s="4"/>
      <c r="E7" s="4"/>
      <c r="F7" s="46"/>
      <c r="G7" s="52" t="s">
        <v>15</v>
      </c>
      <c r="H7" s="52"/>
      <c r="I7" s="54" t="s">
        <v>17</v>
      </c>
      <c r="J7" s="56"/>
      <c r="K7" s="54"/>
      <c r="L7" s="56"/>
    </row>
    <row r="8" ht="12.0" customHeight="1">
      <c r="A8" s="12"/>
      <c r="B8" s="60"/>
      <c r="C8" s="62"/>
      <c r="D8" s="13"/>
      <c r="E8" s="13"/>
      <c r="F8" s="60"/>
      <c r="G8" s="66"/>
      <c r="H8" s="66"/>
      <c r="I8" s="62"/>
      <c r="J8" s="15"/>
      <c r="K8" s="62"/>
      <c r="L8" s="15"/>
    </row>
    <row r="9" ht="12.0" customHeight="1">
      <c r="A9" s="68"/>
      <c r="B9" s="70"/>
      <c r="C9" s="70"/>
      <c r="D9" s="70"/>
      <c r="E9" s="70"/>
      <c r="F9" s="70"/>
      <c r="G9" s="70"/>
      <c r="H9" s="70"/>
      <c r="I9" s="70"/>
      <c r="J9" s="70"/>
      <c r="K9" s="70"/>
      <c r="L9" s="73"/>
    </row>
    <row r="10" ht="12.0" customHeight="1">
      <c r="A10" s="76"/>
      <c r="B10" s="59" t="s">
        <v>35</v>
      </c>
      <c r="C10" s="77">
        <f>COUNTIF(CF,"EEL")</f>
        <v>9</v>
      </c>
      <c r="D10" s="59"/>
      <c r="E10" s="78" t="s">
        <v>37</v>
      </c>
      <c r="F10" s="78" t="s">
        <v>40</v>
      </c>
      <c r="G10" s="77">
        <f>C10*3</f>
        <v>27</v>
      </c>
      <c r="H10" s="59"/>
      <c r="I10" s="81"/>
      <c r="J10" s="59"/>
      <c r="K10" s="59"/>
      <c r="L10" s="82"/>
    </row>
    <row r="11" ht="12.0" customHeight="1">
      <c r="A11" s="76"/>
      <c r="B11" s="59"/>
      <c r="C11" s="77">
        <f>COUNTIF(CF,"EEA")</f>
        <v>37</v>
      </c>
      <c r="D11" s="59"/>
      <c r="E11" s="78" t="s">
        <v>43</v>
      </c>
      <c r="F11" s="78" t="s">
        <v>44</v>
      </c>
      <c r="G11" s="77">
        <f>C11*4</f>
        <v>148</v>
      </c>
      <c r="H11" s="59"/>
      <c r="I11" s="81"/>
      <c r="J11" s="59"/>
      <c r="K11" s="59"/>
      <c r="L11" s="82"/>
    </row>
    <row r="12" ht="12.0" customHeight="1">
      <c r="A12" s="76"/>
      <c r="B12" s="59"/>
      <c r="C12" s="77">
        <f>COUNTIF(CF,"EEH")</f>
        <v>2</v>
      </c>
      <c r="D12" s="59"/>
      <c r="E12" s="78" t="s">
        <v>46</v>
      </c>
      <c r="F12" s="78" t="s">
        <v>47</v>
      </c>
      <c r="G12" s="77">
        <f>C12*6</f>
        <v>12</v>
      </c>
      <c r="H12" s="59"/>
      <c r="I12" s="81"/>
      <c r="J12" s="59"/>
      <c r="K12" s="59"/>
      <c r="L12" s="85"/>
    </row>
    <row r="13" ht="6.75" customHeight="1">
      <c r="A13" s="76"/>
      <c r="B13" s="59"/>
      <c r="C13" s="70"/>
      <c r="D13" s="59"/>
      <c r="E13" s="59"/>
      <c r="F13" s="59"/>
      <c r="G13" s="70"/>
      <c r="H13" s="59"/>
      <c r="I13" s="59"/>
      <c r="J13" s="59"/>
      <c r="K13" s="59"/>
      <c r="L13" s="82"/>
    </row>
    <row r="14" ht="12.0" customHeight="1">
      <c r="A14" s="76"/>
      <c r="B14" s="86" t="s">
        <v>48</v>
      </c>
      <c r="C14" s="77">
        <f>SUM(C10:C12)</f>
        <v>48</v>
      </c>
      <c r="D14" s="59"/>
      <c r="E14" s="59"/>
      <c r="F14" s="86" t="s">
        <v>48</v>
      </c>
      <c r="G14" s="77">
        <f>SUM(G10:G12)</f>
        <v>187</v>
      </c>
      <c r="H14" s="59"/>
      <c r="I14" s="90">
        <f>IF($G$45&lt;&gt;0,G14/$G$45,"")</f>
        <v>0.3702970297</v>
      </c>
      <c r="J14" s="59"/>
      <c r="K14" s="59"/>
      <c r="L14" s="82"/>
    </row>
    <row r="15" ht="6.0" customHeight="1">
      <c r="A15" s="92"/>
      <c r="B15" s="77"/>
      <c r="C15" s="77"/>
      <c r="D15" s="77"/>
      <c r="E15" s="77"/>
      <c r="F15" s="77"/>
      <c r="G15" s="77"/>
      <c r="H15" s="77"/>
      <c r="I15" s="77"/>
      <c r="J15" s="77"/>
      <c r="K15" s="77"/>
      <c r="L15" s="94"/>
    </row>
    <row r="16" ht="12.0" customHeight="1">
      <c r="A16" s="76"/>
      <c r="B16" s="59"/>
      <c r="C16" s="59"/>
      <c r="D16" s="59"/>
      <c r="E16" s="59"/>
      <c r="F16" s="59"/>
      <c r="G16" s="59"/>
      <c r="H16" s="59"/>
      <c r="I16" s="59"/>
      <c r="J16" s="59"/>
      <c r="K16" s="59"/>
      <c r="L16" s="82"/>
    </row>
    <row r="17" ht="12.0" customHeight="1">
      <c r="A17" s="76"/>
      <c r="B17" s="59" t="s">
        <v>49</v>
      </c>
      <c r="C17" s="77">
        <f>COUNTIF(CF,"SEL")</f>
        <v>6</v>
      </c>
      <c r="D17" s="59"/>
      <c r="E17" s="78" t="s">
        <v>37</v>
      </c>
      <c r="F17" s="78" t="s">
        <v>44</v>
      </c>
      <c r="G17" s="77">
        <f>C17*4</f>
        <v>24</v>
      </c>
      <c r="H17" s="59"/>
      <c r="I17" s="59"/>
      <c r="J17" s="59"/>
      <c r="K17" s="59"/>
      <c r="L17" s="82"/>
    </row>
    <row r="18" ht="12.0" customHeight="1">
      <c r="A18" s="76"/>
      <c r="B18" s="59"/>
      <c r="C18" s="77">
        <f>COUNTIF(CF,"SEA")</f>
        <v>16</v>
      </c>
      <c r="D18" s="59"/>
      <c r="E18" s="78" t="s">
        <v>43</v>
      </c>
      <c r="F18" s="78" t="s">
        <v>51</v>
      </c>
      <c r="G18" s="77">
        <f>C18*5</f>
        <v>80</v>
      </c>
      <c r="H18" s="59"/>
      <c r="I18" s="59"/>
      <c r="J18" s="59"/>
      <c r="K18" s="59"/>
      <c r="L18" s="82"/>
    </row>
    <row r="19" ht="12.0" customHeight="1">
      <c r="A19" s="76"/>
      <c r="B19" s="59"/>
      <c r="C19" s="77">
        <f>COUNTIF(CF,"SEH")</f>
        <v>0</v>
      </c>
      <c r="D19" s="59"/>
      <c r="E19" s="78" t="s">
        <v>46</v>
      </c>
      <c r="F19" s="78" t="s">
        <v>53</v>
      </c>
      <c r="G19" s="77">
        <f>C19*7</f>
        <v>0</v>
      </c>
      <c r="H19" s="59"/>
      <c r="I19" s="59"/>
      <c r="J19" s="59"/>
      <c r="K19" s="59"/>
      <c r="L19" s="85"/>
    </row>
    <row r="20" ht="6.75" customHeight="1">
      <c r="A20" s="76"/>
      <c r="B20" s="59"/>
      <c r="C20" s="70"/>
      <c r="D20" s="59"/>
      <c r="E20" s="59"/>
      <c r="F20" s="59"/>
      <c r="G20" s="70"/>
      <c r="H20" s="59"/>
      <c r="I20" s="59"/>
      <c r="J20" s="59"/>
      <c r="K20" s="59"/>
      <c r="L20" s="82"/>
    </row>
    <row r="21" ht="12.0" customHeight="1">
      <c r="A21" s="76"/>
      <c r="B21" s="86" t="s">
        <v>48</v>
      </c>
      <c r="C21" s="77">
        <f>SUM(C17:C19)</f>
        <v>22</v>
      </c>
      <c r="D21" s="59"/>
      <c r="E21" s="59"/>
      <c r="F21" s="86" t="s">
        <v>48</v>
      </c>
      <c r="G21" s="77">
        <f>SUM(G17:G19)</f>
        <v>104</v>
      </c>
      <c r="H21" s="59"/>
      <c r="I21" s="102">
        <f>IF($G$45&lt;&gt;0,G21/$G$45,"")</f>
        <v>0.2059405941</v>
      </c>
      <c r="J21" s="59"/>
      <c r="K21" s="59"/>
      <c r="L21" s="82"/>
    </row>
    <row r="22" ht="6.0" customHeight="1">
      <c r="A22" s="92"/>
      <c r="B22" s="77"/>
      <c r="C22" s="77"/>
      <c r="D22" s="77"/>
      <c r="E22" s="77"/>
      <c r="F22" s="77"/>
      <c r="G22" s="77"/>
      <c r="H22" s="77"/>
      <c r="I22" s="77"/>
      <c r="J22" s="77"/>
      <c r="K22" s="77"/>
      <c r="L22" s="94"/>
    </row>
    <row r="23" ht="12.0" customHeight="1">
      <c r="A23" s="68"/>
      <c r="B23" s="70"/>
      <c r="C23" s="59"/>
      <c r="D23" s="70"/>
      <c r="E23" s="70"/>
      <c r="F23" s="70"/>
      <c r="G23" s="59"/>
      <c r="H23" s="70"/>
      <c r="I23" s="70"/>
      <c r="J23" s="70"/>
      <c r="K23" s="70"/>
      <c r="L23" s="73"/>
    </row>
    <row r="24" ht="12.0" customHeight="1">
      <c r="A24" s="76"/>
      <c r="B24" s="59" t="s">
        <v>55</v>
      </c>
      <c r="C24" s="77">
        <f>COUNTIF(CF,"CEL")</f>
        <v>7</v>
      </c>
      <c r="D24" s="59"/>
      <c r="E24" s="78" t="s">
        <v>37</v>
      </c>
      <c r="F24" s="78" t="s">
        <v>40</v>
      </c>
      <c r="G24" s="77">
        <f>C24*3</f>
        <v>21</v>
      </c>
      <c r="H24" s="59"/>
      <c r="I24" s="59"/>
      <c r="J24" s="59"/>
      <c r="K24" s="59"/>
      <c r="L24" s="82"/>
    </row>
    <row r="25" ht="12.0" customHeight="1">
      <c r="A25" s="76"/>
      <c r="B25" s="59"/>
      <c r="C25" s="77">
        <f>COUNTIF(CF,"CEA")</f>
        <v>22</v>
      </c>
      <c r="D25" s="59"/>
      <c r="E25" s="78" t="s">
        <v>43</v>
      </c>
      <c r="F25" s="78" t="s">
        <v>44</v>
      </c>
      <c r="G25" s="77">
        <f>C25*4</f>
        <v>88</v>
      </c>
      <c r="H25" s="59"/>
      <c r="I25" s="59"/>
      <c r="J25" s="59"/>
      <c r="K25" s="59"/>
      <c r="L25" s="82"/>
    </row>
    <row r="26" ht="12.0" customHeight="1">
      <c r="A26" s="76"/>
      <c r="B26" s="59"/>
      <c r="C26" s="77">
        <f>COUNTIF(CF,"CEH")</f>
        <v>0</v>
      </c>
      <c r="D26" s="59"/>
      <c r="E26" s="78" t="s">
        <v>46</v>
      </c>
      <c r="F26" s="78" t="s">
        <v>47</v>
      </c>
      <c r="G26" s="77">
        <f>C26*6</f>
        <v>0</v>
      </c>
      <c r="H26" s="59"/>
      <c r="I26" s="59"/>
      <c r="J26" s="59"/>
      <c r="K26" s="59"/>
      <c r="L26" s="85"/>
    </row>
    <row r="27" ht="6.75" customHeight="1">
      <c r="A27" s="76"/>
      <c r="B27" s="59"/>
      <c r="C27" s="70"/>
      <c r="D27" s="59"/>
      <c r="E27" s="59"/>
      <c r="F27" s="59"/>
      <c r="G27" s="70"/>
      <c r="H27" s="59"/>
      <c r="I27" s="59"/>
      <c r="J27" s="59"/>
      <c r="K27" s="59"/>
      <c r="L27" s="82"/>
    </row>
    <row r="28" ht="12.0" customHeight="1">
      <c r="A28" s="76"/>
      <c r="B28" s="86" t="s">
        <v>48</v>
      </c>
      <c r="C28" s="77">
        <f>SUM(C24:C26)</f>
        <v>29</v>
      </c>
      <c r="D28" s="59"/>
      <c r="E28" s="59"/>
      <c r="F28" s="86" t="s">
        <v>48</v>
      </c>
      <c r="G28" s="77">
        <f>SUM(G24:G26)</f>
        <v>109</v>
      </c>
      <c r="H28" s="59"/>
      <c r="I28" s="109">
        <f>IF($G$45&lt;&gt;0,G28/$G$45,"")</f>
        <v>0.2158415842</v>
      </c>
      <c r="J28" s="59"/>
      <c r="K28" s="59"/>
      <c r="L28" s="82"/>
    </row>
    <row r="29" ht="6.0" customHeight="1">
      <c r="A29" s="92"/>
      <c r="B29" s="77"/>
      <c r="C29" s="77"/>
      <c r="D29" s="77"/>
      <c r="E29" s="77"/>
      <c r="F29" s="77"/>
      <c r="G29" s="77"/>
      <c r="H29" s="77"/>
      <c r="I29" s="77"/>
      <c r="J29" s="77"/>
      <c r="K29" s="77"/>
      <c r="L29" s="94"/>
    </row>
    <row r="30" ht="12.0" customHeight="1">
      <c r="A30" s="68"/>
      <c r="B30" s="70"/>
      <c r="C30" s="59"/>
      <c r="D30" s="70"/>
      <c r="E30" s="70"/>
      <c r="F30" s="70"/>
      <c r="G30" s="59"/>
      <c r="H30" s="70"/>
      <c r="I30" s="70"/>
      <c r="J30" s="70"/>
      <c r="K30" s="70"/>
      <c r="L30" s="73"/>
    </row>
    <row r="31" ht="12.0" customHeight="1">
      <c r="A31" s="76"/>
      <c r="B31" s="59" t="s">
        <v>38</v>
      </c>
      <c r="C31" s="77">
        <f>COUNTIF(CF,"ALIL")</f>
        <v>15</v>
      </c>
      <c r="D31" s="59"/>
      <c r="E31" s="59" t="s">
        <v>37</v>
      </c>
      <c r="F31" s="59" t="s">
        <v>53</v>
      </c>
      <c r="G31" s="77">
        <f>C31*7</f>
        <v>105</v>
      </c>
      <c r="H31" s="59"/>
      <c r="I31" s="59"/>
      <c r="J31" s="59"/>
      <c r="K31" s="59"/>
      <c r="L31" s="82"/>
    </row>
    <row r="32" ht="12.0" customHeight="1">
      <c r="A32" s="76"/>
      <c r="B32" s="59"/>
      <c r="C32" s="77">
        <f>COUNTIF(CF,"ALIA")</f>
        <v>0</v>
      </c>
      <c r="D32" s="59"/>
      <c r="E32" s="59" t="s">
        <v>43</v>
      </c>
      <c r="F32" s="59" t="s">
        <v>59</v>
      </c>
      <c r="G32" s="77">
        <f>C32*10</f>
        <v>0</v>
      </c>
      <c r="H32" s="59"/>
      <c r="I32" s="59"/>
      <c r="J32" s="59"/>
      <c r="K32" s="59"/>
      <c r="L32" s="82"/>
    </row>
    <row r="33" ht="12.0" customHeight="1">
      <c r="A33" s="76"/>
      <c r="B33" s="59"/>
      <c r="C33" s="77">
        <f>COUNTIF(CF,"ALIH")</f>
        <v>0</v>
      </c>
      <c r="D33" s="59"/>
      <c r="E33" s="59" t="s">
        <v>46</v>
      </c>
      <c r="F33" s="59" t="s">
        <v>60</v>
      </c>
      <c r="G33" s="77">
        <f>C33*15</f>
        <v>0</v>
      </c>
      <c r="H33" s="59"/>
      <c r="I33" s="59"/>
      <c r="J33" s="59"/>
      <c r="K33" s="59"/>
      <c r="L33" s="85"/>
    </row>
    <row r="34" ht="6.75" customHeight="1">
      <c r="A34" s="76"/>
      <c r="B34" s="59"/>
      <c r="C34" s="70"/>
      <c r="D34" s="59"/>
      <c r="E34" s="59"/>
      <c r="F34" s="59"/>
      <c r="G34" s="70"/>
      <c r="H34" s="59"/>
      <c r="I34" s="59"/>
      <c r="J34" s="59"/>
      <c r="K34" s="59"/>
      <c r="L34" s="82"/>
    </row>
    <row r="35" ht="12.0" customHeight="1">
      <c r="A35" s="76"/>
      <c r="B35" s="86" t="s">
        <v>48</v>
      </c>
      <c r="C35" s="77">
        <f>SUM(C31:C33)</f>
        <v>15</v>
      </c>
      <c r="D35" s="59"/>
      <c r="E35" s="59"/>
      <c r="F35" s="86" t="s">
        <v>48</v>
      </c>
      <c r="G35" s="77">
        <f>SUM(G31:G33)</f>
        <v>105</v>
      </c>
      <c r="H35" s="59"/>
      <c r="I35" s="110">
        <f>IF($G$45&lt;&gt;0,G35/$G$45,"")</f>
        <v>0.2079207921</v>
      </c>
      <c r="J35" s="59"/>
      <c r="K35" s="59"/>
      <c r="L35" s="82"/>
    </row>
    <row r="36" ht="6.0" customHeight="1">
      <c r="A36" s="92"/>
      <c r="B36" s="77"/>
      <c r="C36" s="77"/>
      <c r="D36" s="77"/>
      <c r="E36" s="77"/>
      <c r="F36" s="77"/>
      <c r="G36" s="77"/>
      <c r="H36" s="77"/>
      <c r="I36" s="77"/>
      <c r="J36" s="77"/>
      <c r="K36" s="77"/>
      <c r="L36" s="94"/>
    </row>
    <row r="37" ht="12.0" customHeight="1">
      <c r="A37" s="68"/>
      <c r="B37" s="70"/>
      <c r="C37" s="59"/>
      <c r="D37" s="70"/>
      <c r="E37" s="70"/>
      <c r="F37" s="70"/>
      <c r="G37" s="59"/>
      <c r="H37" s="70"/>
      <c r="I37" s="70"/>
      <c r="J37" s="70"/>
      <c r="K37" s="70"/>
      <c r="L37" s="73"/>
    </row>
    <row r="38" ht="12.0" customHeight="1">
      <c r="A38" s="76"/>
      <c r="B38" s="59" t="s">
        <v>63</v>
      </c>
      <c r="C38" s="77">
        <f>COUNTIF(CF,"AIEL")</f>
        <v>0</v>
      </c>
      <c r="D38" s="59"/>
      <c r="E38" s="59" t="s">
        <v>37</v>
      </c>
      <c r="F38" s="59" t="s">
        <v>51</v>
      </c>
      <c r="G38" s="77">
        <f>C38*5</f>
        <v>0</v>
      </c>
      <c r="H38" s="59"/>
      <c r="I38" s="59"/>
      <c r="J38" s="59"/>
      <c r="K38" s="59"/>
      <c r="L38" s="82"/>
    </row>
    <row r="39" ht="12.0" customHeight="1">
      <c r="A39" s="76"/>
      <c r="B39" s="59"/>
      <c r="C39" s="77">
        <f>COUNTIF(CF,"AIEA")</f>
        <v>0</v>
      </c>
      <c r="D39" s="59"/>
      <c r="E39" s="59" t="s">
        <v>43</v>
      </c>
      <c r="F39" s="59" t="s">
        <v>53</v>
      </c>
      <c r="G39" s="77">
        <f>C39*7</f>
        <v>0</v>
      </c>
      <c r="H39" s="59"/>
      <c r="I39" s="59"/>
      <c r="J39" s="59"/>
      <c r="K39" s="59"/>
      <c r="L39" s="82"/>
    </row>
    <row r="40" ht="12.0" customHeight="1">
      <c r="A40" s="76"/>
      <c r="B40" s="59"/>
      <c r="C40" s="77">
        <f>COUNTIF(CF,"AIEH")</f>
        <v>0</v>
      </c>
      <c r="D40" s="59"/>
      <c r="E40" s="59" t="s">
        <v>46</v>
      </c>
      <c r="F40" s="59" t="s">
        <v>59</v>
      </c>
      <c r="G40" s="77">
        <f>C40*10</f>
        <v>0</v>
      </c>
      <c r="H40" s="59"/>
      <c r="I40" s="59"/>
      <c r="J40" s="59"/>
      <c r="K40" s="59"/>
      <c r="L40" s="85"/>
    </row>
    <row r="41" ht="6.75" customHeight="1">
      <c r="A41" s="76"/>
      <c r="B41" s="59"/>
      <c r="C41" s="70"/>
      <c r="D41" s="59"/>
      <c r="E41" s="59"/>
      <c r="F41" s="59"/>
      <c r="G41" s="70"/>
      <c r="H41" s="59"/>
      <c r="I41" s="59"/>
      <c r="J41" s="59"/>
      <c r="K41" s="59"/>
      <c r="L41" s="82"/>
    </row>
    <row r="42" ht="12.0" customHeight="1">
      <c r="A42" s="76"/>
      <c r="B42" s="86" t="s">
        <v>48</v>
      </c>
      <c r="C42" s="77">
        <f>SUM(C38:C40)</f>
        <v>0</v>
      </c>
      <c r="D42" s="59"/>
      <c r="E42" s="59"/>
      <c r="F42" s="86" t="s">
        <v>48</v>
      </c>
      <c r="G42" s="77">
        <f>SUM(G38:G40)</f>
        <v>0</v>
      </c>
      <c r="H42" s="59"/>
      <c r="I42" s="115">
        <f>IF($G$45&lt;&gt;0,G42/$G$45,"")</f>
        <v>0</v>
      </c>
      <c r="J42" s="59"/>
      <c r="K42" s="59"/>
      <c r="L42" s="82"/>
    </row>
    <row r="43" ht="6.0" customHeight="1">
      <c r="A43" s="92"/>
      <c r="B43" s="77"/>
      <c r="C43" s="77"/>
      <c r="D43" s="77"/>
      <c r="E43" s="77"/>
      <c r="F43" s="77"/>
      <c r="G43" s="77"/>
      <c r="H43" s="77"/>
      <c r="I43" s="77"/>
      <c r="J43" s="77"/>
      <c r="K43" s="77"/>
      <c r="L43" s="94"/>
    </row>
    <row r="44" ht="12.0" customHeight="1">
      <c r="A44" s="76"/>
      <c r="B44" s="59"/>
      <c r="C44" s="59"/>
      <c r="D44" s="59"/>
      <c r="E44" s="59"/>
      <c r="F44" s="59"/>
      <c r="G44" s="59"/>
      <c r="H44" s="59"/>
      <c r="I44" s="59"/>
      <c r="J44" s="59"/>
      <c r="K44" s="59"/>
      <c r="L44" s="82"/>
    </row>
    <row r="45" ht="12.0" customHeight="1">
      <c r="A45" s="76"/>
      <c r="B45" s="59" t="s">
        <v>66</v>
      </c>
      <c r="C45" s="59"/>
      <c r="D45" s="59"/>
      <c r="E45" s="59"/>
      <c r="F45" s="59"/>
      <c r="G45" s="77">
        <f>SUM(G14+G21+G28+G35+G42)</f>
        <v>505</v>
      </c>
      <c r="H45" s="59"/>
      <c r="I45" s="59"/>
      <c r="J45" s="59"/>
      <c r="K45" s="59"/>
      <c r="L45" s="82"/>
    </row>
    <row r="46" ht="12.0" customHeight="1">
      <c r="A46" s="76"/>
      <c r="B46" s="59" t="s">
        <v>67</v>
      </c>
      <c r="C46" s="59"/>
      <c r="D46" s="59"/>
      <c r="E46" s="59"/>
      <c r="F46" s="59"/>
      <c r="G46" s="77">
        <f>(C10+C11+C12)*4+(C17+C18+C19)*5+(C24+C25+C26)*4+(C31+C32+C33)*7+(C38+C39+C40)*5</f>
        <v>523</v>
      </c>
      <c r="H46" s="59"/>
      <c r="I46" s="59"/>
      <c r="J46" s="59"/>
      <c r="K46" s="59"/>
      <c r="L46" s="82"/>
    </row>
    <row r="47" ht="12.0" customHeight="1">
      <c r="A47" s="76"/>
      <c r="B47" s="59" t="s">
        <v>69</v>
      </c>
      <c r="C47" s="59"/>
      <c r="D47" s="59"/>
      <c r="E47" s="59"/>
      <c r="F47" s="59"/>
      <c r="G47" s="77">
        <f>(C31+C32+C33)*35+(C38+C39+C40)*15</f>
        <v>525</v>
      </c>
      <c r="H47" s="59"/>
      <c r="I47" s="59"/>
      <c r="J47" s="59"/>
      <c r="K47" s="59"/>
      <c r="L47" s="82"/>
    </row>
    <row r="48" ht="12.0" customHeight="1">
      <c r="A48" s="76"/>
      <c r="B48" s="59"/>
      <c r="C48" s="59"/>
      <c r="D48" s="59"/>
      <c r="E48" s="59"/>
      <c r="F48" s="59"/>
      <c r="G48" s="59"/>
      <c r="H48" s="59"/>
      <c r="I48" s="59"/>
      <c r="J48" s="59"/>
      <c r="K48" s="59"/>
      <c r="L48" s="82"/>
    </row>
    <row r="49" ht="12.0" customHeight="1">
      <c r="A49" s="76"/>
      <c r="B49" s="59"/>
      <c r="C49" s="59"/>
      <c r="D49" s="59"/>
      <c r="E49" s="59"/>
      <c r="F49" s="59"/>
      <c r="G49" s="59"/>
      <c r="H49" s="59"/>
      <c r="I49" s="59"/>
      <c r="J49" s="59"/>
      <c r="K49" s="59"/>
      <c r="L49" s="82"/>
    </row>
    <row r="50" ht="12.0" customHeight="1">
      <c r="A50" s="76"/>
      <c r="B50" s="59"/>
      <c r="C50" s="59"/>
      <c r="D50" s="59"/>
      <c r="E50" s="59"/>
      <c r="F50" s="59"/>
      <c r="G50" s="59"/>
      <c r="H50" s="59"/>
      <c r="I50" s="59"/>
      <c r="J50" s="59"/>
      <c r="K50" s="59"/>
      <c r="L50" s="82"/>
    </row>
    <row r="51" ht="13.5" customHeight="1">
      <c r="A51" s="76"/>
      <c r="B51" s="59"/>
      <c r="C51" s="59"/>
      <c r="D51" s="59"/>
      <c r="E51" s="59"/>
      <c r="F51" s="59"/>
      <c r="G51" s="59"/>
      <c r="H51" s="59"/>
      <c r="I51" s="59"/>
      <c r="J51" s="59"/>
      <c r="K51" s="59"/>
      <c r="L51" s="82"/>
    </row>
    <row r="52" ht="12.0" customHeight="1">
      <c r="A52" s="68"/>
      <c r="B52" s="70"/>
      <c r="C52" s="70"/>
      <c r="D52" s="70"/>
      <c r="E52" s="70"/>
      <c r="F52" s="70"/>
      <c r="G52" s="70"/>
      <c r="H52" s="70"/>
      <c r="I52" s="70"/>
      <c r="J52" s="70"/>
      <c r="K52" s="70"/>
      <c r="L52" s="73"/>
    </row>
    <row r="53" ht="12.0" customHeight="1">
      <c r="A53" s="76"/>
      <c r="B53" s="59" t="s">
        <v>72</v>
      </c>
      <c r="C53" s="59"/>
      <c r="D53" s="59"/>
      <c r="E53" s="59"/>
      <c r="F53" s="59"/>
      <c r="G53" s="59"/>
      <c r="H53" s="59"/>
      <c r="I53" s="59"/>
      <c r="J53" s="59"/>
      <c r="K53" s="59"/>
      <c r="L53" s="82"/>
    </row>
    <row r="54" ht="12.0" customHeight="1">
      <c r="A54" s="76"/>
      <c r="B54" s="59"/>
      <c r="C54" s="59"/>
      <c r="D54" s="59"/>
      <c r="E54" s="116" t="s">
        <v>7</v>
      </c>
      <c r="F54" s="116" t="s">
        <v>73</v>
      </c>
      <c r="G54" s="116" t="s">
        <v>74</v>
      </c>
      <c r="H54" s="59"/>
      <c r="I54" s="59"/>
      <c r="J54" s="59"/>
      <c r="K54" s="59"/>
      <c r="L54" s="82"/>
    </row>
    <row r="55" ht="12.0" customHeight="1">
      <c r="A55" s="76"/>
      <c r="B55" s="117" t="s">
        <v>75</v>
      </c>
      <c r="C55" s="18"/>
      <c r="D55" s="20"/>
      <c r="E55" s="118">
        <f>SUMIF('Funções'!$H$8:$H$180,"I",'Funções'!$N$8:$N$180)</f>
        <v>505</v>
      </c>
      <c r="F55" s="118">
        <f>Contagem!U11</f>
        <v>1</v>
      </c>
      <c r="G55" s="118">
        <f t="shared" ref="G55:G58" si="1">F55*E55</f>
        <v>505</v>
      </c>
      <c r="H55" s="119"/>
      <c r="I55" s="119"/>
      <c r="J55" s="119"/>
      <c r="K55" s="120" t="s">
        <v>77</v>
      </c>
      <c r="L55" s="82"/>
    </row>
    <row r="56" ht="12.0" customHeight="1">
      <c r="A56" s="76"/>
      <c r="B56" s="117" t="s">
        <v>78</v>
      </c>
      <c r="C56" s="18"/>
      <c r="D56" s="20"/>
      <c r="E56" s="118">
        <f>SUMIF('Funções'!$H$8:$H$180,"A",'Funções'!$N$8:$N$180)</f>
        <v>0</v>
      </c>
      <c r="F56" s="118">
        <f>Contagem!U12</f>
        <v>1</v>
      </c>
      <c r="G56" s="118">
        <f t="shared" si="1"/>
        <v>0</v>
      </c>
      <c r="H56" s="119"/>
      <c r="I56" s="119"/>
      <c r="J56" s="119"/>
      <c r="K56" s="121">
        <f>Contagem!W5</f>
        <v>505</v>
      </c>
      <c r="L56" s="82"/>
    </row>
    <row r="57" ht="12.0" customHeight="1">
      <c r="A57" s="76"/>
      <c r="B57" s="117" t="s">
        <v>80</v>
      </c>
      <c r="C57" s="18"/>
      <c r="D57" s="20"/>
      <c r="E57" s="118">
        <f>SUMIF('Funções'!$H$8:$H$180,"E",'Funções'!$N$8:$N$180)</f>
        <v>0</v>
      </c>
      <c r="F57" s="118">
        <f>Contagem!U13</f>
        <v>1</v>
      </c>
      <c r="G57" s="118">
        <f t="shared" si="1"/>
        <v>0</v>
      </c>
      <c r="H57" s="119"/>
      <c r="I57" s="119"/>
      <c r="J57" s="119"/>
      <c r="K57" s="59"/>
      <c r="L57" s="82"/>
    </row>
    <row r="58" ht="12.0" customHeight="1">
      <c r="A58" s="76"/>
      <c r="B58" s="117" t="s">
        <v>82</v>
      </c>
      <c r="C58" s="18"/>
      <c r="D58" s="20"/>
      <c r="E58" s="118">
        <f>SUMIF('Funções'!$H$8:$H$180,"T",'Funções'!$N$8:$N$180)</f>
        <v>0</v>
      </c>
      <c r="F58" s="118" t="str">
        <f>Contagem!U14</f>
        <v/>
      </c>
      <c r="G58" s="118">
        <f t="shared" si="1"/>
        <v>0</v>
      </c>
      <c r="H58" s="119"/>
      <c r="I58" s="119"/>
      <c r="J58" s="119"/>
      <c r="K58" s="59"/>
      <c r="L58" s="82"/>
    </row>
    <row r="59" ht="12.0" customHeight="1">
      <c r="A59" s="122"/>
      <c r="B59" s="123"/>
      <c r="C59" s="124"/>
      <c r="D59" s="125"/>
      <c r="E59" s="126"/>
      <c r="F59" s="125"/>
      <c r="G59" s="126"/>
      <c r="H59" s="127"/>
      <c r="I59" s="127"/>
      <c r="J59" s="127"/>
      <c r="K59" s="129"/>
      <c r="L59" s="130"/>
    </row>
  </sheetData>
  <mergeCells count="18">
    <mergeCell ref="K7:L8"/>
    <mergeCell ref="I7:J8"/>
    <mergeCell ref="G7:G8"/>
    <mergeCell ref="A7:B8"/>
    <mergeCell ref="B55:D55"/>
    <mergeCell ref="B56:D56"/>
    <mergeCell ref="B58:D58"/>
    <mergeCell ref="B57:D57"/>
    <mergeCell ref="C7:F8"/>
    <mergeCell ref="F6:G6"/>
    <mergeCell ref="H6:J6"/>
    <mergeCell ref="A4:E4"/>
    <mergeCell ref="F4:L4"/>
    <mergeCell ref="F5:L5"/>
    <mergeCell ref="A1:L3"/>
    <mergeCell ref="K6:L6"/>
    <mergeCell ref="H7:H8"/>
    <mergeCell ref="A5:E5"/>
  </mergeCells>
  <drawing r:id="rId2"/>
  <legacyDrawing r:id="rId3"/>
</worksheet>
</file>