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lEuser\Source\Repos\MultithreadedWaveFunctionCollapse\MultithreadedWaveFunctionCollapse\"/>
    </mc:Choice>
  </mc:AlternateContent>
  <bookViews>
    <workbookView xWindow="0" yWindow="0" windowWidth="38400" windowHeight="17550" activeTab="1"/>
  </bookViews>
  <sheets>
    <sheet name="Results" sheetId="1" r:id="rId1"/>
    <sheet name="Results by Strategy" sheetId="7" r:id="rId2"/>
    <sheet name="ParallelSearchTransform" sheetId="2" r:id="rId3"/>
    <sheet name="Propagate Chart" sheetId="4" r:id="rId4"/>
    <sheet name="Search Chart" sheetId="5" r:id="rId5"/>
    <sheet name="Observe Chart" sheetId="3" r:id="rId6"/>
  </sheets>
  <calcPr calcId="0"/>
</workbook>
</file>

<file path=xl/calcChain.xml><?xml version="1.0" encoding="utf-8"?>
<calcChain xmlns="http://schemas.openxmlformats.org/spreadsheetml/2006/main">
  <c r="G751" i="5" l="1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3" i="3"/>
  <c r="F2" i="3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R12" i="2"/>
  <c r="R20" i="2"/>
  <c r="R24" i="2"/>
  <c r="R40" i="2"/>
  <c r="R46" i="2"/>
  <c r="R52" i="2"/>
  <c r="R57" i="2"/>
  <c r="R62" i="2"/>
  <c r="R64" i="2"/>
  <c r="R73" i="2"/>
  <c r="R84" i="2"/>
  <c r="R92" i="2"/>
  <c r="R100" i="2"/>
  <c r="R102" i="2"/>
  <c r="R104" i="2"/>
  <c r="R113" i="2"/>
  <c r="R121" i="2"/>
  <c r="R126" i="2"/>
  <c r="R140" i="2"/>
  <c r="R142" i="2"/>
  <c r="R148" i="2"/>
  <c r="R153" i="2"/>
  <c r="R164" i="2"/>
  <c r="R166" i="2"/>
  <c r="R180" i="2"/>
  <c r="R182" i="2"/>
  <c r="R185" i="2"/>
  <c r="R190" i="2"/>
  <c r="R193" i="2"/>
  <c r="R201" i="2"/>
  <c r="R204" i="2"/>
  <c r="R206" i="2"/>
  <c r="R220" i="2"/>
  <c r="R224" i="2"/>
  <c r="R228" i="2"/>
  <c r="R230" i="2"/>
  <c r="R241" i="2"/>
  <c r="R244" i="2"/>
  <c r="R246" i="2"/>
  <c r="R249" i="2"/>
  <c r="R265" i="2"/>
  <c r="R268" i="2"/>
  <c r="R270" i="2"/>
  <c r="R281" i="2"/>
  <c r="R284" i="2"/>
  <c r="R288" i="2"/>
  <c r="R292" i="2"/>
  <c r="R305" i="2"/>
  <c r="R308" i="2"/>
  <c r="R310" i="2"/>
  <c r="R321" i="2"/>
  <c r="R329" i="2"/>
  <c r="R332" i="2"/>
  <c r="R340" i="2"/>
  <c r="R345" i="2"/>
  <c r="R348" i="2"/>
  <c r="R352" i="2"/>
  <c r="R368" i="2"/>
  <c r="R369" i="2"/>
  <c r="R372" i="2"/>
  <c r="R385" i="2"/>
  <c r="R393" i="2"/>
  <c r="R408" i="2"/>
  <c r="R409" i="2"/>
  <c r="R412" i="2"/>
  <c r="R430" i="2"/>
  <c r="R432" i="2"/>
  <c r="R433" i="2"/>
  <c r="R441" i="2"/>
  <c r="R448" i="2"/>
  <c r="R449" i="2"/>
  <c r="R468" i="2"/>
  <c r="R472" i="2"/>
  <c r="R473" i="2"/>
  <c r="R484" i="2"/>
  <c r="R488" i="2"/>
  <c r="R494" i="2"/>
  <c r="R496" i="2"/>
  <c r="R512" i="2"/>
  <c r="R513" i="2"/>
  <c r="R524" i="2"/>
  <c r="R532" i="2"/>
  <c r="R536" i="2"/>
  <c r="R552" i="2"/>
  <c r="R558" i="2"/>
  <c r="R564" i="2"/>
  <c r="R569" i="2"/>
  <c r="R574" i="2"/>
  <c r="R576" i="2"/>
  <c r="R585" i="2"/>
  <c r="R587" i="2"/>
  <c r="R588" i="2"/>
  <c r="R592" i="2"/>
  <c r="R594" i="2"/>
  <c r="R596" i="2"/>
  <c r="Q4" i="2"/>
  <c r="Q6" i="2"/>
  <c r="Q7" i="2"/>
  <c r="Q14" i="2"/>
  <c r="Q19" i="2"/>
  <c r="Q22" i="2"/>
  <c r="Q23" i="2"/>
  <c r="Q28" i="2"/>
  <c r="Q33" i="2"/>
  <c r="Q38" i="2"/>
  <c r="Q47" i="2"/>
  <c r="Q49" i="2"/>
  <c r="Q51" i="2"/>
  <c r="Q60" i="2"/>
  <c r="Q62" i="2"/>
  <c r="Q65" i="2"/>
  <c r="Q67" i="2"/>
  <c r="Q71" i="2"/>
  <c r="Q76" i="2"/>
  <c r="Q78" i="2"/>
  <c r="Q79" i="2"/>
  <c r="Q80" i="2"/>
  <c r="Q86" i="2"/>
  <c r="Q91" i="2"/>
  <c r="Q94" i="2"/>
  <c r="Q102" i="2"/>
  <c r="Q103" i="2"/>
  <c r="Q104" i="2"/>
  <c r="Q107" i="2"/>
  <c r="Q111" i="2"/>
  <c r="Q118" i="2"/>
  <c r="Q119" i="2"/>
  <c r="Q127" i="2"/>
  <c r="Q131" i="2"/>
  <c r="Q133" i="2"/>
  <c r="Q142" i="2"/>
  <c r="Q143" i="2"/>
  <c r="Q144" i="2"/>
  <c r="Q150" i="2"/>
  <c r="Q155" i="2"/>
  <c r="Q158" i="2"/>
  <c r="Q166" i="2"/>
  <c r="Q167" i="2"/>
  <c r="Q168" i="2"/>
  <c r="Q171" i="2"/>
  <c r="Q175" i="2"/>
  <c r="Q182" i="2"/>
  <c r="Q183" i="2"/>
  <c r="Q191" i="2"/>
  <c r="Q195" i="2"/>
  <c r="Q197" i="2"/>
  <c r="Q206" i="2"/>
  <c r="Q207" i="2"/>
  <c r="Q208" i="2"/>
  <c r="Q214" i="2"/>
  <c r="Q219" i="2"/>
  <c r="Q222" i="2"/>
  <c r="Q230" i="2"/>
  <c r="Q231" i="2"/>
  <c r="Q232" i="2"/>
  <c r="Q235" i="2"/>
  <c r="Q239" i="2"/>
  <c r="Q246" i="2"/>
  <c r="Q247" i="2"/>
  <c r="Q255" i="2"/>
  <c r="Q259" i="2"/>
  <c r="Q261" i="2"/>
  <c r="Q270" i="2"/>
  <c r="Q271" i="2"/>
  <c r="Q272" i="2"/>
  <c r="Q278" i="2"/>
  <c r="Q283" i="2"/>
  <c r="Q286" i="2"/>
  <c r="Q294" i="2"/>
  <c r="Q295" i="2"/>
  <c r="Q296" i="2"/>
  <c r="Q299" i="2"/>
  <c r="Q303" i="2"/>
  <c r="Q310" i="2"/>
  <c r="Q311" i="2"/>
  <c r="Q318" i="2"/>
  <c r="Q319" i="2"/>
  <c r="Q320" i="2"/>
  <c r="Q326" i="2"/>
  <c r="Q327" i="2"/>
  <c r="Q328" i="2"/>
  <c r="Q329" i="2"/>
  <c r="Q335" i="2"/>
  <c r="Q337" i="2"/>
  <c r="Q342" i="2"/>
  <c r="Q345" i="2"/>
  <c r="Q347" i="2"/>
  <c r="Q351" i="2"/>
  <c r="Q355" i="2"/>
  <c r="Q357" i="2"/>
  <c r="Q363" i="2"/>
  <c r="Q366" i="2"/>
  <c r="Q374" i="2"/>
  <c r="Q375" i="2"/>
  <c r="Q382" i="2"/>
  <c r="Q383" i="2"/>
  <c r="Q384" i="2"/>
  <c r="Q390" i="2"/>
  <c r="Q391" i="2"/>
  <c r="Q392" i="2"/>
  <c r="Q393" i="2"/>
  <c r="Q399" i="2"/>
  <c r="Q401" i="2"/>
  <c r="Q406" i="2"/>
  <c r="Q409" i="2"/>
  <c r="Q411" i="2"/>
  <c r="Q415" i="2"/>
  <c r="Q419" i="2"/>
  <c r="Q421" i="2"/>
  <c r="Q427" i="2"/>
  <c r="Q430" i="2"/>
  <c r="Q438" i="2"/>
  <c r="Q439" i="2"/>
  <c r="Q446" i="2"/>
  <c r="Q447" i="2"/>
  <c r="Q448" i="2"/>
  <c r="Q454" i="2"/>
  <c r="Q455" i="2"/>
  <c r="Q456" i="2"/>
  <c r="Q457" i="2"/>
  <c r="Q463" i="2"/>
  <c r="Q465" i="2"/>
  <c r="Q470" i="2"/>
  <c r="Q473" i="2"/>
  <c r="Q475" i="2"/>
  <c r="Q479" i="2"/>
  <c r="Q483" i="2"/>
  <c r="Q485" i="2"/>
  <c r="Q491" i="2"/>
  <c r="Q494" i="2"/>
  <c r="Q502" i="2"/>
  <c r="Q503" i="2"/>
  <c r="Q510" i="2"/>
  <c r="Q511" i="2"/>
  <c r="Q512" i="2"/>
  <c r="Q518" i="2"/>
  <c r="Q519" i="2"/>
  <c r="Q520" i="2"/>
  <c r="Q521" i="2"/>
  <c r="Q527" i="2"/>
  <c r="Q529" i="2"/>
  <c r="Q534" i="2"/>
  <c r="Q537" i="2"/>
  <c r="Q539" i="2"/>
  <c r="Q542" i="2"/>
  <c r="Q543" i="2"/>
  <c r="Q547" i="2"/>
  <c r="Q549" i="2"/>
  <c r="Q550" i="2"/>
  <c r="Q555" i="2"/>
  <c r="Q558" i="2"/>
  <c r="Q566" i="2"/>
  <c r="Q567" i="2"/>
  <c r="Q574" i="2"/>
  <c r="Q575" i="2"/>
  <c r="Q576" i="2"/>
  <c r="Q579" i="2"/>
  <c r="Q582" i="2"/>
  <c r="Q583" i="2"/>
  <c r="Q584" i="2"/>
  <c r="Q585" i="2"/>
  <c r="Q591" i="2"/>
  <c r="Q593" i="2"/>
  <c r="Q598" i="2"/>
  <c r="Q599" i="2"/>
  <c r="Q601" i="2"/>
  <c r="Q3" i="2"/>
  <c r="N601" i="2"/>
  <c r="M601" i="2"/>
  <c r="R601" i="2" s="1"/>
  <c r="L601" i="2"/>
  <c r="N600" i="2"/>
  <c r="M600" i="2"/>
  <c r="R600" i="2" s="1"/>
  <c r="L600" i="2"/>
  <c r="Q600" i="2" s="1"/>
  <c r="N599" i="2"/>
  <c r="M599" i="2"/>
  <c r="R599" i="2" s="1"/>
  <c r="L599" i="2"/>
  <c r="N598" i="2"/>
  <c r="M598" i="2"/>
  <c r="R598" i="2" s="1"/>
  <c r="L598" i="2"/>
  <c r="N597" i="2"/>
  <c r="M597" i="2"/>
  <c r="R597" i="2" s="1"/>
  <c r="L597" i="2"/>
  <c r="Q597" i="2" s="1"/>
  <c r="N596" i="2"/>
  <c r="M596" i="2"/>
  <c r="L596" i="2"/>
  <c r="Q596" i="2" s="1"/>
  <c r="N595" i="2"/>
  <c r="M595" i="2"/>
  <c r="R595" i="2" s="1"/>
  <c r="L595" i="2"/>
  <c r="Q595" i="2" s="1"/>
  <c r="N594" i="2"/>
  <c r="M594" i="2"/>
  <c r="L594" i="2"/>
  <c r="Q594" i="2" s="1"/>
  <c r="N593" i="2"/>
  <c r="M593" i="2"/>
  <c r="R593" i="2" s="1"/>
  <c r="L593" i="2"/>
  <c r="N592" i="2"/>
  <c r="M592" i="2"/>
  <c r="L592" i="2"/>
  <c r="Q592" i="2" s="1"/>
  <c r="N591" i="2"/>
  <c r="M591" i="2"/>
  <c r="R591" i="2" s="1"/>
  <c r="L591" i="2"/>
  <c r="N590" i="2"/>
  <c r="M590" i="2"/>
  <c r="R590" i="2" s="1"/>
  <c r="L590" i="2"/>
  <c r="Q590" i="2" s="1"/>
  <c r="N589" i="2"/>
  <c r="M589" i="2"/>
  <c r="R589" i="2" s="1"/>
  <c r="L589" i="2"/>
  <c r="Q589" i="2" s="1"/>
  <c r="N588" i="2"/>
  <c r="M588" i="2"/>
  <c r="L588" i="2"/>
  <c r="Q588" i="2" s="1"/>
  <c r="N587" i="2"/>
  <c r="M587" i="2"/>
  <c r="L587" i="2"/>
  <c r="Q587" i="2" s="1"/>
  <c r="N586" i="2"/>
  <c r="M586" i="2"/>
  <c r="R586" i="2" s="1"/>
  <c r="L586" i="2"/>
  <c r="Q586" i="2" s="1"/>
  <c r="N585" i="2"/>
  <c r="M585" i="2"/>
  <c r="L585" i="2"/>
  <c r="N584" i="2"/>
  <c r="M584" i="2"/>
  <c r="R584" i="2" s="1"/>
  <c r="L584" i="2"/>
  <c r="N583" i="2"/>
  <c r="M583" i="2"/>
  <c r="R583" i="2" s="1"/>
  <c r="L583" i="2"/>
  <c r="N582" i="2"/>
  <c r="M582" i="2"/>
  <c r="R582" i="2" s="1"/>
  <c r="L582" i="2"/>
  <c r="N581" i="2"/>
  <c r="M581" i="2"/>
  <c r="R581" i="2" s="1"/>
  <c r="L581" i="2"/>
  <c r="Q581" i="2" s="1"/>
  <c r="N580" i="2"/>
  <c r="M580" i="2"/>
  <c r="R580" i="2" s="1"/>
  <c r="L580" i="2"/>
  <c r="Q580" i="2" s="1"/>
  <c r="N579" i="2"/>
  <c r="M579" i="2"/>
  <c r="R579" i="2" s="1"/>
  <c r="L579" i="2"/>
  <c r="N578" i="2"/>
  <c r="M578" i="2"/>
  <c r="R578" i="2" s="1"/>
  <c r="L578" i="2"/>
  <c r="Q578" i="2" s="1"/>
  <c r="N577" i="2"/>
  <c r="M577" i="2"/>
  <c r="R577" i="2" s="1"/>
  <c r="L577" i="2"/>
  <c r="Q577" i="2" s="1"/>
  <c r="N576" i="2"/>
  <c r="M576" i="2"/>
  <c r="L576" i="2"/>
  <c r="N575" i="2"/>
  <c r="M575" i="2"/>
  <c r="R575" i="2" s="1"/>
  <c r="L575" i="2"/>
  <c r="N574" i="2"/>
  <c r="M574" i="2"/>
  <c r="L574" i="2"/>
  <c r="N573" i="2"/>
  <c r="M573" i="2"/>
  <c r="R573" i="2" s="1"/>
  <c r="L573" i="2"/>
  <c r="Q573" i="2" s="1"/>
  <c r="N572" i="2"/>
  <c r="M572" i="2"/>
  <c r="R572" i="2" s="1"/>
  <c r="L572" i="2"/>
  <c r="Q572" i="2" s="1"/>
  <c r="N571" i="2"/>
  <c r="M571" i="2"/>
  <c r="R571" i="2" s="1"/>
  <c r="L571" i="2"/>
  <c r="Q571" i="2" s="1"/>
  <c r="N570" i="2"/>
  <c r="M570" i="2"/>
  <c r="R570" i="2" s="1"/>
  <c r="L570" i="2"/>
  <c r="Q570" i="2" s="1"/>
  <c r="N569" i="2"/>
  <c r="M569" i="2"/>
  <c r="L569" i="2"/>
  <c r="Q569" i="2" s="1"/>
  <c r="N568" i="2"/>
  <c r="M568" i="2"/>
  <c r="R568" i="2" s="1"/>
  <c r="L568" i="2"/>
  <c r="Q568" i="2" s="1"/>
  <c r="N567" i="2"/>
  <c r="M567" i="2"/>
  <c r="R567" i="2" s="1"/>
  <c r="L567" i="2"/>
  <c r="N566" i="2"/>
  <c r="M566" i="2"/>
  <c r="R566" i="2" s="1"/>
  <c r="L566" i="2"/>
  <c r="N565" i="2"/>
  <c r="M565" i="2"/>
  <c r="R565" i="2" s="1"/>
  <c r="L565" i="2"/>
  <c r="Q565" i="2" s="1"/>
  <c r="N564" i="2"/>
  <c r="M564" i="2"/>
  <c r="L564" i="2"/>
  <c r="Q564" i="2" s="1"/>
  <c r="N563" i="2"/>
  <c r="M563" i="2"/>
  <c r="R563" i="2" s="1"/>
  <c r="L563" i="2"/>
  <c r="Q563" i="2" s="1"/>
  <c r="N562" i="2"/>
  <c r="M562" i="2"/>
  <c r="R562" i="2" s="1"/>
  <c r="L562" i="2"/>
  <c r="Q562" i="2" s="1"/>
  <c r="N561" i="2"/>
  <c r="M561" i="2"/>
  <c r="R561" i="2" s="1"/>
  <c r="L561" i="2"/>
  <c r="Q561" i="2" s="1"/>
  <c r="N560" i="2"/>
  <c r="M560" i="2"/>
  <c r="R560" i="2" s="1"/>
  <c r="L560" i="2"/>
  <c r="Q560" i="2" s="1"/>
  <c r="N559" i="2"/>
  <c r="M559" i="2"/>
  <c r="R559" i="2" s="1"/>
  <c r="L559" i="2"/>
  <c r="Q559" i="2" s="1"/>
  <c r="N558" i="2"/>
  <c r="M558" i="2"/>
  <c r="L558" i="2"/>
  <c r="N557" i="2"/>
  <c r="M557" i="2"/>
  <c r="R557" i="2" s="1"/>
  <c r="L557" i="2"/>
  <c r="Q557" i="2" s="1"/>
  <c r="N556" i="2"/>
  <c r="M556" i="2"/>
  <c r="R556" i="2" s="1"/>
  <c r="L556" i="2"/>
  <c r="Q556" i="2" s="1"/>
  <c r="N555" i="2"/>
  <c r="M555" i="2"/>
  <c r="R555" i="2" s="1"/>
  <c r="L555" i="2"/>
  <c r="N554" i="2"/>
  <c r="M554" i="2"/>
  <c r="R554" i="2" s="1"/>
  <c r="L554" i="2"/>
  <c r="Q554" i="2" s="1"/>
  <c r="N553" i="2"/>
  <c r="M553" i="2"/>
  <c r="R553" i="2" s="1"/>
  <c r="L553" i="2"/>
  <c r="Q553" i="2" s="1"/>
  <c r="N552" i="2"/>
  <c r="M552" i="2"/>
  <c r="L552" i="2"/>
  <c r="Q552" i="2" s="1"/>
  <c r="N551" i="2"/>
  <c r="M551" i="2"/>
  <c r="R551" i="2" s="1"/>
  <c r="L551" i="2"/>
  <c r="Q551" i="2" s="1"/>
  <c r="N550" i="2"/>
  <c r="M550" i="2"/>
  <c r="R550" i="2" s="1"/>
  <c r="L550" i="2"/>
  <c r="N549" i="2"/>
  <c r="M549" i="2"/>
  <c r="R549" i="2" s="1"/>
  <c r="L549" i="2"/>
  <c r="N548" i="2"/>
  <c r="M548" i="2"/>
  <c r="R548" i="2" s="1"/>
  <c r="L548" i="2"/>
  <c r="Q548" i="2" s="1"/>
  <c r="N547" i="2"/>
  <c r="M547" i="2"/>
  <c r="R547" i="2" s="1"/>
  <c r="L547" i="2"/>
  <c r="N546" i="2"/>
  <c r="M546" i="2"/>
  <c r="R546" i="2" s="1"/>
  <c r="L546" i="2"/>
  <c r="Q546" i="2" s="1"/>
  <c r="N545" i="2"/>
  <c r="M545" i="2"/>
  <c r="R545" i="2" s="1"/>
  <c r="L545" i="2"/>
  <c r="Q545" i="2" s="1"/>
  <c r="N544" i="2"/>
  <c r="M544" i="2"/>
  <c r="R544" i="2" s="1"/>
  <c r="L544" i="2"/>
  <c r="Q544" i="2" s="1"/>
  <c r="N543" i="2"/>
  <c r="M543" i="2"/>
  <c r="R543" i="2" s="1"/>
  <c r="L543" i="2"/>
  <c r="N542" i="2"/>
  <c r="M542" i="2"/>
  <c r="R542" i="2" s="1"/>
  <c r="L542" i="2"/>
  <c r="N541" i="2"/>
  <c r="M541" i="2"/>
  <c r="R541" i="2" s="1"/>
  <c r="L541" i="2"/>
  <c r="Q541" i="2" s="1"/>
  <c r="N540" i="2"/>
  <c r="M540" i="2"/>
  <c r="R540" i="2" s="1"/>
  <c r="L540" i="2"/>
  <c r="Q540" i="2" s="1"/>
  <c r="N539" i="2"/>
  <c r="M539" i="2"/>
  <c r="R539" i="2" s="1"/>
  <c r="L539" i="2"/>
  <c r="N538" i="2"/>
  <c r="M538" i="2"/>
  <c r="R538" i="2" s="1"/>
  <c r="L538" i="2"/>
  <c r="Q538" i="2" s="1"/>
  <c r="N537" i="2"/>
  <c r="M537" i="2"/>
  <c r="R537" i="2" s="1"/>
  <c r="L537" i="2"/>
  <c r="N536" i="2"/>
  <c r="M536" i="2"/>
  <c r="L536" i="2"/>
  <c r="Q536" i="2" s="1"/>
  <c r="N535" i="2"/>
  <c r="M535" i="2"/>
  <c r="R535" i="2" s="1"/>
  <c r="L535" i="2"/>
  <c r="Q535" i="2" s="1"/>
  <c r="N534" i="2"/>
  <c r="M534" i="2"/>
  <c r="R534" i="2" s="1"/>
  <c r="L534" i="2"/>
  <c r="N533" i="2"/>
  <c r="M533" i="2"/>
  <c r="R533" i="2" s="1"/>
  <c r="L533" i="2"/>
  <c r="Q533" i="2" s="1"/>
  <c r="N532" i="2"/>
  <c r="M532" i="2"/>
  <c r="L532" i="2"/>
  <c r="Q532" i="2" s="1"/>
  <c r="N531" i="2"/>
  <c r="M531" i="2"/>
  <c r="R531" i="2" s="1"/>
  <c r="L531" i="2"/>
  <c r="Q531" i="2" s="1"/>
  <c r="N530" i="2"/>
  <c r="M530" i="2"/>
  <c r="R530" i="2" s="1"/>
  <c r="L530" i="2"/>
  <c r="Q530" i="2" s="1"/>
  <c r="N529" i="2"/>
  <c r="M529" i="2"/>
  <c r="R529" i="2" s="1"/>
  <c r="L529" i="2"/>
  <c r="N528" i="2"/>
  <c r="M528" i="2"/>
  <c r="R528" i="2" s="1"/>
  <c r="L528" i="2"/>
  <c r="Q528" i="2" s="1"/>
  <c r="N527" i="2"/>
  <c r="M527" i="2"/>
  <c r="R527" i="2" s="1"/>
  <c r="L527" i="2"/>
  <c r="N526" i="2"/>
  <c r="M526" i="2"/>
  <c r="R526" i="2" s="1"/>
  <c r="L526" i="2"/>
  <c r="Q526" i="2" s="1"/>
  <c r="N525" i="2"/>
  <c r="M525" i="2"/>
  <c r="R525" i="2" s="1"/>
  <c r="L525" i="2"/>
  <c r="Q525" i="2" s="1"/>
  <c r="N524" i="2"/>
  <c r="M524" i="2"/>
  <c r="L524" i="2"/>
  <c r="Q524" i="2" s="1"/>
  <c r="N523" i="2"/>
  <c r="M523" i="2"/>
  <c r="R523" i="2" s="1"/>
  <c r="L523" i="2"/>
  <c r="Q523" i="2" s="1"/>
  <c r="N522" i="2"/>
  <c r="M522" i="2"/>
  <c r="R522" i="2" s="1"/>
  <c r="L522" i="2"/>
  <c r="Q522" i="2" s="1"/>
  <c r="N521" i="2"/>
  <c r="M521" i="2"/>
  <c r="R521" i="2" s="1"/>
  <c r="L521" i="2"/>
  <c r="N520" i="2"/>
  <c r="M520" i="2"/>
  <c r="R520" i="2" s="1"/>
  <c r="L520" i="2"/>
  <c r="N519" i="2"/>
  <c r="M519" i="2"/>
  <c r="R519" i="2" s="1"/>
  <c r="L519" i="2"/>
  <c r="N518" i="2"/>
  <c r="M518" i="2"/>
  <c r="R518" i="2" s="1"/>
  <c r="L518" i="2"/>
  <c r="N517" i="2"/>
  <c r="M517" i="2"/>
  <c r="R517" i="2" s="1"/>
  <c r="L517" i="2"/>
  <c r="Q517" i="2" s="1"/>
  <c r="N516" i="2"/>
  <c r="M516" i="2"/>
  <c r="R516" i="2" s="1"/>
  <c r="L516" i="2"/>
  <c r="Q516" i="2" s="1"/>
  <c r="N515" i="2"/>
  <c r="M515" i="2"/>
  <c r="R515" i="2" s="1"/>
  <c r="L515" i="2"/>
  <c r="Q515" i="2" s="1"/>
  <c r="N514" i="2"/>
  <c r="M514" i="2"/>
  <c r="R514" i="2" s="1"/>
  <c r="L514" i="2"/>
  <c r="Q514" i="2" s="1"/>
  <c r="N513" i="2"/>
  <c r="M513" i="2"/>
  <c r="L513" i="2"/>
  <c r="Q513" i="2" s="1"/>
  <c r="N512" i="2"/>
  <c r="M512" i="2"/>
  <c r="L512" i="2"/>
  <c r="N511" i="2"/>
  <c r="M511" i="2"/>
  <c r="R511" i="2" s="1"/>
  <c r="L511" i="2"/>
  <c r="N510" i="2"/>
  <c r="M510" i="2"/>
  <c r="R510" i="2" s="1"/>
  <c r="L510" i="2"/>
  <c r="N509" i="2"/>
  <c r="M509" i="2"/>
  <c r="R509" i="2" s="1"/>
  <c r="L509" i="2"/>
  <c r="Q509" i="2" s="1"/>
  <c r="N508" i="2"/>
  <c r="M508" i="2"/>
  <c r="R508" i="2" s="1"/>
  <c r="L508" i="2"/>
  <c r="Q508" i="2" s="1"/>
  <c r="N507" i="2"/>
  <c r="M507" i="2"/>
  <c r="R507" i="2" s="1"/>
  <c r="L507" i="2"/>
  <c r="Q507" i="2" s="1"/>
  <c r="N506" i="2"/>
  <c r="M506" i="2"/>
  <c r="R506" i="2" s="1"/>
  <c r="L506" i="2"/>
  <c r="Q506" i="2" s="1"/>
  <c r="N505" i="2"/>
  <c r="M505" i="2"/>
  <c r="R505" i="2" s="1"/>
  <c r="L505" i="2"/>
  <c r="Q505" i="2" s="1"/>
  <c r="N504" i="2"/>
  <c r="M504" i="2"/>
  <c r="R504" i="2" s="1"/>
  <c r="L504" i="2"/>
  <c r="Q504" i="2" s="1"/>
  <c r="N503" i="2"/>
  <c r="M503" i="2"/>
  <c r="R503" i="2" s="1"/>
  <c r="L503" i="2"/>
  <c r="N502" i="2"/>
  <c r="M502" i="2"/>
  <c r="R502" i="2" s="1"/>
  <c r="L502" i="2"/>
  <c r="N501" i="2"/>
  <c r="M501" i="2"/>
  <c r="R501" i="2" s="1"/>
  <c r="L501" i="2"/>
  <c r="Q501" i="2" s="1"/>
  <c r="N500" i="2"/>
  <c r="M500" i="2"/>
  <c r="R500" i="2" s="1"/>
  <c r="L500" i="2"/>
  <c r="Q500" i="2" s="1"/>
  <c r="N499" i="2"/>
  <c r="M499" i="2"/>
  <c r="R499" i="2" s="1"/>
  <c r="L499" i="2"/>
  <c r="Q499" i="2" s="1"/>
  <c r="N498" i="2"/>
  <c r="M498" i="2"/>
  <c r="R498" i="2" s="1"/>
  <c r="L498" i="2"/>
  <c r="Q498" i="2" s="1"/>
  <c r="N497" i="2"/>
  <c r="M497" i="2"/>
  <c r="R497" i="2" s="1"/>
  <c r="L497" i="2"/>
  <c r="Q497" i="2" s="1"/>
  <c r="N496" i="2"/>
  <c r="M496" i="2"/>
  <c r="L496" i="2"/>
  <c r="Q496" i="2" s="1"/>
  <c r="N495" i="2"/>
  <c r="M495" i="2"/>
  <c r="R495" i="2" s="1"/>
  <c r="L495" i="2"/>
  <c r="Q495" i="2" s="1"/>
  <c r="N494" i="2"/>
  <c r="M494" i="2"/>
  <c r="L494" i="2"/>
  <c r="N493" i="2"/>
  <c r="M493" i="2"/>
  <c r="R493" i="2" s="1"/>
  <c r="L493" i="2"/>
  <c r="Q493" i="2" s="1"/>
  <c r="N492" i="2"/>
  <c r="M492" i="2"/>
  <c r="R492" i="2" s="1"/>
  <c r="L492" i="2"/>
  <c r="Q492" i="2" s="1"/>
  <c r="N491" i="2"/>
  <c r="M491" i="2"/>
  <c r="R491" i="2" s="1"/>
  <c r="L491" i="2"/>
  <c r="N490" i="2"/>
  <c r="M490" i="2"/>
  <c r="R490" i="2" s="1"/>
  <c r="L490" i="2"/>
  <c r="Q490" i="2" s="1"/>
  <c r="N489" i="2"/>
  <c r="M489" i="2"/>
  <c r="R489" i="2" s="1"/>
  <c r="L489" i="2"/>
  <c r="Q489" i="2" s="1"/>
  <c r="N488" i="2"/>
  <c r="M488" i="2"/>
  <c r="L488" i="2"/>
  <c r="Q488" i="2" s="1"/>
  <c r="N487" i="2"/>
  <c r="M487" i="2"/>
  <c r="R487" i="2" s="1"/>
  <c r="L487" i="2"/>
  <c r="Q487" i="2" s="1"/>
  <c r="N486" i="2"/>
  <c r="M486" i="2"/>
  <c r="R486" i="2" s="1"/>
  <c r="L486" i="2"/>
  <c r="Q486" i="2" s="1"/>
  <c r="N485" i="2"/>
  <c r="M485" i="2"/>
  <c r="R485" i="2" s="1"/>
  <c r="L485" i="2"/>
  <c r="N484" i="2"/>
  <c r="M484" i="2"/>
  <c r="L484" i="2"/>
  <c r="Q484" i="2" s="1"/>
  <c r="N483" i="2"/>
  <c r="M483" i="2"/>
  <c r="R483" i="2" s="1"/>
  <c r="L483" i="2"/>
  <c r="N482" i="2"/>
  <c r="M482" i="2"/>
  <c r="R482" i="2" s="1"/>
  <c r="L482" i="2"/>
  <c r="Q482" i="2" s="1"/>
  <c r="N481" i="2"/>
  <c r="M481" i="2"/>
  <c r="R481" i="2" s="1"/>
  <c r="L481" i="2"/>
  <c r="Q481" i="2" s="1"/>
  <c r="N480" i="2"/>
  <c r="M480" i="2"/>
  <c r="R480" i="2" s="1"/>
  <c r="L480" i="2"/>
  <c r="Q480" i="2" s="1"/>
  <c r="N479" i="2"/>
  <c r="M479" i="2"/>
  <c r="R479" i="2" s="1"/>
  <c r="L479" i="2"/>
  <c r="N478" i="2"/>
  <c r="M478" i="2"/>
  <c r="R478" i="2" s="1"/>
  <c r="L478" i="2"/>
  <c r="Q478" i="2" s="1"/>
  <c r="N477" i="2"/>
  <c r="M477" i="2"/>
  <c r="R477" i="2" s="1"/>
  <c r="L477" i="2"/>
  <c r="Q477" i="2" s="1"/>
  <c r="N476" i="2"/>
  <c r="M476" i="2"/>
  <c r="R476" i="2" s="1"/>
  <c r="L476" i="2"/>
  <c r="Q476" i="2" s="1"/>
  <c r="N475" i="2"/>
  <c r="M475" i="2"/>
  <c r="R475" i="2" s="1"/>
  <c r="L475" i="2"/>
  <c r="N474" i="2"/>
  <c r="M474" i="2"/>
  <c r="R474" i="2" s="1"/>
  <c r="L474" i="2"/>
  <c r="Q474" i="2" s="1"/>
  <c r="N473" i="2"/>
  <c r="M473" i="2"/>
  <c r="L473" i="2"/>
  <c r="N472" i="2"/>
  <c r="M472" i="2"/>
  <c r="L472" i="2"/>
  <c r="Q472" i="2" s="1"/>
  <c r="N471" i="2"/>
  <c r="M471" i="2"/>
  <c r="R471" i="2" s="1"/>
  <c r="L471" i="2"/>
  <c r="Q471" i="2" s="1"/>
  <c r="N470" i="2"/>
  <c r="M470" i="2"/>
  <c r="R470" i="2" s="1"/>
  <c r="L470" i="2"/>
  <c r="N469" i="2"/>
  <c r="M469" i="2"/>
  <c r="R469" i="2" s="1"/>
  <c r="L469" i="2"/>
  <c r="Q469" i="2" s="1"/>
  <c r="N468" i="2"/>
  <c r="M468" i="2"/>
  <c r="L468" i="2"/>
  <c r="Q468" i="2" s="1"/>
  <c r="N467" i="2"/>
  <c r="M467" i="2"/>
  <c r="R467" i="2" s="1"/>
  <c r="L467" i="2"/>
  <c r="Q467" i="2" s="1"/>
  <c r="N466" i="2"/>
  <c r="M466" i="2"/>
  <c r="R466" i="2" s="1"/>
  <c r="L466" i="2"/>
  <c r="Q466" i="2" s="1"/>
  <c r="N465" i="2"/>
  <c r="M465" i="2"/>
  <c r="R465" i="2" s="1"/>
  <c r="L465" i="2"/>
  <c r="N464" i="2"/>
  <c r="M464" i="2"/>
  <c r="R464" i="2" s="1"/>
  <c r="L464" i="2"/>
  <c r="Q464" i="2" s="1"/>
  <c r="N463" i="2"/>
  <c r="M463" i="2"/>
  <c r="R463" i="2" s="1"/>
  <c r="L463" i="2"/>
  <c r="N462" i="2"/>
  <c r="M462" i="2"/>
  <c r="R462" i="2" s="1"/>
  <c r="L462" i="2"/>
  <c r="Q462" i="2" s="1"/>
  <c r="N461" i="2"/>
  <c r="M461" i="2"/>
  <c r="R461" i="2" s="1"/>
  <c r="L461" i="2"/>
  <c r="Q461" i="2" s="1"/>
  <c r="N460" i="2"/>
  <c r="M460" i="2"/>
  <c r="R460" i="2" s="1"/>
  <c r="L460" i="2"/>
  <c r="Q460" i="2" s="1"/>
  <c r="N459" i="2"/>
  <c r="M459" i="2"/>
  <c r="R459" i="2" s="1"/>
  <c r="L459" i="2"/>
  <c r="Q459" i="2" s="1"/>
  <c r="N458" i="2"/>
  <c r="M458" i="2"/>
  <c r="R458" i="2" s="1"/>
  <c r="L458" i="2"/>
  <c r="Q458" i="2" s="1"/>
  <c r="N457" i="2"/>
  <c r="M457" i="2"/>
  <c r="R457" i="2" s="1"/>
  <c r="L457" i="2"/>
  <c r="N456" i="2"/>
  <c r="M456" i="2"/>
  <c r="R456" i="2" s="1"/>
  <c r="L456" i="2"/>
  <c r="N455" i="2"/>
  <c r="M455" i="2"/>
  <c r="R455" i="2" s="1"/>
  <c r="L455" i="2"/>
  <c r="N454" i="2"/>
  <c r="M454" i="2"/>
  <c r="R454" i="2" s="1"/>
  <c r="L454" i="2"/>
  <c r="N453" i="2"/>
  <c r="M453" i="2"/>
  <c r="R453" i="2" s="1"/>
  <c r="L453" i="2"/>
  <c r="Q453" i="2" s="1"/>
  <c r="N452" i="2"/>
  <c r="M452" i="2"/>
  <c r="R452" i="2" s="1"/>
  <c r="L452" i="2"/>
  <c r="Q452" i="2" s="1"/>
  <c r="N451" i="2"/>
  <c r="M451" i="2"/>
  <c r="R451" i="2" s="1"/>
  <c r="L451" i="2"/>
  <c r="Q451" i="2" s="1"/>
  <c r="N450" i="2"/>
  <c r="M450" i="2"/>
  <c r="R450" i="2" s="1"/>
  <c r="L450" i="2"/>
  <c r="Q450" i="2" s="1"/>
  <c r="N449" i="2"/>
  <c r="M449" i="2"/>
  <c r="L449" i="2"/>
  <c r="Q449" i="2" s="1"/>
  <c r="N448" i="2"/>
  <c r="M448" i="2"/>
  <c r="L448" i="2"/>
  <c r="N447" i="2"/>
  <c r="M447" i="2"/>
  <c r="R447" i="2" s="1"/>
  <c r="L447" i="2"/>
  <c r="N446" i="2"/>
  <c r="M446" i="2"/>
  <c r="R446" i="2" s="1"/>
  <c r="L446" i="2"/>
  <c r="N445" i="2"/>
  <c r="M445" i="2"/>
  <c r="R445" i="2" s="1"/>
  <c r="L445" i="2"/>
  <c r="Q445" i="2" s="1"/>
  <c r="N444" i="2"/>
  <c r="M444" i="2"/>
  <c r="R444" i="2" s="1"/>
  <c r="L444" i="2"/>
  <c r="Q444" i="2" s="1"/>
  <c r="N443" i="2"/>
  <c r="M443" i="2"/>
  <c r="R443" i="2" s="1"/>
  <c r="L443" i="2"/>
  <c r="Q443" i="2" s="1"/>
  <c r="N442" i="2"/>
  <c r="M442" i="2"/>
  <c r="R442" i="2" s="1"/>
  <c r="L442" i="2"/>
  <c r="Q442" i="2" s="1"/>
  <c r="N441" i="2"/>
  <c r="M441" i="2"/>
  <c r="L441" i="2"/>
  <c r="Q441" i="2" s="1"/>
  <c r="N440" i="2"/>
  <c r="M440" i="2"/>
  <c r="R440" i="2" s="1"/>
  <c r="L440" i="2"/>
  <c r="Q440" i="2" s="1"/>
  <c r="N439" i="2"/>
  <c r="M439" i="2"/>
  <c r="R439" i="2" s="1"/>
  <c r="L439" i="2"/>
  <c r="N438" i="2"/>
  <c r="M438" i="2"/>
  <c r="R438" i="2" s="1"/>
  <c r="L438" i="2"/>
  <c r="N437" i="2"/>
  <c r="M437" i="2"/>
  <c r="R437" i="2" s="1"/>
  <c r="L437" i="2"/>
  <c r="Q437" i="2" s="1"/>
  <c r="N436" i="2"/>
  <c r="M436" i="2"/>
  <c r="R436" i="2" s="1"/>
  <c r="L436" i="2"/>
  <c r="Q436" i="2" s="1"/>
  <c r="N435" i="2"/>
  <c r="M435" i="2"/>
  <c r="R435" i="2" s="1"/>
  <c r="L435" i="2"/>
  <c r="Q435" i="2" s="1"/>
  <c r="N434" i="2"/>
  <c r="M434" i="2"/>
  <c r="R434" i="2" s="1"/>
  <c r="L434" i="2"/>
  <c r="Q434" i="2" s="1"/>
  <c r="N433" i="2"/>
  <c r="M433" i="2"/>
  <c r="L433" i="2"/>
  <c r="Q433" i="2" s="1"/>
  <c r="N432" i="2"/>
  <c r="M432" i="2"/>
  <c r="L432" i="2"/>
  <c r="Q432" i="2" s="1"/>
  <c r="N431" i="2"/>
  <c r="M431" i="2"/>
  <c r="R431" i="2" s="1"/>
  <c r="L431" i="2"/>
  <c r="Q431" i="2" s="1"/>
  <c r="N430" i="2"/>
  <c r="M430" i="2"/>
  <c r="L430" i="2"/>
  <c r="N429" i="2"/>
  <c r="M429" i="2"/>
  <c r="R429" i="2" s="1"/>
  <c r="L429" i="2"/>
  <c r="Q429" i="2" s="1"/>
  <c r="N428" i="2"/>
  <c r="M428" i="2"/>
  <c r="R428" i="2" s="1"/>
  <c r="L428" i="2"/>
  <c r="Q428" i="2" s="1"/>
  <c r="N427" i="2"/>
  <c r="M427" i="2"/>
  <c r="R427" i="2" s="1"/>
  <c r="L427" i="2"/>
  <c r="N426" i="2"/>
  <c r="M426" i="2"/>
  <c r="R426" i="2" s="1"/>
  <c r="L426" i="2"/>
  <c r="Q426" i="2" s="1"/>
  <c r="N425" i="2"/>
  <c r="M425" i="2"/>
  <c r="R425" i="2" s="1"/>
  <c r="L425" i="2"/>
  <c r="Q425" i="2" s="1"/>
  <c r="N424" i="2"/>
  <c r="M424" i="2"/>
  <c r="R424" i="2" s="1"/>
  <c r="L424" i="2"/>
  <c r="Q424" i="2" s="1"/>
  <c r="N423" i="2"/>
  <c r="M423" i="2"/>
  <c r="R423" i="2" s="1"/>
  <c r="L423" i="2"/>
  <c r="Q423" i="2" s="1"/>
  <c r="N422" i="2"/>
  <c r="M422" i="2"/>
  <c r="R422" i="2" s="1"/>
  <c r="L422" i="2"/>
  <c r="Q422" i="2" s="1"/>
  <c r="N421" i="2"/>
  <c r="M421" i="2"/>
  <c r="R421" i="2" s="1"/>
  <c r="L421" i="2"/>
  <c r="N420" i="2"/>
  <c r="M420" i="2"/>
  <c r="R420" i="2" s="1"/>
  <c r="L420" i="2"/>
  <c r="Q420" i="2" s="1"/>
  <c r="N419" i="2"/>
  <c r="M419" i="2"/>
  <c r="R419" i="2" s="1"/>
  <c r="L419" i="2"/>
  <c r="N418" i="2"/>
  <c r="M418" i="2"/>
  <c r="R418" i="2" s="1"/>
  <c r="L418" i="2"/>
  <c r="Q418" i="2" s="1"/>
  <c r="N417" i="2"/>
  <c r="M417" i="2"/>
  <c r="R417" i="2" s="1"/>
  <c r="L417" i="2"/>
  <c r="Q417" i="2" s="1"/>
  <c r="N416" i="2"/>
  <c r="M416" i="2"/>
  <c r="R416" i="2" s="1"/>
  <c r="L416" i="2"/>
  <c r="Q416" i="2" s="1"/>
  <c r="N415" i="2"/>
  <c r="M415" i="2"/>
  <c r="R415" i="2" s="1"/>
  <c r="L415" i="2"/>
  <c r="N414" i="2"/>
  <c r="M414" i="2"/>
  <c r="R414" i="2" s="1"/>
  <c r="L414" i="2"/>
  <c r="Q414" i="2" s="1"/>
  <c r="N413" i="2"/>
  <c r="M413" i="2"/>
  <c r="R413" i="2" s="1"/>
  <c r="L413" i="2"/>
  <c r="Q413" i="2" s="1"/>
  <c r="N412" i="2"/>
  <c r="M412" i="2"/>
  <c r="L412" i="2"/>
  <c r="Q412" i="2" s="1"/>
  <c r="N411" i="2"/>
  <c r="M411" i="2"/>
  <c r="R411" i="2" s="1"/>
  <c r="L411" i="2"/>
  <c r="N410" i="2"/>
  <c r="M410" i="2"/>
  <c r="R410" i="2" s="1"/>
  <c r="L410" i="2"/>
  <c r="Q410" i="2" s="1"/>
  <c r="N409" i="2"/>
  <c r="M409" i="2"/>
  <c r="L409" i="2"/>
  <c r="N408" i="2"/>
  <c r="M408" i="2"/>
  <c r="L408" i="2"/>
  <c r="Q408" i="2" s="1"/>
  <c r="N407" i="2"/>
  <c r="M407" i="2"/>
  <c r="R407" i="2" s="1"/>
  <c r="L407" i="2"/>
  <c r="Q407" i="2" s="1"/>
  <c r="N406" i="2"/>
  <c r="M406" i="2"/>
  <c r="R406" i="2" s="1"/>
  <c r="L406" i="2"/>
  <c r="N405" i="2"/>
  <c r="M405" i="2"/>
  <c r="R405" i="2" s="1"/>
  <c r="L405" i="2"/>
  <c r="Q405" i="2" s="1"/>
  <c r="N404" i="2"/>
  <c r="M404" i="2"/>
  <c r="R404" i="2" s="1"/>
  <c r="L404" i="2"/>
  <c r="Q404" i="2" s="1"/>
  <c r="N403" i="2"/>
  <c r="M403" i="2"/>
  <c r="R403" i="2" s="1"/>
  <c r="L403" i="2"/>
  <c r="Q403" i="2" s="1"/>
  <c r="N402" i="2"/>
  <c r="M402" i="2"/>
  <c r="R402" i="2" s="1"/>
  <c r="L402" i="2"/>
  <c r="Q402" i="2" s="1"/>
  <c r="N401" i="2"/>
  <c r="M401" i="2"/>
  <c r="R401" i="2" s="1"/>
  <c r="L401" i="2"/>
  <c r="N400" i="2"/>
  <c r="M400" i="2"/>
  <c r="R400" i="2" s="1"/>
  <c r="L400" i="2"/>
  <c r="Q400" i="2" s="1"/>
  <c r="N399" i="2"/>
  <c r="M399" i="2"/>
  <c r="R399" i="2" s="1"/>
  <c r="L399" i="2"/>
  <c r="N398" i="2"/>
  <c r="M398" i="2"/>
  <c r="R398" i="2" s="1"/>
  <c r="L398" i="2"/>
  <c r="Q398" i="2" s="1"/>
  <c r="N397" i="2"/>
  <c r="M397" i="2"/>
  <c r="R397" i="2" s="1"/>
  <c r="L397" i="2"/>
  <c r="Q397" i="2" s="1"/>
  <c r="N396" i="2"/>
  <c r="M396" i="2"/>
  <c r="R396" i="2" s="1"/>
  <c r="L396" i="2"/>
  <c r="Q396" i="2" s="1"/>
  <c r="N395" i="2"/>
  <c r="M395" i="2"/>
  <c r="R395" i="2" s="1"/>
  <c r="L395" i="2"/>
  <c r="Q395" i="2" s="1"/>
  <c r="N394" i="2"/>
  <c r="M394" i="2"/>
  <c r="R394" i="2" s="1"/>
  <c r="L394" i="2"/>
  <c r="Q394" i="2" s="1"/>
  <c r="N393" i="2"/>
  <c r="M393" i="2"/>
  <c r="L393" i="2"/>
  <c r="N392" i="2"/>
  <c r="M392" i="2"/>
  <c r="R392" i="2" s="1"/>
  <c r="L392" i="2"/>
  <c r="N391" i="2"/>
  <c r="M391" i="2"/>
  <c r="R391" i="2" s="1"/>
  <c r="L391" i="2"/>
  <c r="N390" i="2"/>
  <c r="M390" i="2"/>
  <c r="R390" i="2" s="1"/>
  <c r="L390" i="2"/>
  <c r="N389" i="2"/>
  <c r="M389" i="2"/>
  <c r="R389" i="2" s="1"/>
  <c r="L389" i="2"/>
  <c r="Q389" i="2" s="1"/>
  <c r="N388" i="2"/>
  <c r="M388" i="2"/>
  <c r="R388" i="2" s="1"/>
  <c r="L388" i="2"/>
  <c r="Q388" i="2" s="1"/>
  <c r="N387" i="2"/>
  <c r="M387" i="2"/>
  <c r="R387" i="2" s="1"/>
  <c r="L387" i="2"/>
  <c r="Q387" i="2" s="1"/>
  <c r="N386" i="2"/>
  <c r="M386" i="2"/>
  <c r="R386" i="2" s="1"/>
  <c r="L386" i="2"/>
  <c r="Q386" i="2" s="1"/>
  <c r="N385" i="2"/>
  <c r="M385" i="2"/>
  <c r="L385" i="2"/>
  <c r="Q385" i="2" s="1"/>
  <c r="N384" i="2"/>
  <c r="M384" i="2"/>
  <c r="R384" i="2" s="1"/>
  <c r="L384" i="2"/>
  <c r="N383" i="2"/>
  <c r="M383" i="2"/>
  <c r="R383" i="2" s="1"/>
  <c r="L383" i="2"/>
  <c r="N382" i="2"/>
  <c r="M382" i="2"/>
  <c r="R382" i="2" s="1"/>
  <c r="L382" i="2"/>
  <c r="N381" i="2"/>
  <c r="M381" i="2"/>
  <c r="R381" i="2" s="1"/>
  <c r="L381" i="2"/>
  <c r="Q381" i="2" s="1"/>
  <c r="N380" i="2"/>
  <c r="M380" i="2"/>
  <c r="R380" i="2" s="1"/>
  <c r="L380" i="2"/>
  <c r="Q380" i="2" s="1"/>
  <c r="N379" i="2"/>
  <c r="M379" i="2"/>
  <c r="R379" i="2" s="1"/>
  <c r="L379" i="2"/>
  <c r="Q379" i="2" s="1"/>
  <c r="N378" i="2"/>
  <c r="M378" i="2"/>
  <c r="R378" i="2" s="1"/>
  <c r="L378" i="2"/>
  <c r="Q378" i="2" s="1"/>
  <c r="N377" i="2"/>
  <c r="M377" i="2"/>
  <c r="R377" i="2" s="1"/>
  <c r="L377" i="2"/>
  <c r="Q377" i="2" s="1"/>
  <c r="N376" i="2"/>
  <c r="M376" i="2"/>
  <c r="R376" i="2" s="1"/>
  <c r="L376" i="2"/>
  <c r="Q376" i="2" s="1"/>
  <c r="N375" i="2"/>
  <c r="M375" i="2"/>
  <c r="R375" i="2" s="1"/>
  <c r="L375" i="2"/>
  <c r="N374" i="2"/>
  <c r="M374" i="2"/>
  <c r="R374" i="2" s="1"/>
  <c r="L374" i="2"/>
  <c r="N373" i="2"/>
  <c r="M373" i="2"/>
  <c r="R373" i="2" s="1"/>
  <c r="L373" i="2"/>
  <c r="Q373" i="2" s="1"/>
  <c r="N372" i="2"/>
  <c r="M372" i="2"/>
  <c r="L372" i="2"/>
  <c r="Q372" i="2" s="1"/>
  <c r="N371" i="2"/>
  <c r="M371" i="2"/>
  <c r="R371" i="2" s="1"/>
  <c r="L371" i="2"/>
  <c r="Q371" i="2" s="1"/>
  <c r="N370" i="2"/>
  <c r="M370" i="2"/>
  <c r="R370" i="2" s="1"/>
  <c r="L370" i="2"/>
  <c r="Q370" i="2" s="1"/>
  <c r="N369" i="2"/>
  <c r="M369" i="2"/>
  <c r="L369" i="2"/>
  <c r="Q369" i="2" s="1"/>
  <c r="N368" i="2"/>
  <c r="M368" i="2"/>
  <c r="L368" i="2"/>
  <c r="Q368" i="2" s="1"/>
  <c r="N367" i="2"/>
  <c r="M367" i="2"/>
  <c r="R367" i="2" s="1"/>
  <c r="L367" i="2"/>
  <c r="Q367" i="2" s="1"/>
  <c r="N366" i="2"/>
  <c r="M366" i="2"/>
  <c r="R366" i="2" s="1"/>
  <c r="L366" i="2"/>
  <c r="N365" i="2"/>
  <c r="M365" i="2"/>
  <c r="R365" i="2" s="1"/>
  <c r="L365" i="2"/>
  <c r="Q365" i="2" s="1"/>
  <c r="N364" i="2"/>
  <c r="M364" i="2"/>
  <c r="R364" i="2" s="1"/>
  <c r="L364" i="2"/>
  <c r="Q364" i="2" s="1"/>
  <c r="N363" i="2"/>
  <c r="M363" i="2"/>
  <c r="R363" i="2" s="1"/>
  <c r="L363" i="2"/>
  <c r="N362" i="2"/>
  <c r="M362" i="2"/>
  <c r="R362" i="2" s="1"/>
  <c r="L362" i="2"/>
  <c r="Q362" i="2" s="1"/>
  <c r="N361" i="2"/>
  <c r="M361" i="2"/>
  <c r="R361" i="2" s="1"/>
  <c r="L361" i="2"/>
  <c r="Q361" i="2" s="1"/>
  <c r="N360" i="2"/>
  <c r="M360" i="2"/>
  <c r="R360" i="2" s="1"/>
  <c r="L360" i="2"/>
  <c r="Q360" i="2" s="1"/>
  <c r="N359" i="2"/>
  <c r="M359" i="2"/>
  <c r="R359" i="2" s="1"/>
  <c r="L359" i="2"/>
  <c r="Q359" i="2" s="1"/>
  <c r="N358" i="2"/>
  <c r="M358" i="2"/>
  <c r="R358" i="2" s="1"/>
  <c r="L358" i="2"/>
  <c r="Q358" i="2" s="1"/>
  <c r="N357" i="2"/>
  <c r="M357" i="2"/>
  <c r="R357" i="2" s="1"/>
  <c r="L357" i="2"/>
  <c r="N356" i="2"/>
  <c r="M356" i="2"/>
  <c r="R356" i="2" s="1"/>
  <c r="L356" i="2"/>
  <c r="Q356" i="2" s="1"/>
  <c r="N355" i="2"/>
  <c r="M355" i="2"/>
  <c r="R355" i="2" s="1"/>
  <c r="L355" i="2"/>
  <c r="N354" i="2"/>
  <c r="M354" i="2"/>
  <c r="R354" i="2" s="1"/>
  <c r="L354" i="2"/>
  <c r="Q354" i="2" s="1"/>
  <c r="N353" i="2"/>
  <c r="M353" i="2"/>
  <c r="R353" i="2" s="1"/>
  <c r="L353" i="2"/>
  <c r="Q353" i="2" s="1"/>
  <c r="N352" i="2"/>
  <c r="M352" i="2"/>
  <c r="L352" i="2"/>
  <c r="Q352" i="2" s="1"/>
  <c r="N351" i="2"/>
  <c r="M351" i="2"/>
  <c r="R351" i="2" s="1"/>
  <c r="L351" i="2"/>
  <c r="N350" i="2"/>
  <c r="M350" i="2"/>
  <c r="R350" i="2" s="1"/>
  <c r="L350" i="2"/>
  <c r="Q350" i="2" s="1"/>
  <c r="N349" i="2"/>
  <c r="M349" i="2"/>
  <c r="R349" i="2" s="1"/>
  <c r="L349" i="2"/>
  <c r="Q349" i="2" s="1"/>
  <c r="N348" i="2"/>
  <c r="M348" i="2"/>
  <c r="L348" i="2"/>
  <c r="Q348" i="2" s="1"/>
  <c r="N347" i="2"/>
  <c r="M347" i="2"/>
  <c r="R347" i="2" s="1"/>
  <c r="L347" i="2"/>
  <c r="N346" i="2"/>
  <c r="M346" i="2"/>
  <c r="R346" i="2" s="1"/>
  <c r="L346" i="2"/>
  <c r="Q346" i="2" s="1"/>
  <c r="N345" i="2"/>
  <c r="M345" i="2"/>
  <c r="L345" i="2"/>
  <c r="N344" i="2"/>
  <c r="M344" i="2"/>
  <c r="R344" i="2" s="1"/>
  <c r="L344" i="2"/>
  <c r="Q344" i="2" s="1"/>
  <c r="N343" i="2"/>
  <c r="M343" i="2"/>
  <c r="R343" i="2" s="1"/>
  <c r="L343" i="2"/>
  <c r="Q343" i="2" s="1"/>
  <c r="N342" i="2"/>
  <c r="M342" i="2"/>
  <c r="R342" i="2" s="1"/>
  <c r="L342" i="2"/>
  <c r="N341" i="2"/>
  <c r="M341" i="2"/>
  <c r="R341" i="2" s="1"/>
  <c r="L341" i="2"/>
  <c r="Q341" i="2" s="1"/>
  <c r="N340" i="2"/>
  <c r="M340" i="2"/>
  <c r="L340" i="2"/>
  <c r="Q340" i="2" s="1"/>
  <c r="N339" i="2"/>
  <c r="M339" i="2"/>
  <c r="R339" i="2" s="1"/>
  <c r="L339" i="2"/>
  <c r="Q339" i="2" s="1"/>
  <c r="N338" i="2"/>
  <c r="M338" i="2"/>
  <c r="R338" i="2" s="1"/>
  <c r="L338" i="2"/>
  <c r="Q338" i="2" s="1"/>
  <c r="N337" i="2"/>
  <c r="M337" i="2"/>
  <c r="R337" i="2" s="1"/>
  <c r="L337" i="2"/>
  <c r="N336" i="2"/>
  <c r="M336" i="2"/>
  <c r="R336" i="2" s="1"/>
  <c r="L336" i="2"/>
  <c r="Q336" i="2" s="1"/>
  <c r="N335" i="2"/>
  <c r="M335" i="2"/>
  <c r="R335" i="2" s="1"/>
  <c r="L335" i="2"/>
  <c r="N334" i="2"/>
  <c r="M334" i="2"/>
  <c r="R334" i="2" s="1"/>
  <c r="L334" i="2"/>
  <c r="Q334" i="2" s="1"/>
  <c r="N333" i="2"/>
  <c r="M333" i="2"/>
  <c r="R333" i="2" s="1"/>
  <c r="L333" i="2"/>
  <c r="Q333" i="2" s="1"/>
  <c r="N332" i="2"/>
  <c r="M332" i="2"/>
  <c r="L332" i="2"/>
  <c r="Q332" i="2" s="1"/>
  <c r="N331" i="2"/>
  <c r="M331" i="2"/>
  <c r="R331" i="2" s="1"/>
  <c r="L331" i="2"/>
  <c r="Q331" i="2" s="1"/>
  <c r="N330" i="2"/>
  <c r="M330" i="2"/>
  <c r="R330" i="2" s="1"/>
  <c r="L330" i="2"/>
  <c r="Q330" i="2" s="1"/>
  <c r="N329" i="2"/>
  <c r="M329" i="2"/>
  <c r="L329" i="2"/>
  <c r="N328" i="2"/>
  <c r="M328" i="2"/>
  <c r="R328" i="2" s="1"/>
  <c r="L328" i="2"/>
  <c r="N327" i="2"/>
  <c r="M327" i="2"/>
  <c r="R327" i="2" s="1"/>
  <c r="L327" i="2"/>
  <c r="N326" i="2"/>
  <c r="M326" i="2"/>
  <c r="R326" i="2" s="1"/>
  <c r="L326" i="2"/>
  <c r="N325" i="2"/>
  <c r="M325" i="2"/>
  <c r="R325" i="2" s="1"/>
  <c r="L325" i="2"/>
  <c r="Q325" i="2" s="1"/>
  <c r="N324" i="2"/>
  <c r="M324" i="2"/>
  <c r="R324" i="2" s="1"/>
  <c r="L324" i="2"/>
  <c r="Q324" i="2" s="1"/>
  <c r="N323" i="2"/>
  <c r="M323" i="2"/>
  <c r="R323" i="2" s="1"/>
  <c r="L323" i="2"/>
  <c r="Q323" i="2" s="1"/>
  <c r="N322" i="2"/>
  <c r="M322" i="2"/>
  <c r="R322" i="2" s="1"/>
  <c r="L322" i="2"/>
  <c r="Q322" i="2" s="1"/>
  <c r="N321" i="2"/>
  <c r="M321" i="2"/>
  <c r="L321" i="2"/>
  <c r="Q321" i="2" s="1"/>
  <c r="N320" i="2"/>
  <c r="M320" i="2"/>
  <c r="R320" i="2" s="1"/>
  <c r="L320" i="2"/>
  <c r="N319" i="2"/>
  <c r="M319" i="2"/>
  <c r="R319" i="2" s="1"/>
  <c r="L319" i="2"/>
  <c r="N318" i="2"/>
  <c r="M318" i="2"/>
  <c r="R318" i="2" s="1"/>
  <c r="L318" i="2"/>
  <c r="N317" i="2"/>
  <c r="M317" i="2"/>
  <c r="R317" i="2" s="1"/>
  <c r="L317" i="2"/>
  <c r="Q317" i="2" s="1"/>
  <c r="N316" i="2"/>
  <c r="M316" i="2"/>
  <c r="R316" i="2" s="1"/>
  <c r="L316" i="2"/>
  <c r="Q316" i="2" s="1"/>
  <c r="N315" i="2"/>
  <c r="M315" i="2"/>
  <c r="R315" i="2" s="1"/>
  <c r="L315" i="2"/>
  <c r="Q315" i="2" s="1"/>
  <c r="N314" i="2"/>
  <c r="M314" i="2"/>
  <c r="R314" i="2" s="1"/>
  <c r="L314" i="2"/>
  <c r="Q314" i="2" s="1"/>
  <c r="N313" i="2"/>
  <c r="M313" i="2"/>
  <c r="R313" i="2" s="1"/>
  <c r="L313" i="2"/>
  <c r="Q313" i="2" s="1"/>
  <c r="N312" i="2"/>
  <c r="M312" i="2"/>
  <c r="R312" i="2" s="1"/>
  <c r="L312" i="2"/>
  <c r="Q312" i="2" s="1"/>
  <c r="N311" i="2"/>
  <c r="M311" i="2"/>
  <c r="R311" i="2" s="1"/>
  <c r="L311" i="2"/>
  <c r="N310" i="2"/>
  <c r="M310" i="2"/>
  <c r="L310" i="2"/>
  <c r="N309" i="2"/>
  <c r="M309" i="2"/>
  <c r="R309" i="2" s="1"/>
  <c r="L309" i="2"/>
  <c r="Q309" i="2" s="1"/>
  <c r="N308" i="2"/>
  <c r="M308" i="2"/>
  <c r="L308" i="2"/>
  <c r="Q308" i="2" s="1"/>
  <c r="N307" i="2"/>
  <c r="M307" i="2"/>
  <c r="R307" i="2" s="1"/>
  <c r="L307" i="2"/>
  <c r="Q307" i="2" s="1"/>
  <c r="N306" i="2"/>
  <c r="M306" i="2"/>
  <c r="R306" i="2" s="1"/>
  <c r="L306" i="2"/>
  <c r="Q306" i="2" s="1"/>
  <c r="N305" i="2"/>
  <c r="M305" i="2"/>
  <c r="L305" i="2"/>
  <c r="Q305" i="2" s="1"/>
  <c r="N304" i="2"/>
  <c r="M304" i="2"/>
  <c r="R304" i="2" s="1"/>
  <c r="L304" i="2"/>
  <c r="Q304" i="2" s="1"/>
  <c r="N303" i="2"/>
  <c r="M303" i="2"/>
  <c r="R303" i="2" s="1"/>
  <c r="L303" i="2"/>
  <c r="N302" i="2"/>
  <c r="M302" i="2"/>
  <c r="R302" i="2" s="1"/>
  <c r="L302" i="2"/>
  <c r="Q302" i="2" s="1"/>
  <c r="N301" i="2"/>
  <c r="M301" i="2"/>
  <c r="R301" i="2" s="1"/>
  <c r="L301" i="2"/>
  <c r="Q301" i="2" s="1"/>
  <c r="N300" i="2"/>
  <c r="M300" i="2"/>
  <c r="R300" i="2" s="1"/>
  <c r="L300" i="2"/>
  <c r="Q300" i="2" s="1"/>
  <c r="N299" i="2"/>
  <c r="M299" i="2"/>
  <c r="R299" i="2" s="1"/>
  <c r="L299" i="2"/>
  <c r="N298" i="2"/>
  <c r="M298" i="2"/>
  <c r="R298" i="2" s="1"/>
  <c r="L298" i="2"/>
  <c r="Q298" i="2" s="1"/>
  <c r="N297" i="2"/>
  <c r="M297" i="2"/>
  <c r="R297" i="2" s="1"/>
  <c r="L297" i="2"/>
  <c r="Q297" i="2" s="1"/>
  <c r="N296" i="2"/>
  <c r="M296" i="2"/>
  <c r="R296" i="2" s="1"/>
  <c r="L296" i="2"/>
  <c r="N295" i="2"/>
  <c r="M295" i="2"/>
  <c r="R295" i="2" s="1"/>
  <c r="L295" i="2"/>
  <c r="N294" i="2"/>
  <c r="M294" i="2"/>
  <c r="R294" i="2" s="1"/>
  <c r="L294" i="2"/>
  <c r="N293" i="2"/>
  <c r="M293" i="2"/>
  <c r="R293" i="2" s="1"/>
  <c r="L293" i="2"/>
  <c r="Q293" i="2" s="1"/>
  <c r="N292" i="2"/>
  <c r="M292" i="2"/>
  <c r="L292" i="2"/>
  <c r="Q292" i="2" s="1"/>
  <c r="N291" i="2"/>
  <c r="M291" i="2"/>
  <c r="R291" i="2" s="1"/>
  <c r="L291" i="2"/>
  <c r="Q291" i="2" s="1"/>
  <c r="N290" i="2"/>
  <c r="M290" i="2"/>
  <c r="R290" i="2" s="1"/>
  <c r="L290" i="2"/>
  <c r="Q290" i="2" s="1"/>
  <c r="N289" i="2"/>
  <c r="M289" i="2"/>
  <c r="R289" i="2" s="1"/>
  <c r="L289" i="2"/>
  <c r="Q289" i="2" s="1"/>
  <c r="N288" i="2"/>
  <c r="M288" i="2"/>
  <c r="L288" i="2"/>
  <c r="Q288" i="2" s="1"/>
  <c r="N287" i="2"/>
  <c r="M287" i="2"/>
  <c r="R287" i="2" s="1"/>
  <c r="L287" i="2"/>
  <c r="Q287" i="2" s="1"/>
  <c r="N286" i="2"/>
  <c r="M286" i="2"/>
  <c r="R286" i="2" s="1"/>
  <c r="L286" i="2"/>
  <c r="N285" i="2"/>
  <c r="M285" i="2"/>
  <c r="R285" i="2" s="1"/>
  <c r="L285" i="2"/>
  <c r="Q285" i="2" s="1"/>
  <c r="N284" i="2"/>
  <c r="M284" i="2"/>
  <c r="L284" i="2"/>
  <c r="Q284" i="2" s="1"/>
  <c r="N283" i="2"/>
  <c r="M283" i="2"/>
  <c r="R283" i="2" s="1"/>
  <c r="L283" i="2"/>
  <c r="N282" i="2"/>
  <c r="M282" i="2"/>
  <c r="R282" i="2" s="1"/>
  <c r="L282" i="2"/>
  <c r="Q282" i="2" s="1"/>
  <c r="N281" i="2"/>
  <c r="M281" i="2"/>
  <c r="L281" i="2"/>
  <c r="Q281" i="2" s="1"/>
  <c r="N280" i="2"/>
  <c r="M280" i="2"/>
  <c r="R280" i="2" s="1"/>
  <c r="L280" i="2"/>
  <c r="Q280" i="2" s="1"/>
  <c r="N279" i="2"/>
  <c r="M279" i="2"/>
  <c r="R279" i="2" s="1"/>
  <c r="L279" i="2"/>
  <c r="Q279" i="2" s="1"/>
  <c r="N278" i="2"/>
  <c r="M278" i="2"/>
  <c r="R278" i="2" s="1"/>
  <c r="L278" i="2"/>
  <c r="N277" i="2"/>
  <c r="M277" i="2"/>
  <c r="R277" i="2" s="1"/>
  <c r="L277" i="2"/>
  <c r="Q277" i="2" s="1"/>
  <c r="N276" i="2"/>
  <c r="M276" i="2"/>
  <c r="R276" i="2" s="1"/>
  <c r="L276" i="2"/>
  <c r="Q276" i="2" s="1"/>
  <c r="N275" i="2"/>
  <c r="M275" i="2"/>
  <c r="R275" i="2" s="1"/>
  <c r="L275" i="2"/>
  <c r="Q275" i="2" s="1"/>
  <c r="N274" i="2"/>
  <c r="M274" i="2"/>
  <c r="R274" i="2" s="1"/>
  <c r="L274" i="2"/>
  <c r="Q274" i="2" s="1"/>
  <c r="N273" i="2"/>
  <c r="M273" i="2"/>
  <c r="R273" i="2" s="1"/>
  <c r="L273" i="2"/>
  <c r="Q273" i="2" s="1"/>
  <c r="N272" i="2"/>
  <c r="M272" i="2"/>
  <c r="R272" i="2" s="1"/>
  <c r="L272" i="2"/>
  <c r="N271" i="2"/>
  <c r="M271" i="2"/>
  <c r="R271" i="2" s="1"/>
  <c r="L271" i="2"/>
  <c r="N270" i="2"/>
  <c r="M270" i="2"/>
  <c r="L270" i="2"/>
  <c r="N269" i="2"/>
  <c r="M269" i="2"/>
  <c r="R269" i="2" s="1"/>
  <c r="L269" i="2"/>
  <c r="Q269" i="2" s="1"/>
  <c r="N268" i="2"/>
  <c r="M268" i="2"/>
  <c r="L268" i="2"/>
  <c r="Q268" i="2" s="1"/>
  <c r="N267" i="2"/>
  <c r="M267" i="2"/>
  <c r="R267" i="2" s="1"/>
  <c r="L267" i="2"/>
  <c r="Q267" i="2" s="1"/>
  <c r="N266" i="2"/>
  <c r="M266" i="2"/>
  <c r="R266" i="2" s="1"/>
  <c r="L266" i="2"/>
  <c r="Q266" i="2" s="1"/>
  <c r="N265" i="2"/>
  <c r="M265" i="2"/>
  <c r="L265" i="2"/>
  <c r="Q265" i="2" s="1"/>
  <c r="N264" i="2"/>
  <c r="M264" i="2"/>
  <c r="R264" i="2" s="1"/>
  <c r="L264" i="2"/>
  <c r="Q264" i="2" s="1"/>
  <c r="N263" i="2"/>
  <c r="M263" i="2"/>
  <c r="R263" i="2" s="1"/>
  <c r="L263" i="2"/>
  <c r="Q263" i="2" s="1"/>
  <c r="N262" i="2"/>
  <c r="M262" i="2"/>
  <c r="R262" i="2" s="1"/>
  <c r="L262" i="2"/>
  <c r="Q262" i="2" s="1"/>
  <c r="N261" i="2"/>
  <c r="M261" i="2"/>
  <c r="R261" i="2" s="1"/>
  <c r="L261" i="2"/>
  <c r="N260" i="2"/>
  <c r="M260" i="2"/>
  <c r="R260" i="2" s="1"/>
  <c r="L260" i="2"/>
  <c r="Q260" i="2" s="1"/>
  <c r="N259" i="2"/>
  <c r="M259" i="2"/>
  <c r="R259" i="2" s="1"/>
  <c r="L259" i="2"/>
  <c r="N258" i="2"/>
  <c r="M258" i="2"/>
  <c r="R258" i="2" s="1"/>
  <c r="L258" i="2"/>
  <c r="Q258" i="2" s="1"/>
  <c r="N257" i="2"/>
  <c r="M257" i="2"/>
  <c r="R257" i="2" s="1"/>
  <c r="L257" i="2"/>
  <c r="Q257" i="2" s="1"/>
  <c r="N256" i="2"/>
  <c r="M256" i="2"/>
  <c r="R256" i="2" s="1"/>
  <c r="L256" i="2"/>
  <c r="Q256" i="2" s="1"/>
  <c r="N255" i="2"/>
  <c r="M255" i="2"/>
  <c r="R255" i="2" s="1"/>
  <c r="L255" i="2"/>
  <c r="N254" i="2"/>
  <c r="M254" i="2"/>
  <c r="R254" i="2" s="1"/>
  <c r="L254" i="2"/>
  <c r="Q254" i="2" s="1"/>
  <c r="N253" i="2"/>
  <c r="M253" i="2"/>
  <c r="R253" i="2" s="1"/>
  <c r="L253" i="2"/>
  <c r="Q253" i="2" s="1"/>
  <c r="N252" i="2"/>
  <c r="M252" i="2"/>
  <c r="R252" i="2" s="1"/>
  <c r="L252" i="2"/>
  <c r="Q252" i="2" s="1"/>
  <c r="N251" i="2"/>
  <c r="M251" i="2"/>
  <c r="R251" i="2" s="1"/>
  <c r="L251" i="2"/>
  <c r="Q251" i="2" s="1"/>
  <c r="N250" i="2"/>
  <c r="M250" i="2"/>
  <c r="R250" i="2" s="1"/>
  <c r="L250" i="2"/>
  <c r="Q250" i="2" s="1"/>
  <c r="N249" i="2"/>
  <c r="M249" i="2"/>
  <c r="L249" i="2"/>
  <c r="Q249" i="2" s="1"/>
  <c r="N248" i="2"/>
  <c r="M248" i="2"/>
  <c r="R248" i="2" s="1"/>
  <c r="L248" i="2"/>
  <c r="Q248" i="2" s="1"/>
  <c r="N247" i="2"/>
  <c r="M247" i="2"/>
  <c r="R247" i="2" s="1"/>
  <c r="L247" i="2"/>
  <c r="N246" i="2"/>
  <c r="M246" i="2"/>
  <c r="L246" i="2"/>
  <c r="N245" i="2"/>
  <c r="M245" i="2"/>
  <c r="R245" i="2" s="1"/>
  <c r="L245" i="2"/>
  <c r="Q245" i="2" s="1"/>
  <c r="N244" i="2"/>
  <c r="M244" i="2"/>
  <c r="L244" i="2"/>
  <c r="Q244" i="2" s="1"/>
  <c r="N243" i="2"/>
  <c r="M243" i="2"/>
  <c r="R243" i="2" s="1"/>
  <c r="L243" i="2"/>
  <c r="Q243" i="2" s="1"/>
  <c r="N242" i="2"/>
  <c r="M242" i="2"/>
  <c r="R242" i="2" s="1"/>
  <c r="L242" i="2"/>
  <c r="Q242" i="2" s="1"/>
  <c r="N241" i="2"/>
  <c r="M241" i="2"/>
  <c r="L241" i="2"/>
  <c r="Q241" i="2" s="1"/>
  <c r="N240" i="2"/>
  <c r="M240" i="2"/>
  <c r="R240" i="2" s="1"/>
  <c r="L240" i="2"/>
  <c r="Q240" i="2" s="1"/>
  <c r="N239" i="2"/>
  <c r="M239" i="2"/>
  <c r="R239" i="2" s="1"/>
  <c r="L239" i="2"/>
  <c r="N238" i="2"/>
  <c r="M238" i="2"/>
  <c r="R238" i="2" s="1"/>
  <c r="L238" i="2"/>
  <c r="Q238" i="2" s="1"/>
  <c r="N237" i="2"/>
  <c r="M237" i="2"/>
  <c r="R237" i="2" s="1"/>
  <c r="L237" i="2"/>
  <c r="Q237" i="2" s="1"/>
  <c r="N236" i="2"/>
  <c r="M236" i="2"/>
  <c r="R236" i="2" s="1"/>
  <c r="L236" i="2"/>
  <c r="Q236" i="2" s="1"/>
  <c r="N235" i="2"/>
  <c r="M235" i="2"/>
  <c r="R235" i="2" s="1"/>
  <c r="L235" i="2"/>
  <c r="N234" i="2"/>
  <c r="M234" i="2"/>
  <c r="R234" i="2" s="1"/>
  <c r="L234" i="2"/>
  <c r="Q234" i="2" s="1"/>
  <c r="N233" i="2"/>
  <c r="M233" i="2"/>
  <c r="R233" i="2" s="1"/>
  <c r="L233" i="2"/>
  <c r="Q233" i="2" s="1"/>
  <c r="N232" i="2"/>
  <c r="M232" i="2"/>
  <c r="R232" i="2" s="1"/>
  <c r="L232" i="2"/>
  <c r="N231" i="2"/>
  <c r="M231" i="2"/>
  <c r="R231" i="2" s="1"/>
  <c r="L231" i="2"/>
  <c r="N230" i="2"/>
  <c r="M230" i="2"/>
  <c r="L230" i="2"/>
  <c r="N229" i="2"/>
  <c r="M229" i="2"/>
  <c r="R229" i="2" s="1"/>
  <c r="L229" i="2"/>
  <c r="Q229" i="2" s="1"/>
  <c r="N228" i="2"/>
  <c r="M228" i="2"/>
  <c r="L228" i="2"/>
  <c r="Q228" i="2" s="1"/>
  <c r="N227" i="2"/>
  <c r="M227" i="2"/>
  <c r="R227" i="2" s="1"/>
  <c r="L227" i="2"/>
  <c r="Q227" i="2" s="1"/>
  <c r="N226" i="2"/>
  <c r="M226" i="2"/>
  <c r="R226" i="2" s="1"/>
  <c r="L226" i="2"/>
  <c r="Q226" i="2" s="1"/>
  <c r="N225" i="2"/>
  <c r="M225" i="2"/>
  <c r="R225" i="2" s="1"/>
  <c r="L225" i="2"/>
  <c r="Q225" i="2" s="1"/>
  <c r="N224" i="2"/>
  <c r="M224" i="2"/>
  <c r="L224" i="2"/>
  <c r="Q224" i="2" s="1"/>
  <c r="N223" i="2"/>
  <c r="M223" i="2"/>
  <c r="R223" i="2" s="1"/>
  <c r="L223" i="2"/>
  <c r="Q223" i="2" s="1"/>
  <c r="N222" i="2"/>
  <c r="M222" i="2"/>
  <c r="R222" i="2" s="1"/>
  <c r="L222" i="2"/>
  <c r="N221" i="2"/>
  <c r="M221" i="2"/>
  <c r="R221" i="2" s="1"/>
  <c r="L221" i="2"/>
  <c r="Q221" i="2" s="1"/>
  <c r="N220" i="2"/>
  <c r="M220" i="2"/>
  <c r="L220" i="2"/>
  <c r="Q220" i="2" s="1"/>
  <c r="N219" i="2"/>
  <c r="M219" i="2"/>
  <c r="R219" i="2" s="1"/>
  <c r="L219" i="2"/>
  <c r="N218" i="2"/>
  <c r="M218" i="2"/>
  <c r="R218" i="2" s="1"/>
  <c r="L218" i="2"/>
  <c r="Q218" i="2" s="1"/>
  <c r="N217" i="2"/>
  <c r="M217" i="2"/>
  <c r="R217" i="2" s="1"/>
  <c r="L217" i="2"/>
  <c r="Q217" i="2" s="1"/>
  <c r="N216" i="2"/>
  <c r="M216" i="2"/>
  <c r="R216" i="2" s="1"/>
  <c r="L216" i="2"/>
  <c r="Q216" i="2" s="1"/>
  <c r="N215" i="2"/>
  <c r="M215" i="2"/>
  <c r="R215" i="2" s="1"/>
  <c r="L215" i="2"/>
  <c r="Q215" i="2" s="1"/>
  <c r="N214" i="2"/>
  <c r="M214" i="2"/>
  <c r="R214" i="2" s="1"/>
  <c r="L214" i="2"/>
  <c r="N213" i="2"/>
  <c r="M213" i="2"/>
  <c r="R213" i="2" s="1"/>
  <c r="L213" i="2"/>
  <c r="Q213" i="2" s="1"/>
  <c r="N212" i="2"/>
  <c r="M212" i="2"/>
  <c r="R212" i="2" s="1"/>
  <c r="L212" i="2"/>
  <c r="Q212" i="2" s="1"/>
  <c r="N211" i="2"/>
  <c r="M211" i="2"/>
  <c r="R211" i="2" s="1"/>
  <c r="L211" i="2"/>
  <c r="Q211" i="2" s="1"/>
  <c r="N210" i="2"/>
  <c r="M210" i="2"/>
  <c r="R210" i="2" s="1"/>
  <c r="L210" i="2"/>
  <c r="Q210" i="2" s="1"/>
  <c r="N209" i="2"/>
  <c r="M209" i="2"/>
  <c r="R209" i="2" s="1"/>
  <c r="L209" i="2"/>
  <c r="Q209" i="2" s="1"/>
  <c r="N208" i="2"/>
  <c r="M208" i="2"/>
  <c r="R208" i="2" s="1"/>
  <c r="L208" i="2"/>
  <c r="N207" i="2"/>
  <c r="M207" i="2"/>
  <c r="R207" i="2" s="1"/>
  <c r="L207" i="2"/>
  <c r="N206" i="2"/>
  <c r="M206" i="2"/>
  <c r="L206" i="2"/>
  <c r="N205" i="2"/>
  <c r="M205" i="2"/>
  <c r="R205" i="2" s="1"/>
  <c r="L205" i="2"/>
  <c r="Q205" i="2" s="1"/>
  <c r="N204" i="2"/>
  <c r="M204" i="2"/>
  <c r="L204" i="2"/>
  <c r="Q204" i="2" s="1"/>
  <c r="N203" i="2"/>
  <c r="M203" i="2"/>
  <c r="R203" i="2" s="1"/>
  <c r="L203" i="2"/>
  <c r="Q203" i="2" s="1"/>
  <c r="N202" i="2"/>
  <c r="M202" i="2"/>
  <c r="R202" i="2" s="1"/>
  <c r="L202" i="2"/>
  <c r="Q202" i="2" s="1"/>
  <c r="N201" i="2"/>
  <c r="M201" i="2"/>
  <c r="L201" i="2"/>
  <c r="Q201" i="2" s="1"/>
  <c r="N200" i="2"/>
  <c r="M200" i="2"/>
  <c r="R200" i="2" s="1"/>
  <c r="L200" i="2"/>
  <c r="Q200" i="2" s="1"/>
  <c r="N199" i="2"/>
  <c r="M199" i="2"/>
  <c r="R199" i="2" s="1"/>
  <c r="L199" i="2"/>
  <c r="Q199" i="2" s="1"/>
  <c r="N198" i="2"/>
  <c r="M198" i="2"/>
  <c r="R198" i="2" s="1"/>
  <c r="L198" i="2"/>
  <c r="Q198" i="2" s="1"/>
  <c r="N197" i="2"/>
  <c r="M197" i="2"/>
  <c r="R197" i="2" s="1"/>
  <c r="L197" i="2"/>
  <c r="N196" i="2"/>
  <c r="M196" i="2"/>
  <c r="R196" i="2" s="1"/>
  <c r="L196" i="2"/>
  <c r="Q196" i="2" s="1"/>
  <c r="N195" i="2"/>
  <c r="M195" i="2"/>
  <c r="R195" i="2" s="1"/>
  <c r="L195" i="2"/>
  <c r="N194" i="2"/>
  <c r="M194" i="2"/>
  <c r="R194" i="2" s="1"/>
  <c r="L194" i="2"/>
  <c r="Q194" i="2" s="1"/>
  <c r="N193" i="2"/>
  <c r="M193" i="2"/>
  <c r="L193" i="2"/>
  <c r="Q193" i="2" s="1"/>
  <c r="N192" i="2"/>
  <c r="M192" i="2"/>
  <c r="R192" i="2" s="1"/>
  <c r="L192" i="2"/>
  <c r="Q192" i="2" s="1"/>
  <c r="N191" i="2"/>
  <c r="M191" i="2"/>
  <c r="R191" i="2" s="1"/>
  <c r="L191" i="2"/>
  <c r="N190" i="2"/>
  <c r="M190" i="2"/>
  <c r="L190" i="2"/>
  <c r="Q190" i="2" s="1"/>
  <c r="N189" i="2"/>
  <c r="M189" i="2"/>
  <c r="R189" i="2" s="1"/>
  <c r="L189" i="2"/>
  <c r="Q189" i="2" s="1"/>
  <c r="N188" i="2"/>
  <c r="M188" i="2"/>
  <c r="R188" i="2" s="1"/>
  <c r="L188" i="2"/>
  <c r="Q188" i="2" s="1"/>
  <c r="N187" i="2"/>
  <c r="M187" i="2"/>
  <c r="R187" i="2" s="1"/>
  <c r="L187" i="2"/>
  <c r="Q187" i="2" s="1"/>
  <c r="N186" i="2"/>
  <c r="M186" i="2"/>
  <c r="R186" i="2" s="1"/>
  <c r="L186" i="2"/>
  <c r="Q186" i="2" s="1"/>
  <c r="N185" i="2"/>
  <c r="M185" i="2"/>
  <c r="L185" i="2"/>
  <c r="Q185" i="2" s="1"/>
  <c r="N184" i="2"/>
  <c r="M184" i="2"/>
  <c r="R184" i="2" s="1"/>
  <c r="L184" i="2"/>
  <c r="Q184" i="2" s="1"/>
  <c r="N183" i="2"/>
  <c r="M183" i="2"/>
  <c r="R183" i="2" s="1"/>
  <c r="L183" i="2"/>
  <c r="N182" i="2"/>
  <c r="M182" i="2"/>
  <c r="L182" i="2"/>
  <c r="N181" i="2"/>
  <c r="M181" i="2"/>
  <c r="R181" i="2" s="1"/>
  <c r="L181" i="2"/>
  <c r="Q181" i="2" s="1"/>
  <c r="N180" i="2"/>
  <c r="M180" i="2"/>
  <c r="L180" i="2"/>
  <c r="Q180" i="2" s="1"/>
  <c r="N179" i="2"/>
  <c r="M179" i="2"/>
  <c r="R179" i="2" s="1"/>
  <c r="L179" i="2"/>
  <c r="Q179" i="2" s="1"/>
  <c r="N178" i="2"/>
  <c r="M178" i="2"/>
  <c r="R178" i="2" s="1"/>
  <c r="L178" i="2"/>
  <c r="Q178" i="2" s="1"/>
  <c r="N177" i="2"/>
  <c r="M177" i="2"/>
  <c r="R177" i="2" s="1"/>
  <c r="L177" i="2"/>
  <c r="Q177" i="2" s="1"/>
  <c r="N176" i="2"/>
  <c r="M176" i="2"/>
  <c r="R176" i="2" s="1"/>
  <c r="L176" i="2"/>
  <c r="Q176" i="2" s="1"/>
  <c r="N175" i="2"/>
  <c r="M175" i="2"/>
  <c r="R175" i="2" s="1"/>
  <c r="L175" i="2"/>
  <c r="N174" i="2"/>
  <c r="M174" i="2"/>
  <c r="R174" i="2" s="1"/>
  <c r="L174" i="2"/>
  <c r="Q174" i="2" s="1"/>
  <c r="N173" i="2"/>
  <c r="M173" i="2"/>
  <c r="R173" i="2" s="1"/>
  <c r="L173" i="2"/>
  <c r="Q173" i="2" s="1"/>
  <c r="N172" i="2"/>
  <c r="M172" i="2"/>
  <c r="R172" i="2" s="1"/>
  <c r="L172" i="2"/>
  <c r="Q172" i="2" s="1"/>
  <c r="N171" i="2"/>
  <c r="M171" i="2"/>
  <c r="R171" i="2" s="1"/>
  <c r="L171" i="2"/>
  <c r="N170" i="2"/>
  <c r="M170" i="2"/>
  <c r="R170" i="2" s="1"/>
  <c r="L170" i="2"/>
  <c r="Q170" i="2" s="1"/>
  <c r="N169" i="2"/>
  <c r="M169" i="2"/>
  <c r="R169" i="2" s="1"/>
  <c r="L169" i="2"/>
  <c r="Q169" i="2" s="1"/>
  <c r="N168" i="2"/>
  <c r="M168" i="2"/>
  <c r="R168" i="2" s="1"/>
  <c r="L168" i="2"/>
  <c r="N167" i="2"/>
  <c r="M167" i="2"/>
  <c r="R167" i="2" s="1"/>
  <c r="L167" i="2"/>
  <c r="N166" i="2"/>
  <c r="M166" i="2"/>
  <c r="L166" i="2"/>
  <c r="N165" i="2"/>
  <c r="M165" i="2"/>
  <c r="R165" i="2" s="1"/>
  <c r="L165" i="2"/>
  <c r="Q165" i="2" s="1"/>
  <c r="N164" i="2"/>
  <c r="M164" i="2"/>
  <c r="L164" i="2"/>
  <c r="Q164" i="2" s="1"/>
  <c r="N163" i="2"/>
  <c r="M163" i="2"/>
  <c r="R163" i="2" s="1"/>
  <c r="L163" i="2"/>
  <c r="Q163" i="2" s="1"/>
  <c r="N162" i="2"/>
  <c r="M162" i="2"/>
  <c r="R162" i="2" s="1"/>
  <c r="L162" i="2"/>
  <c r="Q162" i="2" s="1"/>
  <c r="N161" i="2"/>
  <c r="M161" i="2"/>
  <c r="R161" i="2" s="1"/>
  <c r="L161" i="2"/>
  <c r="Q161" i="2" s="1"/>
  <c r="N160" i="2"/>
  <c r="M160" i="2"/>
  <c r="R160" i="2" s="1"/>
  <c r="L160" i="2"/>
  <c r="Q160" i="2" s="1"/>
  <c r="N159" i="2"/>
  <c r="M159" i="2"/>
  <c r="R159" i="2" s="1"/>
  <c r="L159" i="2"/>
  <c r="Q159" i="2" s="1"/>
  <c r="N158" i="2"/>
  <c r="M158" i="2"/>
  <c r="R158" i="2" s="1"/>
  <c r="L158" i="2"/>
  <c r="N157" i="2"/>
  <c r="M157" i="2"/>
  <c r="R157" i="2" s="1"/>
  <c r="L157" i="2"/>
  <c r="Q157" i="2" s="1"/>
  <c r="N156" i="2"/>
  <c r="M156" i="2"/>
  <c r="R156" i="2" s="1"/>
  <c r="L156" i="2"/>
  <c r="Q156" i="2" s="1"/>
  <c r="N155" i="2"/>
  <c r="M155" i="2"/>
  <c r="R155" i="2" s="1"/>
  <c r="L155" i="2"/>
  <c r="N154" i="2"/>
  <c r="M154" i="2"/>
  <c r="R154" i="2" s="1"/>
  <c r="L154" i="2"/>
  <c r="Q154" i="2" s="1"/>
  <c r="N153" i="2"/>
  <c r="M153" i="2"/>
  <c r="L153" i="2"/>
  <c r="Q153" i="2" s="1"/>
  <c r="N152" i="2"/>
  <c r="M152" i="2"/>
  <c r="R152" i="2" s="1"/>
  <c r="L152" i="2"/>
  <c r="Q152" i="2" s="1"/>
  <c r="N151" i="2"/>
  <c r="M151" i="2"/>
  <c r="R151" i="2" s="1"/>
  <c r="L151" i="2"/>
  <c r="Q151" i="2" s="1"/>
  <c r="N150" i="2"/>
  <c r="M150" i="2"/>
  <c r="R150" i="2" s="1"/>
  <c r="L150" i="2"/>
  <c r="N149" i="2"/>
  <c r="M149" i="2"/>
  <c r="R149" i="2" s="1"/>
  <c r="L149" i="2"/>
  <c r="Q149" i="2" s="1"/>
  <c r="N148" i="2"/>
  <c r="M148" i="2"/>
  <c r="L148" i="2"/>
  <c r="Q148" i="2" s="1"/>
  <c r="N147" i="2"/>
  <c r="M147" i="2"/>
  <c r="R147" i="2" s="1"/>
  <c r="L147" i="2"/>
  <c r="Q147" i="2" s="1"/>
  <c r="N146" i="2"/>
  <c r="M146" i="2"/>
  <c r="R146" i="2" s="1"/>
  <c r="L146" i="2"/>
  <c r="Q146" i="2" s="1"/>
  <c r="N145" i="2"/>
  <c r="M145" i="2"/>
  <c r="R145" i="2" s="1"/>
  <c r="L145" i="2"/>
  <c r="Q145" i="2" s="1"/>
  <c r="N144" i="2"/>
  <c r="M144" i="2"/>
  <c r="R144" i="2" s="1"/>
  <c r="L144" i="2"/>
  <c r="N143" i="2"/>
  <c r="M143" i="2"/>
  <c r="R143" i="2" s="1"/>
  <c r="L143" i="2"/>
  <c r="N142" i="2"/>
  <c r="M142" i="2"/>
  <c r="L142" i="2"/>
  <c r="N141" i="2"/>
  <c r="M141" i="2"/>
  <c r="R141" i="2" s="1"/>
  <c r="L141" i="2"/>
  <c r="Q141" i="2" s="1"/>
  <c r="N140" i="2"/>
  <c r="M140" i="2"/>
  <c r="L140" i="2"/>
  <c r="Q140" i="2" s="1"/>
  <c r="N139" i="2"/>
  <c r="M139" i="2"/>
  <c r="R139" i="2" s="1"/>
  <c r="L139" i="2"/>
  <c r="Q139" i="2" s="1"/>
  <c r="N138" i="2"/>
  <c r="M138" i="2"/>
  <c r="R138" i="2" s="1"/>
  <c r="L138" i="2"/>
  <c r="Q138" i="2" s="1"/>
  <c r="N137" i="2"/>
  <c r="M137" i="2"/>
  <c r="R137" i="2" s="1"/>
  <c r="L137" i="2"/>
  <c r="Q137" i="2" s="1"/>
  <c r="N136" i="2"/>
  <c r="M136" i="2"/>
  <c r="R136" i="2" s="1"/>
  <c r="L136" i="2"/>
  <c r="Q136" i="2" s="1"/>
  <c r="N135" i="2"/>
  <c r="M135" i="2"/>
  <c r="R135" i="2" s="1"/>
  <c r="L135" i="2"/>
  <c r="Q135" i="2" s="1"/>
  <c r="N134" i="2"/>
  <c r="M134" i="2"/>
  <c r="R134" i="2" s="1"/>
  <c r="L134" i="2"/>
  <c r="Q134" i="2" s="1"/>
  <c r="N133" i="2"/>
  <c r="M133" i="2"/>
  <c r="R133" i="2" s="1"/>
  <c r="L133" i="2"/>
  <c r="N132" i="2"/>
  <c r="M132" i="2"/>
  <c r="R132" i="2" s="1"/>
  <c r="L132" i="2"/>
  <c r="Q132" i="2" s="1"/>
  <c r="N131" i="2"/>
  <c r="M131" i="2"/>
  <c r="R131" i="2" s="1"/>
  <c r="L131" i="2"/>
  <c r="N130" i="2"/>
  <c r="M130" i="2"/>
  <c r="R130" i="2" s="1"/>
  <c r="L130" i="2"/>
  <c r="Q130" i="2" s="1"/>
  <c r="N129" i="2"/>
  <c r="M129" i="2"/>
  <c r="R129" i="2" s="1"/>
  <c r="L129" i="2"/>
  <c r="Q129" i="2" s="1"/>
  <c r="N128" i="2"/>
  <c r="M128" i="2"/>
  <c r="R128" i="2" s="1"/>
  <c r="L128" i="2"/>
  <c r="Q128" i="2" s="1"/>
  <c r="N127" i="2"/>
  <c r="M127" i="2"/>
  <c r="R127" i="2" s="1"/>
  <c r="L127" i="2"/>
  <c r="N126" i="2"/>
  <c r="M126" i="2"/>
  <c r="L126" i="2"/>
  <c r="Q126" i="2" s="1"/>
  <c r="N125" i="2"/>
  <c r="M125" i="2"/>
  <c r="R125" i="2" s="1"/>
  <c r="L125" i="2"/>
  <c r="Q125" i="2" s="1"/>
  <c r="N124" i="2"/>
  <c r="M124" i="2"/>
  <c r="R124" i="2" s="1"/>
  <c r="L124" i="2"/>
  <c r="Q124" i="2" s="1"/>
  <c r="N123" i="2"/>
  <c r="M123" i="2"/>
  <c r="R123" i="2" s="1"/>
  <c r="L123" i="2"/>
  <c r="Q123" i="2" s="1"/>
  <c r="N122" i="2"/>
  <c r="M122" i="2"/>
  <c r="R122" i="2" s="1"/>
  <c r="L122" i="2"/>
  <c r="Q122" i="2" s="1"/>
  <c r="N121" i="2"/>
  <c r="M121" i="2"/>
  <c r="L121" i="2"/>
  <c r="Q121" i="2" s="1"/>
  <c r="N120" i="2"/>
  <c r="M120" i="2"/>
  <c r="R120" i="2" s="1"/>
  <c r="L120" i="2"/>
  <c r="Q120" i="2" s="1"/>
  <c r="N119" i="2"/>
  <c r="M119" i="2"/>
  <c r="R119" i="2" s="1"/>
  <c r="L119" i="2"/>
  <c r="N118" i="2"/>
  <c r="M118" i="2"/>
  <c r="R118" i="2" s="1"/>
  <c r="L118" i="2"/>
  <c r="N117" i="2"/>
  <c r="M117" i="2"/>
  <c r="R117" i="2" s="1"/>
  <c r="L117" i="2"/>
  <c r="Q117" i="2" s="1"/>
  <c r="N116" i="2"/>
  <c r="M116" i="2"/>
  <c r="R116" i="2" s="1"/>
  <c r="L116" i="2"/>
  <c r="Q116" i="2" s="1"/>
  <c r="N115" i="2"/>
  <c r="M115" i="2"/>
  <c r="R115" i="2" s="1"/>
  <c r="L115" i="2"/>
  <c r="Q115" i="2" s="1"/>
  <c r="N114" i="2"/>
  <c r="M114" i="2"/>
  <c r="R114" i="2" s="1"/>
  <c r="L114" i="2"/>
  <c r="Q114" i="2" s="1"/>
  <c r="N113" i="2"/>
  <c r="M113" i="2"/>
  <c r="L113" i="2"/>
  <c r="Q113" i="2" s="1"/>
  <c r="N112" i="2"/>
  <c r="M112" i="2"/>
  <c r="R112" i="2" s="1"/>
  <c r="L112" i="2"/>
  <c r="Q112" i="2" s="1"/>
  <c r="N111" i="2"/>
  <c r="M111" i="2"/>
  <c r="R111" i="2" s="1"/>
  <c r="L111" i="2"/>
  <c r="N110" i="2"/>
  <c r="M110" i="2"/>
  <c r="R110" i="2" s="1"/>
  <c r="L110" i="2"/>
  <c r="Q110" i="2" s="1"/>
  <c r="N109" i="2"/>
  <c r="M109" i="2"/>
  <c r="R109" i="2" s="1"/>
  <c r="L109" i="2"/>
  <c r="Q109" i="2" s="1"/>
  <c r="N108" i="2"/>
  <c r="M108" i="2"/>
  <c r="R108" i="2" s="1"/>
  <c r="L108" i="2"/>
  <c r="Q108" i="2" s="1"/>
  <c r="N107" i="2"/>
  <c r="M107" i="2"/>
  <c r="R107" i="2" s="1"/>
  <c r="L107" i="2"/>
  <c r="N106" i="2"/>
  <c r="M106" i="2"/>
  <c r="R106" i="2" s="1"/>
  <c r="L106" i="2"/>
  <c r="Q106" i="2" s="1"/>
  <c r="N105" i="2"/>
  <c r="M105" i="2"/>
  <c r="R105" i="2" s="1"/>
  <c r="L105" i="2"/>
  <c r="Q105" i="2" s="1"/>
  <c r="N104" i="2"/>
  <c r="M104" i="2"/>
  <c r="L104" i="2"/>
  <c r="N103" i="2"/>
  <c r="M103" i="2"/>
  <c r="R103" i="2" s="1"/>
  <c r="L103" i="2"/>
  <c r="N102" i="2"/>
  <c r="M102" i="2"/>
  <c r="L102" i="2"/>
  <c r="N101" i="2"/>
  <c r="M101" i="2"/>
  <c r="R101" i="2" s="1"/>
  <c r="L101" i="2"/>
  <c r="Q101" i="2" s="1"/>
  <c r="N100" i="2"/>
  <c r="M100" i="2"/>
  <c r="L100" i="2"/>
  <c r="Q100" i="2" s="1"/>
  <c r="N99" i="2"/>
  <c r="M99" i="2"/>
  <c r="R99" i="2" s="1"/>
  <c r="L99" i="2"/>
  <c r="Q99" i="2" s="1"/>
  <c r="N98" i="2"/>
  <c r="M98" i="2"/>
  <c r="R98" i="2" s="1"/>
  <c r="L98" i="2"/>
  <c r="Q98" i="2" s="1"/>
  <c r="N97" i="2"/>
  <c r="M97" i="2"/>
  <c r="R97" i="2" s="1"/>
  <c r="L97" i="2"/>
  <c r="Q97" i="2" s="1"/>
  <c r="N96" i="2"/>
  <c r="M96" i="2"/>
  <c r="R96" i="2" s="1"/>
  <c r="L96" i="2"/>
  <c r="Q96" i="2" s="1"/>
  <c r="N95" i="2"/>
  <c r="M95" i="2"/>
  <c r="R95" i="2" s="1"/>
  <c r="L95" i="2"/>
  <c r="Q95" i="2" s="1"/>
  <c r="N94" i="2"/>
  <c r="M94" i="2"/>
  <c r="R94" i="2" s="1"/>
  <c r="L94" i="2"/>
  <c r="N93" i="2"/>
  <c r="M93" i="2"/>
  <c r="R93" i="2" s="1"/>
  <c r="L93" i="2"/>
  <c r="Q93" i="2" s="1"/>
  <c r="N92" i="2"/>
  <c r="M92" i="2"/>
  <c r="L92" i="2"/>
  <c r="Q92" i="2" s="1"/>
  <c r="N91" i="2"/>
  <c r="M91" i="2"/>
  <c r="R91" i="2" s="1"/>
  <c r="L91" i="2"/>
  <c r="N90" i="2"/>
  <c r="M90" i="2"/>
  <c r="R90" i="2" s="1"/>
  <c r="L90" i="2"/>
  <c r="Q90" i="2" s="1"/>
  <c r="N89" i="2"/>
  <c r="M89" i="2"/>
  <c r="R89" i="2" s="1"/>
  <c r="L89" i="2"/>
  <c r="Q89" i="2" s="1"/>
  <c r="N88" i="2"/>
  <c r="M88" i="2"/>
  <c r="R88" i="2" s="1"/>
  <c r="L88" i="2"/>
  <c r="Q88" i="2" s="1"/>
  <c r="N87" i="2"/>
  <c r="M87" i="2"/>
  <c r="R87" i="2" s="1"/>
  <c r="L87" i="2"/>
  <c r="Q87" i="2" s="1"/>
  <c r="N86" i="2"/>
  <c r="M86" i="2"/>
  <c r="R86" i="2" s="1"/>
  <c r="L86" i="2"/>
  <c r="N85" i="2"/>
  <c r="M85" i="2"/>
  <c r="R85" i="2" s="1"/>
  <c r="L85" i="2"/>
  <c r="Q85" i="2" s="1"/>
  <c r="N84" i="2"/>
  <c r="M84" i="2"/>
  <c r="L84" i="2"/>
  <c r="Q84" i="2" s="1"/>
  <c r="N83" i="2"/>
  <c r="M83" i="2"/>
  <c r="R83" i="2" s="1"/>
  <c r="L83" i="2"/>
  <c r="Q83" i="2" s="1"/>
  <c r="N82" i="2"/>
  <c r="M82" i="2"/>
  <c r="R82" i="2" s="1"/>
  <c r="L82" i="2"/>
  <c r="Q82" i="2" s="1"/>
  <c r="N81" i="2"/>
  <c r="M81" i="2"/>
  <c r="R81" i="2" s="1"/>
  <c r="L81" i="2"/>
  <c r="Q81" i="2" s="1"/>
  <c r="N80" i="2"/>
  <c r="M80" i="2"/>
  <c r="R80" i="2" s="1"/>
  <c r="L80" i="2"/>
  <c r="N79" i="2"/>
  <c r="M79" i="2"/>
  <c r="R79" i="2" s="1"/>
  <c r="L79" i="2"/>
  <c r="N78" i="2"/>
  <c r="M78" i="2"/>
  <c r="R78" i="2" s="1"/>
  <c r="L78" i="2"/>
  <c r="N77" i="2"/>
  <c r="M77" i="2"/>
  <c r="R77" i="2" s="1"/>
  <c r="L77" i="2"/>
  <c r="Q77" i="2" s="1"/>
  <c r="N76" i="2"/>
  <c r="M76" i="2"/>
  <c r="R76" i="2" s="1"/>
  <c r="L76" i="2"/>
  <c r="N75" i="2"/>
  <c r="M75" i="2"/>
  <c r="R75" i="2" s="1"/>
  <c r="L75" i="2"/>
  <c r="Q75" i="2" s="1"/>
  <c r="N74" i="2"/>
  <c r="M74" i="2"/>
  <c r="R74" i="2" s="1"/>
  <c r="L74" i="2"/>
  <c r="Q74" i="2" s="1"/>
  <c r="N73" i="2"/>
  <c r="M73" i="2"/>
  <c r="L73" i="2"/>
  <c r="Q73" i="2" s="1"/>
  <c r="N72" i="2"/>
  <c r="M72" i="2"/>
  <c r="R72" i="2" s="1"/>
  <c r="L72" i="2"/>
  <c r="Q72" i="2" s="1"/>
  <c r="N71" i="2"/>
  <c r="M71" i="2"/>
  <c r="R71" i="2" s="1"/>
  <c r="L71" i="2"/>
  <c r="N70" i="2"/>
  <c r="M70" i="2"/>
  <c r="R70" i="2" s="1"/>
  <c r="L70" i="2"/>
  <c r="Q70" i="2" s="1"/>
  <c r="N69" i="2"/>
  <c r="M69" i="2"/>
  <c r="R69" i="2" s="1"/>
  <c r="L69" i="2"/>
  <c r="Q69" i="2" s="1"/>
  <c r="N68" i="2"/>
  <c r="M68" i="2"/>
  <c r="R68" i="2" s="1"/>
  <c r="L68" i="2"/>
  <c r="Q68" i="2" s="1"/>
  <c r="N67" i="2"/>
  <c r="M67" i="2"/>
  <c r="R67" i="2" s="1"/>
  <c r="L67" i="2"/>
  <c r="N66" i="2"/>
  <c r="M66" i="2"/>
  <c r="R66" i="2" s="1"/>
  <c r="L66" i="2"/>
  <c r="Q66" i="2" s="1"/>
  <c r="N65" i="2"/>
  <c r="M65" i="2"/>
  <c r="R65" i="2" s="1"/>
  <c r="L65" i="2"/>
  <c r="N64" i="2"/>
  <c r="M64" i="2"/>
  <c r="L64" i="2"/>
  <c r="Q64" i="2" s="1"/>
  <c r="N63" i="2"/>
  <c r="M63" i="2"/>
  <c r="R63" i="2" s="1"/>
  <c r="L63" i="2"/>
  <c r="Q63" i="2" s="1"/>
  <c r="N62" i="2"/>
  <c r="M62" i="2"/>
  <c r="L62" i="2"/>
  <c r="N61" i="2"/>
  <c r="M61" i="2"/>
  <c r="R61" i="2" s="1"/>
  <c r="L61" i="2"/>
  <c r="Q61" i="2" s="1"/>
  <c r="N60" i="2"/>
  <c r="M60" i="2"/>
  <c r="R60" i="2" s="1"/>
  <c r="L60" i="2"/>
  <c r="N59" i="2"/>
  <c r="M59" i="2"/>
  <c r="R59" i="2" s="1"/>
  <c r="L59" i="2"/>
  <c r="Q59" i="2" s="1"/>
  <c r="N58" i="2"/>
  <c r="M58" i="2"/>
  <c r="R58" i="2" s="1"/>
  <c r="L58" i="2"/>
  <c r="Q58" i="2" s="1"/>
  <c r="N57" i="2"/>
  <c r="M57" i="2"/>
  <c r="L57" i="2"/>
  <c r="Q57" i="2" s="1"/>
  <c r="N56" i="2"/>
  <c r="M56" i="2"/>
  <c r="R56" i="2" s="1"/>
  <c r="L56" i="2"/>
  <c r="Q56" i="2" s="1"/>
  <c r="N55" i="2"/>
  <c r="M55" i="2"/>
  <c r="R55" i="2" s="1"/>
  <c r="L55" i="2"/>
  <c r="Q55" i="2" s="1"/>
  <c r="N54" i="2"/>
  <c r="M54" i="2"/>
  <c r="R54" i="2" s="1"/>
  <c r="L54" i="2"/>
  <c r="Q54" i="2" s="1"/>
  <c r="N53" i="2"/>
  <c r="M53" i="2"/>
  <c r="R53" i="2" s="1"/>
  <c r="L53" i="2"/>
  <c r="Q53" i="2" s="1"/>
  <c r="N52" i="2"/>
  <c r="M52" i="2"/>
  <c r="L52" i="2"/>
  <c r="Q52" i="2" s="1"/>
  <c r="N51" i="2"/>
  <c r="M51" i="2"/>
  <c r="R51" i="2" s="1"/>
  <c r="L51" i="2"/>
  <c r="N50" i="2"/>
  <c r="M50" i="2"/>
  <c r="R50" i="2" s="1"/>
  <c r="L50" i="2"/>
  <c r="Q50" i="2" s="1"/>
  <c r="N49" i="2"/>
  <c r="M49" i="2"/>
  <c r="R49" i="2" s="1"/>
  <c r="L49" i="2"/>
  <c r="N48" i="2"/>
  <c r="M48" i="2"/>
  <c r="R48" i="2" s="1"/>
  <c r="L48" i="2"/>
  <c r="Q48" i="2" s="1"/>
  <c r="N47" i="2"/>
  <c r="M47" i="2"/>
  <c r="R47" i="2" s="1"/>
  <c r="L47" i="2"/>
  <c r="N46" i="2"/>
  <c r="M46" i="2"/>
  <c r="L46" i="2"/>
  <c r="Q46" i="2" s="1"/>
  <c r="N45" i="2"/>
  <c r="M45" i="2"/>
  <c r="R45" i="2" s="1"/>
  <c r="L45" i="2"/>
  <c r="Q45" i="2" s="1"/>
  <c r="N44" i="2"/>
  <c r="M44" i="2"/>
  <c r="R44" i="2" s="1"/>
  <c r="L44" i="2"/>
  <c r="Q44" i="2" s="1"/>
  <c r="N43" i="2"/>
  <c r="M43" i="2"/>
  <c r="R43" i="2" s="1"/>
  <c r="L43" i="2"/>
  <c r="Q43" i="2" s="1"/>
  <c r="N42" i="2"/>
  <c r="M42" i="2"/>
  <c r="R42" i="2" s="1"/>
  <c r="L42" i="2"/>
  <c r="Q42" i="2" s="1"/>
  <c r="N41" i="2"/>
  <c r="M41" i="2"/>
  <c r="R41" i="2" s="1"/>
  <c r="L41" i="2"/>
  <c r="Q41" i="2" s="1"/>
  <c r="N40" i="2"/>
  <c r="M40" i="2"/>
  <c r="L40" i="2"/>
  <c r="Q40" i="2" s="1"/>
  <c r="N39" i="2"/>
  <c r="M39" i="2"/>
  <c r="R39" i="2" s="1"/>
  <c r="L39" i="2"/>
  <c r="Q39" i="2" s="1"/>
  <c r="N38" i="2"/>
  <c r="M38" i="2"/>
  <c r="R38" i="2" s="1"/>
  <c r="L38" i="2"/>
  <c r="N37" i="2"/>
  <c r="M37" i="2"/>
  <c r="R37" i="2" s="1"/>
  <c r="L37" i="2"/>
  <c r="Q37" i="2" s="1"/>
  <c r="N36" i="2"/>
  <c r="M36" i="2"/>
  <c r="R36" i="2" s="1"/>
  <c r="L36" i="2"/>
  <c r="Q36" i="2" s="1"/>
  <c r="N35" i="2"/>
  <c r="M35" i="2"/>
  <c r="R35" i="2" s="1"/>
  <c r="L35" i="2"/>
  <c r="Q35" i="2" s="1"/>
  <c r="N34" i="2"/>
  <c r="M34" i="2"/>
  <c r="R34" i="2" s="1"/>
  <c r="L34" i="2"/>
  <c r="Q34" i="2" s="1"/>
  <c r="N33" i="2"/>
  <c r="M33" i="2"/>
  <c r="R33" i="2" s="1"/>
  <c r="L33" i="2"/>
  <c r="N32" i="2"/>
  <c r="M32" i="2"/>
  <c r="R32" i="2" s="1"/>
  <c r="L32" i="2"/>
  <c r="Q32" i="2" s="1"/>
  <c r="N31" i="2"/>
  <c r="M31" i="2"/>
  <c r="R31" i="2" s="1"/>
  <c r="L31" i="2"/>
  <c r="Q31" i="2" s="1"/>
  <c r="N30" i="2"/>
  <c r="M30" i="2"/>
  <c r="R30" i="2" s="1"/>
  <c r="L30" i="2"/>
  <c r="Q30" i="2" s="1"/>
  <c r="N29" i="2"/>
  <c r="M29" i="2"/>
  <c r="R29" i="2" s="1"/>
  <c r="L29" i="2"/>
  <c r="Q29" i="2" s="1"/>
  <c r="N28" i="2"/>
  <c r="M28" i="2"/>
  <c r="R28" i="2" s="1"/>
  <c r="L28" i="2"/>
  <c r="N27" i="2"/>
  <c r="M27" i="2"/>
  <c r="R27" i="2" s="1"/>
  <c r="L27" i="2"/>
  <c r="Q27" i="2" s="1"/>
  <c r="N26" i="2"/>
  <c r="M26" i="2"/>
  <c r="R26" i="2" s="1"/>
  <c r="L26" i="2"/>
  <c r="Q26" i="2" s="1"/>
  <c r="N25" i="2"/>
  <c r="M25" i="2"/>
  <c r="R25" i="2" s="1"/>
  <c r="L25" i="2"/>
  <c r="Q25" i="2" s="1"/>
  <c r="N24" i="2"/>
  <c r="M24" i="2"/>
  <c r="L24" i="2"/>
  <c r="Q24" i="2" s="1"/>
  <c r="N23" i="2"/>
  <c r="M23" i="2"/>
  <c r="R23" i="2" s="1"/>
  <c r="L23" i="2"/>
  <c r="N22" i="2"/>
  <c r="M22" i="2"/>
  <c r="R22" i="2" s="1"/>
  <c r="L22" i="2"/>
  <c r="N21" i="2"/>
  <c r="M21" i="2"/>
  <c r="R21" i="2" s="1"/>
  <c r="L21" i="2"/>
  <c r="Q21" i="2" s="1"/>
  <c r="N20" i="2"/>
  <c r="M20" i="2"/>
  <c r="L20" i="2"/>
  <c r="Q20" i="2" s="1"/>
  <c r="N19" i="2"/>
  <c r="M19" i="2"/>
  <c r="R19" i="2" s="1"/>
  <c r="L19" i="2"/>
  <c r="N18" i="2"/>
  <c r="M18" i="2"/>
  <c r="R18" i="2" s="1"/>
  <c r="L18" i="2"/>
  <c r="Q18" i="2" s="1"/>
  <c r="N17" i="2"/>
  <c r="M17" i="2"/>
  <c r="R17" i="2" s="1"/>
  <c r="L17" i="2"/>
  <c r="Q17" i="2" s="1"/>
  <c r="N16" i="2"/>
  <c r="M16" i="2"/>
  <c r="R16" i="2" s="1"/>
  <c r="L16" i="2"/>
  <c r="Q16" i="2" s="1"/>
  <c r="N15" i="2"/>
  <c r="M15" i="2"/>
  <c r="R15" i="2" s="1"/>
  <c r="L15" i="2"/>
  <c r="Q15" i="2" s="1"/>
  <c r="N14" i="2"/>
  <c r="M14" i="2"/>
  <c r="R14" i="2" s="1"/>
  <c r="L14" i="2"/>
  <c r="N13" i="2"/>
  <c r="M13" i="2"/>
  <c r="R13" i="2" s="1"/>
  <c r="L13" i="2"/>
  <c r="Q13" i="2" s="1"/>
  <c r="N12" i="2"/>
  <c r="M12" i="2"/>
  <c r="L12" i="2"/>
  <c r="Q12" i="2" s="1"/>
  <c r="N11" i="2"/>
  <c r="M11" i="2"/>
  <c r="R11" i="2" s="1"/>
  <c r="L11" i="2"/>
  <c r="Q11" i="2" s="1"/>
  <c r="N10" i="2"/>
  <c r="M10" i="2"/>
  <c r="R10" i="2" s="1"/>
  <c r="L10" i="2"/>
  <c r="Q10" i="2" s="1"/>
  <c r="N9" i="2"/>
  <c r="M9" i="2"/>
  <c r="R9" i="2" s="1"/>
  <c r="L9" i="2"/>
  <c r="Q9" i="2" s="1"/>
  <c r="N8" i="2"/>
  <c r="M8" i="2"/>
  <c r="R8" i="2" s="1"/>
  <c r="L8" i="2"/>
  <c r="Q8" i="2" s="1"/>
  <c r="N7" i="2"/>
  <c r="M7" i="2"/>
  <c r="R7" i="2" s="1"/>
  <c r="L7" i="2"/>
  <c r="N6" i="2"/>
  <c r="M6" i="2"/>
  <c r="R6" i="2" s="1"/>
  <c r="L6" i="2"/>
  <c r="N5" i="2"/>
  <c r="M5" i="2"/>
  <c r="R5" i="2" s="1"/>
  <c r="L5" i="2"/>
  <c r="Q5" i="2" s="1"/>
  <c r="N4" i="2"/>
  <c r="M4" i="2"/>
  <c r="R4" i="2" s="1"/>
  <c r="L4" i="2"/>
  <c r="N3" i="2"/>
  <c r="S3" i="2" s="1"/>
  <c r="M3" i="2"/>
  <c r="R3" i="2" s="1"/>
  <c r="L3" i="2"/>
  <c r="N2" i="2"/>
  <c r="S2" i="2" s="1"/>
  <c r="M2" i="2"/>
  <c r="R2" i="2" s="1"/>
  <c r="L2" i="2"/>
  <c r="Q2" i="2" s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<sst xmlns="http://schemas.openxmlformats.org/spreadsheetml/2006/main" count="8010" uniqueCount="34">
  <si>
    <t>Run Number</t>
  </si>
  <si>
    <t xml:space="preserve"> Run Name</t>
  </si>
  <si>
    <t xml:space="preserve"> Image Name</t>
  </si>
  <si>
    <t xml:space="preserve"> Scale Factor</t>
  </si>
  <si>
    <t xml:space="preserve"> Base Seed</t>
  </si>
  <si>
    <t xml:space="preserve"> Replicate Seed</t>
  </si>
  <si>
    <t xml:space="preserve"> Max Degree of Parallelism</t>
  </si>
  <si>
    <t xml:space="preserve"> Number of Workers</t>
  </si>
  <si>
    <t xml:space="preserve"> Number of Tries</t>
  </si>
  <si>
    <t xml:space="preserve"> Number of Trials</t>
  </si>
  <si>
    <t xml:space="preserve"> Screenshot Number</t>
  </si>
  <si>
    <t xml:space="preserve"> Observation Time</t>
  </si>
  <si>
    <t xml:space="preserve"> Propagate Time</t>
  </si>
  <si>
    <t xml:space="preserve"> Search Time</t>
  </si>
  <si>
    <t xml:space="preserve"> CPU Usage</t>
  </si>
  <si>
    <t xml:space="preserve"> Skyline</t>
  </si>
  <si>
    <t xml:space="preserve"> Flowers</t>
  </si>
  <si>
    <t xml:space="preserve"> Platformer</t>
  </si>
  <si>
    <t xml:space="preserve"> parallel-propagate</t>
  </si>
  <si>
    <t xml:space="preserve"> sequential-search</t>
  </si>
  <si>
    <t xml:space="preserve"> parallel-search</t>
  </si>
  <si>
    <t xml:space="preserve"> Propagate Per Thread</t>
  </si>
  <si>
    <t xml:space="preserve"> Observation Per Thread</t>
  </si>
  <si>
    <t xml:space="preserve"> Search Per Thread</t>
  </si>
  <si>
    <t>Strategy</t>
  </si>
  <si>
    <t>Sequential Search</t>
  </si>
  <si>
    <t xml:space="preserve">Parallel Propagate (1 Thread) </t>
  </si>
  <si>
    <t xml:space="preserve">Parallel Propagate (2 Threads) </t>
  </si>
  <si>
    <t xml:space="preserve">Parallel Propagate (4 Threads) </t>
  </si>
  <si>
    <t xml:space="preserve">Parallel Propagate (8 Threads) </t>
  </si>
  <si>
    <t>Parallel Search (1 Thread)</t>
  </si>
  <si>
    <t>Parallel Search (2 Threads)</t>
  </si>
  <si>
    <t>Parallel Search (4 Threads)</t>
  </si>
  <si>
    <t>Parallel Search (8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</si>
</sst>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5" fillId="0" borderId="0" xfId="5" applyAlignment="1">
      <alignment horizontal="center"/>
    </xf>
    <xf numFmtId="2" fontId="5" fillId="0" borderId="0" xfId="5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'Propagate Chart'!$G$1</c:f>
              <c:strCache>
                <c:ptCount val="1"/>
                <c:pt idx="0">
                  <c:v> Propagate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'Propagate Chart'!$F$2:$F$1351</c:f>
              <c:strCache>
                <c:ptCount val="1350"/>
                <c:pt idx="0">
                  <c:v> sequential-search 1 1</c:v>
                </c:pt>
                <c:pt idx="1">
                  <c:v> sequential-search 1 1</c:v>
                </c:pt>
                <c:pt idx="2">
                  <c:v> sequential-search 1 1</c:v>
                </c:pt>
                <c:pt idx="3">
                  <c:v> sequential-search 1 1</c:v>
                </c:pt>
                <c:pt idx="4">
                  <c:v> sequential-search 1 1</c:v>
                </c:pt>
                <c:pt idx="5">
                  <c:v> sequential-search 1 1</c:v>
                </c:pt>
                <c:pt idx="6">
                  <c:v> sequential-search 1 1</c:v>
                </c:pt>
                <c:pt idx="7">
                  <c:v> sequential-search 1 1</c:v>
                </c:pt>
                <c:pt idx="8">
                  <c:v> sequential-search 1 1</c:v>
                </c:pt>
                <c:pt idx="9">
                  <c:v> sequential-search 1 1</c:v>
                </c:pt>
                <c:pt idx="10">
                  <c:v> sequential-search 1 1</c:v>
                </c:pt>
                <c:pt idx="11">
                  <c:v> sequential-search 1 1</c:v>
                </c:pt>
                <c:pt idx="12">
                  <c:v> sequential-search 1 1</c:v>
                </c:pt>
                <c:pt idx="13">
                  <c:v> sequential-search 1 1</c:v>
                </c:pt>
                <c:pt idx="14">
                  <c:v> sequential-search 1 1</c:v>
                </c:pt>
                <c:pt idx="15">
                  <c:v> sequential-search 1 1</c:v>
                </c:pt>
                <c:pt idx="16">
                  <c:v> sequential-search 1 1</c:v>
                </c:pt>
                <c:pt idx="17">
                  <c:v> sequential-search 1 1</c:v>
                </c:pt>
                <c:pt idx="18">
                  <c:v> sequential-search 1 1</c:v>
                </c:pt>
                <c:pt idx="19">
                  <c:v> sequential-search 1 1</c:v>
                </c:pt>
                <c:pt idx="20">
                  <c:v> sequential-search 1 1</c:v>
                </c:pt>
                <c:pt idx="21">
                  <c:v> sequential-search 1 1</c:v>
                </c:pt>
                <c:pt idx="22">
                  <c:v> sequential-search 1 1</c:v>
                </c:pt>
                <c:pt idx="23">
                  <c:v> sequential-search 1 1</c:v>
                </c:pt>
                <c:pt idx="24">
                  <c:v> sequential-search 1 1</c:v>
                </c:pt>
                <c:pt idx="25">
                  <c:v> sequential-search 1 1</c:v>
                </c:pt>
                <c:pt idx="26">
                  <c:v> sequential-search 1 1</c:v>
                </c:pt>
                <c:pt idx="27">
                  <c:v> sequential-search 1 1</c:v>
                </c:pt>
                <c:pt idx="28">
                  <c:v> sequential-search 1 1</c:v>
                </c:pt>
                <c:pt idx="29">
                  <c:v> sequential-search 1 1</c:v>
                </c:pt>
                <c:pt idx="30">
                  <c:v> sequential-search 1 1</c:v>
                </c:pt>
                <c:pt idx="31">
                  <c:v> sequential-search 1 1</c:v>
                </c:pt>
                <c:pt idx="32">
                  <c:v> sequential-search 1 1</c:v>
                </c:pt>
                <c:pt idx="33">
                  <c:v> sequential-search 1 1</c:v>
                </c:pt>
                <c:pt idx="34">
                  <c:v> sequential-search 1 1</c:v>
                </c:pt>
                <c:pt idx="35">
                  <c:v> sequential-search 1 1</c:v>
                </c:pt>
                <c:pt idx="36">
                  <c:v> sequential-search 1 1</c:v>
                </c:pt>
                <c:pt idx="37">
                  <c:v> sequential-search 1 1</c:v>
                </c:pt>
                <c:pt idx="38">
                  <c:v> sequential-search 1 1</c:v>
                </c:pt>
                <c:pt idx="39">
                  <c:v> sequential-search 1 1</c:v>
                </c:pt>
                <c:pt idx="40">
                  <c:v> sequential-search 1 1</c:v>
                </c:pt>
                <c:pt idx="41">
                  <c:v> sequential-search 1 1</c:v>
                </c:pt>
                <c:pt idx="42">
                  <c:v> sequential-search 1 1</c:v>
                </c:pt>
                <c:pt idx="43">
                  <c:v> sequential-search 1 1</c:v>
                </c:pt>
                <c:pt idx="44">
                  <c:v> sequential-search 1 1</c:v>
                </c:pt>
                <c:pt idx="45">
                  <c:v> sequential-search 1 1</c:v>
                </c:pt>
                <c:pt idx="46">
                  <c:v> sequential-search 1 1</c:v>
                </c:pt>
                <c:pt idx="47">
                  <c:v> sequential-search 1 1</c:v>
                </c:pt>
                <c:pt idx="48">
                  <c:v> sequential-search 1 1</c:v>
                </c:pt>
                <c:pt idx="49">
                  <c:v> sequential-search 1 1</c:v>
                </c:pt>
                <c:pt idx="50">
                  <c:v> sequential-search 1 1</c:v>
                </c:pt>
                <c:pt idx="51">
                  <c:v> sequential-search 1 1</c:v>
                </c:pt>
                <c:pt idx="52">
                  <c:v> sequential-search 1 1</c:v>
                </c:pt>
                <c:pt idx="53">
                  <c:v> sequential-search 1 1</c:v>
                </c:pt>
                <c:pt idx="54">
                  <c:v> sequential-search 1 1</c:v>
                </c:pt>
                <c:pt idx="55">
                  <c:v> sequential-search 1 1</c:v>
                </c:pt>
                <c:pt idx="56">
                  <c:v> sequential-search 1 1</c:v>
                </c:pt>
                <c:pt idx="57">
                  <c:v> sequential-search 1 1</c:v>
                </c:pt>
                <c:pt idx="58">
                  <c:v> sequential-search 1 1</c:v>
                </c:pt>
                <c:pt idx="59">
                  <c:v> sequential-search 1 1</c:v>
                </c:pt>
                <c:pt idx="60">
                  <c:v> sequential-search 1 1</c:v>
                </c:pt>
                <c:pt idx="61">
                  <c:v> sequential-search 1 1</c:v>
                </c:pt>
                <c:pt idx="62">
                  <c:v> sequential-search 1 1</c:v>
                </c:pt>
                <c:pt idx="63">
                  <c:v> sequential-search 1 1</c:v>
                </c:pt>
                <c:pt idx="64">
                  <c:v> sequential-search 1 1</c:v>
                </c:pt>
                <c:pt idx="65">
                  <c:v> sequential-search 1 1</c:v>
                </c:pt>
                <c:pt idx="66">
                  <c:v> sequential-search 1 1</c:v>
                </c:pt>
                <c:pt idx="67">
                  <c:v> sequential-search 1 1</c:v>
                </c:pt>
                <c:pt idx="68">
                  <c:v> sequential-search 1 1</c:v>
                </c:pt>
                <c:pt idx="69">
                  <c:v> sequential-search 1 1</c:v>
                </c:pt>
                <c:pt idx="70">
                  <c:v> sequential-search 1 1</c:v>
                </c:pt>
                <c:pt idx="71">
                  <c:v> sequential-search 1 1</c:v>
                </c:pt>
                <c:pt idx="72">
                  <c:v> sequential-search 1 1</c:v>
                </c:pt>
                <c:pt idx="73">
                  <c:v> sequential-search 1 1</c:v>
                </c:pt>
                <c:pt idx="74">
                  <c:v> sequential-search 1 1</c:v>
                </c:pt>
                <c:pt idx="75">
                  <c:v> sequential-search 1 1</c:v>
                </c:pt>
                <c:pt idx="76">
                  <c:v> sequential-search 1 1</c:v>
                </c:pt>
                <c:pt idx="77">
                  <c:v> sequential-search 1 1</c:v>
                </c:pt>
                <c:pt idx="78">
                  <c:v> sequential-search 1 1</c:v>
                </c:pt>
                <c:pt idx="79">
                  <c:v> sequential-search 1 1</c:v>
                </c:pt>
                <c:pt idx="80">
                  <c:v> sequential-search 1 1</c:v>
                </c:pt>
                <c:pt idx="81">
                  <c:v> sequential-search 1 1</c:v>
                </c:pt>
                <c:pt idx="82">
                  <c:v> sequential-search 1 1</c:v>
                </c:pt>
                <c:pt idx="83">
                  <c:v> sequential-search 1 1</c:v>
                </c:pt>
                <c:pt idx="84">
                  <c:v> sequential-search 1 1</c:v>
                </c:pt>
                <c:pt idx="85">
                  <c:v> sequential-search 1 1</c:v>
                </c:pt>
                <c:pt idx="86">
                  <c:v> sequential-search 1 1</c:v>
                </c:pt>
                <c:pt idx="87">
                  <c:v> sequential-search 1 1</c:v>
                </c:pt>
                <c:pt idx="88">
                  <c:v> sequential-search 1 1</c:v>
                </c:pt>
                <c:pt idx="89">
                  <c:v> sequential-search 1 1</c:v>
                </c:pt>
                <c:pt idx="90">
                  <c:v> sequential-search 1 1</c:v>
                </c:pt>
                <c:pt idx="91">
                  <c:v> sequential-search 1 1</c:v>
                </c:pt>
                <c:pt idx="92">
                  <c:v> sequential-search 1 1</c:v>
                </c:pt>
                <c:pt idx="93">
                  <c:v> sequential-search 1 1</c:v>
                </c:pt>
                <c:pt idx="94">
                  <c:v> sequential-search 1 1</c:v>
                </c:pt>
                <c:pt idx="95">
                  <c:v> sequential-search 1 1</c:v>
                </c:pt>
                <c:pt idx="96">
                  <c:v> sequential-search 1 1</c:v>
                </c:pt>
                <c:pt idx="97">
                  <c:v> sequential-search 1 1</c:v>
                </c:pt>
                <c:pt idx="98">
                  <c:v> sequential-search 1 1</c:v>
                </c:pt>
                <c:pt idx="99">
                  <c:v> sequential-search 1 1</c:v>
                </c:pt>
                <c:pt idx="100">
                  <c:v> sequential-search 1 1</c:v>
                </c:pt>
                <c:pt idx="101">
                  <c:v> sequential-search 1 1</c:v>
                </c:pt>
                <c:pt idx="102">
                  <c:v> sequential-search 1 1</c:v>
                </c:pt>
                <c:pt idx="103">
                  <c:v> sequential-search 1 1</c:v>
                </c:pt>
                <c:pt idx="104">
                  <c:v> sequential-search 1 1</c:v>
                </c:pt>
                <c:pt idx="105">
                  <c:v> sequential-search 1 1</c:v>
                </c:pt>
                <c:pt idx="106">
                  <c:v> sequential-search 1 1</c:v>
                </c:pt>
                <c:pt idx="107">
                  <c:v> sequential-search 1 1</c:v>
                </c:pt>
                <c:pt idx="108">
                  <c:v> sequential-search 1 1</c:v>
                </c:pt>
                <c:pt idx="109">
                  <c:v> sequential-search 1 1</c:v>
                </c:pt>
                <c:pt idx="110">
                  <c:v> sequential-search 1 1</c:v>
                </c:pt>
                <c:pt idx="111">
                  <c:v> sequential-search 1 1</c:v>
                </c:pt>
                <c:pt idx="112">
                  <c:v> sequential-search 1 1</c:v>
                </c:pt>
                <c:pt idx="113">
                  <c:v> sequential-search 1 1</c:v>
                </c:pt>
                <c:pt idx="114">
                  <c:v> sequential-search 1 1</c:v>
                </c:pt>
                <c:pt idx="115">
                  <c:v> sequential-search 1 1</c:v>
                </c:pt>
                <c:pt idx="116">
                  <c:v> sequential-search 1 1</c:v>
                </c:pt>
                <c:pt idx="117">
                  <c:v> sequential-search 1 1</c:v>
                </c:pt>
                <c:pt idx="118">
                  <c:v> sequential-search 1 1</c:v>
                </c:pt>
                <c:pt idx="119">
                  <c:v> sequential-search 1 1</c:v>
                </c:pt>
                <c:pt idx="120">
                  <c:v> sequential-search 1 1</c:v>
                </c:pt>
                <c:pt idx="121">
                  <c:v> sequential-search 1 1</c:v>
                </c:pt>
                <c:pt idx="122">
                  <c:v> sequential-search 1 1</c:v>
                </c:pt>
                <c:pt idx="123">
                  <c:v> sequential-search 1 1</c:v>
                </c:pt>
                <c:pt idx="124">
                  <c:v> sequential-search 1 1</c:v>
                </c:pt>
                <c:pt idx="125">
                  <c:v> sequential-search 1 1</c:v>
                </c:pt>
                <c:pt idx="126">
                  <c:v> sequential-search 1 1</c:v>
                </c:pt>
                <c:pt idx="127">
                  <c:v> sequential-search 1 1</c:v>
                </c:pt>
                <c:pt idx="128">
                  <c:v> sequential-search 1 1</c:v>
                </c:pt>
                <c:pt idx="129">
                  <c:v> sequential-search 1 1</c:v>
                </c:pt>
                <c:pt idx="130">
                  <c:v> sequential-search 1 1</c:v>
                </c:pt>
                <c:pt idx="131">
                  <c:v> sequential-search 1 1</c:v>
                </c:pt>
                <c:pt idx="132">
                  <c:v> sequential-search 1 1</c:v>
                </c:pt>
                <c:pt idx="133">
                  <c:v> sequential-search 1 1</c:v>
                </c:pt>
                <c:pt idx="134">
                  <c:v> sequential-search 1 1</c:v>
                </c:pt>
                <c:pt idx="135">
                  <c:v> sequential-search 1 1</c:v>
                </c:pt>
                <c:pt idx="136">
                  <c:v> sequential-search 1 1</c:v>
                </c:pt>
                <c:pt idx="137">
                  <c:v> sequential-search 1 1</c:v>
                </c:pt>
                <c:pt idx="138">
                  <c:v> sequential-search 1 1</c:v>
                </c:pt>
                <c:pt idx="139">
                  <c:v> sequential-search 1 1</c:v>
                </c:pt>
                <c:pt idx="140">
                  <c:v> sequential-search 1 1</c:v>
                </c:pt>
                <c:pt idx="141">
                  <c:v> sequential-search 1 1</c:v>
                </c:pt>
                <c:pt idx="142">
                  <c:v> sequential-search 1 1</c:v>
                </c:pt>
                <c:pt idx="143">
                  <c:v> sequential-search 1 1</c:v>
                </c:pt>
                <c:pt idx="144">
                  <c:v> sequential-search 1 1</c:v>
                </c:pt>
                <c:pt idx="145">
                  <c:v> sequential-search 1 1</c:v>
                </c:pt>
                <c:pt idx="146">
                  <c:v> sequential-search 1 1</c:v>
                </c:pt>
                <c:pt idx="147">
                  <c:v> sequential-search 1 1</c:v>
                </c:pt>
                <c:pt idx="148">
                  <c:v> sequential-search 1 1</c:v>
                </c:pt>
                <c:pt idx="149">
                  <c:v> sequential-search 1 1</c:v>
                </c:pt>
                <c:pt idx="150">
                  <c:v> parallel-propagate 1 1</c:v>
                </c:pt>
                <c:pt idx="151">
                  <c:v> parallel-propagate 1 1</c:v>
                </c:pt>
                <c:pt idx="152">
                  <c:v> parallel-propagate 1 1</c:v>
                </c:pt>
                <c:pt idx="153">
                  <c:v> parallel-propagate 1 1</c:v>
                </c:pt>
                <c:pt idx="154">
                  <c:v> parallel-propagate 1 1</c:v>
                </c:pt>
                <c:pt idx="155">
                  <c:v> parallel-propagate 1 1</c:v>
                </c:pt>
                <c:pt idx="156">
                  <c:v> parallel-propagate 1 1</c:v>
                </c:pt>
                <c:pt idx="157">
                  <c:v> parallel-propagate 1 1</c:v>
                </c:pt>
                <c:pt idx="158">
                  <c:v> parallel-propagate 1 1</c:v>
                </c:pt>
                <c:pt idx="159">
                  <c:v> parallel-propagate 1 1</c:v>
                </c:pt>
                <c:pt idx="160">
                  <c:v> parallel-propagate 1 1</c:v>
                </c:pt>
                <c:pt idx="161">
                  <c:v> parallel-propagate 1 1</c:v>
                </c:pt>
                <c:pt idx="162">
                  <c:v> parallel-propagate 1 1</c:v>
                </c:pt>
                <c:pt idx="163">
                  <c:v> parallel-propagate 1 1</c:v>
                </c:pt>
                <c:pt idx="164">
                  <c:v> parallel-propagate 1 1</c:v>
                </c:pt>
                <c:pt idx="165">
                  <c:v> parallel-propagate 1 1</c:v>
                </c:pt>
                <c:pt idx="166">
                  <c:v> parallel-propagate 1 1</c:v>
                </c:pt>
                <c:pt idx="167">
                  <c:v> parallel-propagate 1 1</c:v>
                </c:pt>
                <c:pt idx="168">
                  <c:v> parallel-propagate 1 1</c:v>
                </c:pt>
                <c:pt idx="169">
                  <c:v> parallel-propagate 1 1</c:v>
                </c:pt>
                <c:pt idx="170">
                  <c:v> parallel-propagate 1 1</c:v>
                </c:pt>
                <c:pt idx="171">
                  <c:v> parallel-propagate 1 1</c:v>
                </c:pt>
                <c:pt idx="172">
                  <c:v> parallel-propagate 1 1</c:v>
                </c:pt>
                <c:pt idx="173">
                  <c:v> parallel-propagate 1 1</c:v>
                </c:pt>
                <c:pt idx="174">
                  <c:v> parallel-propagate 1 1</c:v>
                </c:pt>
                <c:pt idx="175">
                  <c:v> parallel-propagate 1 1</c:v>
                </c:pt>
                <c:pt idx="176">
                  <c:v> parallel-propagate 1 1</c:v>
                </c:pt>
                <c:pt idx="177">
                  <c:v> parallel-propagate 1 1</c:v>
                </c:pt>
                <c:pt idx="178">
                  <c:v> parallel-propagate 1 1</c:v>
                </c:pt>
                <c:pt idx="179">
                  <c:v> parallel-propagate 1 1</c:v>
                </c:pt>
                <c:pt idx="180">
                  <c:v> parallel-propagate 1 1</c:v>
                </c:pt>
                <c:pt idx="181">
                  <c:v> parallel-propagate 1 1</c:v>
                </c:pt>
                <c:pt idx="182">
                  <c:v> parallel-propagate 1 1</c:v>
                </c:pt>
                <c:pt idx="183">
                  <c:v> parallel-propagate 1 1</c:v>
                </c:pt>
                <c:pt idx="184">
                  <c:v> parallel-propagate 1 1</c:v>
                </c:pt>
                <c:pt idx="185">
                  <c:v> parallel-propagate 1 1</c:v>
                </c:pt>
                <c:pt idx="186">
                  <c:v> parallel-propagate 1 1</c:v>
                </c:pt>
                <c:pt idx="187">
                  <c:v> parallel-propagate 1 1</c:v>
                </c:pt>
                <c:pt idx="188">
                  <c:v> parallel-propagate 1 1</c:v>
                </c:pt>
                <c:pt idx="189">
                  <c:v> parallel-propagate 1 1</c:v>
                </c:pt>
                <c:pt idx="190">
                  <c:v> parallel-propagate 1 1</c:v>
                </c:pt>
                <c:pt idx="191">
                  <c:v> parallel-propagate 1 1</c:v>
                </c:pt>
                <c:pt idx="192">
                  <c:v> parallel-propagate 1 1</c:v>
                </c:pt>
                <c:pt idx="193">
                  <c:v> parallel-propagate 1 1</c:v>
                </c:pt>
                <c:pt idx="194">
                  <c:v> parallel-propagate 1 1</c:v>
                </c:pt>
                <c:pt idx="195">
                  <c:v> parallel-propagate 1 1</c:v>
                </c:pt>
                <c:pt idx="196">
                  <c:v> parallel-propagate 1 1</c:v>
                </c:pt>
                <c:pt idx="197">
                  <c:v> parallel-propagate 1 1</c:v>
                </c:pt>
                <c:pt idx="198">
                  <c:v> parallel-propagate 1 1</c:v>
                </c:pt>
                <c:pt idx="199">
                  <c:v> parallel-propagate 1 1</c:v>
                </c:pt>
                <c:pt idx="200">
                  <c:v> parallel-propagate 1 1</c:v>
                </c:pt>
                <c:pt idx="201">
                  <c:v> parallel-propagate 1 1</c:v>
                </c:pt>
                <c:pt idx="202">
                  <c:v> parallel-propagate 1 1</c:v>
                </c:pt>
                <c:pt idx="203">
                  <c:v> parallel-propagate 1 1</c:v>
                </c:pt>
                <c:pt idx="204">
                  <c:v> parallel-propagate 1 1</c:v>
                </c:pt>
                <c:pt idx="205">
                  <c:v> parallel-propagate 1 1</c:v>
                </c:pt>
                <c:pt idx="206">
                  <c:v> parallel-propagate 1 1</c:v>
                </c:pt>
                <c:pt idx="207">
                  <c:v> parallel-propagate 1 1</c:v>
                </c:pt>
                <c:pt idx="208">
                  <c:v> parallel-propagate 1 1</c:v>
                </c:pt>
                <c:pt idx="209">
                  <c:v> parallel-propagate 1 1</c:v>
                </c:pt>
                <c:pt idx="210">
                  <c:v> parallel-propagate 1 1</c:v>
                </c:pt>
                <c:pt idx="211">
                  <c:v> parallel-propagate 1 1</c:v>
                </c:pt>
                <c:pt idx="212">
                  <c:v> parallel-propagate 1 1</c:v>
                </c:pt>
                <c:pt idx="213">
                  <c:v> parallel-propagate 1 1</c:v>
                </c:pt>
                <c:pt idx="214">
                  <c:v> parallel-propagate 1 1</c:v>
                </c:pt>
                <c:pt idx="215">
                  <c:v> parallel-propagate 1 1</c:v>
                </c:pt>
                <c:pt idx="216">
                  <c:v> parallel-propagate 1 1</c:v>
                </c:pt>
                <c:pt idx="217">
                  <c:v> parallel-propagate 1 1</c:v>
                </c:pt>
                <c:pt idx="218">
                  <c:v> parallel-propagate 1 1</c:v>
                </c:pt>
                <c:pt idx="219">
                  <c:v> parallel-propagate 1 1</c:v>
                </c:pt>
                <c:pt idx="220">
                  <c:v> parallel-propagate 1 1</c:v>
                </c:pt>
                <c:pt idx="221">
                  <c:v> parallel-propagate 1 1</c:v>
                </c:pt>
                <c:pt idx="222">
                  <c:v> parallel-propagate 1 1</c:v>
                </c:pt>
                <c:pt idx="223">
                  <c:v> parallel-propagate 1 1</c:v>
                </c:pt>
                <c:pt idx="224">
                  <c:v> parallel-propagate 1 1</c:v>
                </c:pt>
                <c:pt idx="225">
                  <c:v> parallel-propagate 1 1</c:v>
                </c:pt>
                <c:pt idx="226">
                  <c:v> parallel-propagate 1 1</c:v>
                </c:pt>
                <c:pt idx="227">
                  <c:v> parallel-propagate 1 1</c:v>
                </c:pt>
                <c:pt idx="228">
                  <c:v> parallel-propagate 1 1</c:v>
                </c:pt>
                <c:pt idx="229">
                  <c:v> parallel-propagate 1 1</c:v>
                </c:pt>
                <c:pt idx="230">
                  <c:v> parallel-propagate 1 1</c:v>
                </c:pt>
                <c:pt idx="231">
                  <c:v> parallel-propagate 1 1</c:v>
                </c:pt>
                <c:pt idx="232">
                  <c:v> parallel-propagate 1 1</c:v>
                </c:pt>
                <c:pt idx="233">
                  <c:v> parallel-propagate 1 1</c:v>
                </c:pt>
                <c:pt idx="234">
                  <c:v> parallel-propagate 1 1</c:v>
                </c:pt>
                <c:pt idx="235">
                  <c:v> parallel-propagate 1 1</c:v>
                </c:pt>
                <c:pt idx="236">
                  <c:v> parallel-propagate 1 1</c:v>
                </c:pt>
                <c:pt idx="237">
                  <c:v> parallel-propagate 1 1</c:v>
                </c:pt>
                <c:pt idx="238">
                  <c:v> parallel-propagate 1 1</c:v>
                </c:pt>
                <c:pt idx="239">
                  <c:v> parallel-propagate 1 1</c:v>
                </c:pt>
                <c:pt idx="240">
                  <c:v> parallel-propagate 1 1</c:v>
                </c:pt>
                <c:pt idx="241">
                  <c:v> parallel-propagate 1 1</c:v>
                </c:pt>
                <c:pt idx="242">
                  <c:v> parallel-propagate 1 1</c:v>
                </c:pt>
                <c:pt idx="243">
                  <c:v> parallel-propagate 1 1</c:v>
                </c:pt>
                <c:pt idx="244">
                  <c:v> parallel-propagate 1 1</c:v>
                </c:pt>
                <c:pt idx="245">
                  <c:v> parallel-propagate 1 1</c:v>
                </c:pt>
                <c:pt idx="246">
                  <c:v> parallel-propagate 1 1</c:v>
                </c:pt>
                <c:pt idx="247">
                  <c:v> parallel-propagate 1 1</c:v>
                </c:pt>
                <c:pt idx="248">
                  <c:v> parallel-propagate 1 1</c:v>
                </c:pt>
                <c:pt idx="249">
                  <c:v> parallel-propagate 1 1</c:v>
                </c:pt>
                <c:pt idx="250">
                  <c:v> parallel-propagate 1 1</c:v>
                </c:pt>
                <c:pt idx="251">
                  <c:v> parallel-propagate 1 1</c:v>
                </c:pt>
                <c:pt idx="252">
                  <c:v> parallel-propagate 1 1</c:v>
                </c:pt>
                <c:pt idx="253">
                  <c:v> parallel-propagate 1 1</c:v>
                </c:pt>
                <c:pt idx="254">
                  <c:v> parallel-propagate 1 1</c:v>
                </c:pt>
                <c:pt idx="255">
                  <c:v> parallel-propagate 1 1</c:v>
                </c:pt>
                <c:pt idx="256">
                  <c:v> parallel-propagate 1 1</c:v>
                </c:pt>
                <c:pt idx="257">
                  <c:v> parallel-propagate 1 1</c:v>
                </c:pt>
                <c:pt idx="258">
                  <c:v> parallel-propagate 1 1</c:v>
                </c:pt>
                <c:pt idx="259">
                  <c:v> parallel-propagate 1 1</c:v>
                </c:pt>
                <c:pt idx="260">
                  <c:v> parallel-propagate 1 1</c:v>
                </c:pt>
                <c:pt idx="261">
                  <c:v> parallel-propagate 1 1</c:v>
                </c:pt>
                <c:pt idx="262">
                  <c:v> parallel-propagate 1 1</c:v>
                </c:pt>
                <c:pt idx="263">
                  <c:v> parallel-propagate 1 1</c:v>
                </c:pt>
                <c:pt idx="264">
                  <c:v> parallel-propagate 1 1</c:v>
                </c:pt>
                <c:pt idx="265">
                  <c:v> parallel-propagate 1 1</c:v>
                </c:pt>
                <c:pt idx="266">
                  <c:v> parallel-propagate 1 1</c:v>
                </c:pt>
                <c:pt idx="267">
                  <c:v> parallel-propagate 1 1</c:v>
                </c:pt>
                <c:pt idx="268">
                  <c:v> parallel-propagate 1 1</c:v>
                </c:pt>
                <c:pt idx="269">
                  <c:v> parallel-propagate 1 1</c:v>
                </c:pt>
                <c:pt idx="270">
                  <c:v> parallel-propagate 1 1</c:v>
                </c:pt>
                <c:pt idx="271">
                  <c:v> parallel-propagate 1 1</c:v>
                </c:pt>
                <c:pt idx="272">
                  <c:v> parallel-propagate 1 1</c:v>
                </c:pt>
                <c:pt idx="273">
                  <c:v> parallel-propagate 1 1</c:v>
                </c:pt>
                <c:pt idx="274">
                  <c:v> parallel-propagate 1 1</c:v>
                </c:pt>
                <c:pt idx="275">
                  <c:v> parallel-propagate 1 1</c:v>
                </c:pt>
                <c:pt idx="276">
                  <c:v> parallel-propagate 1 1</c:v>
                </c:pt>
                <c:pt idx="277">
                  <c:v> parallel-propagate 1 1</c:v>
                </c:pt>
                <c:pt idx="278">
                  <c:v> parallel-propagate 1 1</c:v>
                </c:pt>
                <c:pt idx="279">
                  <c:v> parallel-propagate 1 1</c:v>
                </c:pt>
                <c:pt idx="280">
                  <c:v> parallel-propagate 1 1</c:v>
                </c:pt>
                <c:pt idx="281">
                  <c:v> parallel-propagate 1 1</c:v>
                </c:pt>
                <c:pt idx="282">
                  <c:v> parallel-propagate 1 1</c:v>
                </c:pt>
                <c:pt idx="283">
                  <c:v> parallel-propagate 1 1</c:v>
                </c:pt>
                <c:pt idx="284">
                  <c:v> parallel-propagate 1 1</c:v>
                </c:pt>
                <c:pt idx="285">
                  <c:v> parallel-propagate 1 1</c:v>
                </c:pt>
                <c:pt idx="286">
                  <c:v> parallel-propagate 1 1</c:v>
                </c:pt>
                <c:pt idx="287">
                  <c:v> parallel-propagate 1 1</c:v>
                </c:pt>
                <c:pt idx="288">
                  <c:v> parallel-propagate 1 1</c:v>
                </c:pt>
                <c:pt idx="289">
                  <c:v> parallel-propagate 1 1</c:v>
                </c:pt>
                <c:pt idx="290">
                  <c:v> parallel-propagate 1 1</c:v>
                </c:pt>
                <c:pt idx="291">
                  <c:v> parallel-propagate 1 1</c:v>
                </c:pt>
                <c:pt idx="292">
                  <c:v> parallel-propagate 1 1</c:v>
                </c:pt>
                <c:pt idx="293">
                  <c:v> parallel-propagate 1 1</c:v>
                </c:pt>
                <c:pt idx="294">
                  <c:v> parallel-propagate 1 1</c:v>
                </c:pt>
                <c:pt idx="295">
                  <c:v> parallel-propagate 1 1</c:v>
                </c:pt>
                <c:pt idx="296">
                  <c:v> parallel-propagate 1 1</c:v>
                </c:pt>
                <c:pt idx="297">
                  <c:v> parallel-propagate 1 1</c:v>
                </c:pt>
                <c:pt idx="298">
                  <c:v> parallel-propagate 1 1</c:v>
                </c:pt>
                <c:pt idx="299">
                  <c:v> parallel-propagate 1 1</c:v>
                </c:pt>
                <c:pt idx="300">
                  <c:v> parallel-propagate 2 1</c:v>
                </c:pt>
                <c:pt idx="301">
                  <c:v> parallel-propagate 2 1</c:v>
                </c:pt>
                <c:pt idx="302">
                  <c:v> parallel-propagate 2 1</c:v>
                </c:pt>
                <c:pt idx="303">
                  <c:v> parallel-propagate 2 1</c:v>
                </c:pt>
                <c:pt idx="304">
                  <c:v> parallel-propagate 2 1</c:v>
                </c:pt>
                <c:pt idx="305">
                  <c:v> parallel-propagate 2 1</c:v>
                </c:pt>
                <c:pt idx="306">
                  <c:v> parallel-propagate 2 1</c:v>
                </c:pt>
                <c:pt idx="307">
                  <c:v> parallel-propagate 2 1</c:v>
                </c:pt>
                <c:pt idx="308">
                  <c:v> parallel-propagate 2 1</c:v>
                </c:pt>
                <c:pt idx="309">
                  <c:v> parallel-propagate 2 1</c:v>
                </c:pt>
                <c:pt idx="310">
                  <c:v> parallel-propagate 2 1</c:v>
                </c:pt>
                <c:pt idx="311">
                  <c:v> parallel-propagate 2 1</c:v>
                </c:pt>
                <c:pt idx="312">
                  <c:v> parallel-propagate 2 1</c:v>
                </c:pt>
                <c:pt idx="313">
                  <c:v> parallel-propagate 2 1</c:v>
                </c:pt>
                <c:pt idx="314">
                  <c:v> parallel-propagate 2 1</c:v>
                </c:pt>
                <c:pt idx="315">
                  <c:v> parallel-propagate 2 1</c:v>
                </c:pt>
                <c:pt idx="316">
                  <c:v> parallel-propagate 2 1</c:v>
                </c:pt>
                <c:pt idx="317">
                  <c:v> parallel-propagate 2 1</c:v>
                </c:pt>
                <c:pt idx="318">
                  <c:v> parallel-propagate 2 1</c:v>
                </c:pt>
                <c:pt idx="319">
                  <c:v> parallel-propagate 2 1</c:v>
                </c:pt>
                <c:pt idx="320">
                  <c:v> parallel-propagate 2 1</c:v>
                </c:pt>
                <c:pt idx="321">
                  <c:v> parallel-propagate 2 1</c:v>
                </c:pt>
                <c:pt idx="322">
                  <c:v> parallel-propagate 2 1</c:v>
                </c:pt>
                <c:pt idx="323">
                  <c:v> parallel-propagate 2 1</c:v>
                </c:pt>
                <c:pt idx="324">
                  <c:v> parallel-propagate 2 1</c:v>
                </c:pt>
                <c:pt idx="325">
                  <c:v> parallel-propagate 2 1</c:v>
                </c:pt>
                <c:pt idx="326">
                  <c:v> parallel-propagate 2 1</c:v>
                </c:pt>
                <c:pt idx="327">
                  <c:v> parallel-propagate 2 1</c:v>
                </c:pt>
                <c:pt idx="328">
                  <c:v> parallel-propagate 2 1</c:v>
                </c:pt>
                <c:pt idx="329">
                  <c:v> parallel-propagate 2 1</c:v>
                </c:pt>
                <c:pt idx="330">
                  <c:v> parallel-propagate 2 1</c:v>
                </c:pt>
                <c:pt idx="331">
                  <c:v> parallel-propagate 2 1</c:v>
                </c:pt>
                <c:pt idx="332">
                  <c:v> parallel-propagate 2 1</c:v>
                </c:pt>
                <c:pt idx="333">
                  <c:v> parallel-propagate 2 1</c:v>
                </c:pt>
                <c:pt idx="334">
                  <c:v> parallel-propagate 2 1</c:v>
                </c:pt>
                <c:pt idx="335">
                  <c:v> parallel-propagate 2 1</c:v>
                </c:pt>
                <c:pt idx="336">
                  <c:v> parallel-propagate 2 1</c:v>
                </c:pt>
                <c:pt idx="337">
                  <c:v> parallel-propagate 2 1</c:v>
                </c:pt>
                <c:pt idx="338">
                  <c:v> parallel-propagate 2 1</c:v>
                </c:pt>
                <c:pt idx="339">
                  <c:v> parallel-propagate 2 1</c:v>
                </c:pt>
                <c:pt idx="340">
                  <c:v> parallel-propagate 2 1</c:v>
                </c:pt>
                <c:pt idx="341">
                  <c:v> parallel-propagate 2 1</c:v>
                </c:pt>
                <c:pt idx="342">
                  <c:v> parallel-propagate 2 1</c:v>
                </c:pt>
                <c:pt idx="343">
                  <c:v> parallel-propagate 2 1</c:v>
                </c:pt>
                <c:pt idx="344">
                  <c:v> parallel-propagate 2 1</c:v>
                </c:pt>
                <c:pt idx="345">
                  <c:v> parallel-propagate 2 1</c:v>
                </c:pt>
                <c:pt idx="346">
                  <c:v> parallel-propagate 2 1</c:v>
                </c:pt>
                <c:pt idx="347">
                  <c:v> parallel-propagate 2 1</c:v>
                </c:pt>
                <c:pt idx="348">
                  <c:v> parallel-propagate 2 1</c:v>
                </c:pt>
                <c:pt idx="349">
                  <c:v> parallel-propagate 2 1</c:v>
                </c:pt>
                <c:pt idx="350">
                  <c:v> parallel-propagate 2 1</c:v>
                </c:pt>
                <c:pt idx="351">
                  <c:v> parallel-propagate 2 1</c:v>
                </c:pt>
                <c:pt idx="352">
                  <c:v> parallel-propagate 2 1</c:v>
                </c:pt>
                <c:pt idx="353">
                  <c:v> parallel-propagate 2 1</c:v>
                </c:pt>
                <c:pt idx="354">
                  <c:v> parallel-propagate 2 1</c:v>
                </c:pt>
                <c:pt idx="355">
                  <c:v> parallel-propagate 2 1</c:v>
                </c:pt>
                <c:pt idx="356">
                  <c:v> parallel-propagate 2 1</c:v>
                </c:pt>
                <c:pt idx="357">
                  <c:v> parallel-propagate 2 1</c:v>
                </c:pt>
                <c:pt idx="358">
                  <c:v> parallel-propagate 2 1</c:v>
                </c:pt>
                <c:pt idx="359">
                  <c:v> parallel-propagate 2 1</c:v>
                </c:pt>
                <c:pt idx="360">
                  <c:v> parallel-propagate 2 1</c:v>
                </c:pt>
                <c:pt idx="361">
                  <c:v> parallel-propagate 2 1</c:v>
                </c:pt>
                <c:pt idx="362">
                  <c:v> parallel-propagate 2 1</c:v>
                </c:pt>
                <c:pt idx="363">
                  <c:v> parallel-propagate 2 1</c:v>
                </c:pt>
                <c:pt idx="364">
                  <c:v> parallel-propagate 2 1</c:v>
                </c:pt>
                <c:pt idx="365">
                  <c:v> parallel-propagate 2 1</c:v>
                </c:pt>
                <c:pt idx="366">
                  <c:v> parallel-propagate 2 1</c:v>
                </c:pt>
                <c:pt idx="367">
                  <c:v> parallel-propagate 2 1</c:v>
                </c:pt>
                <c:pt idx="368">
                  <c:v> parallel-propagate 2 1</c:v>
                </c:pt>
                <c:pt idx="369">
                  <c:v> parallel-propagate 2 1</c:v>
                </c:pt>
                <c:pt idx="370">
                  <c:v> parallel-propagate 2 1</c:v>
                </c:pt>
                <c:pt idx="371">
                  <c:v> parallel-propagate 2 1</c:v>
                </c:pt>
                <c:pt idx="372">
                  <c:v> parallel-propagate 2 1</c:v>
                </c:pt>
                <c:pt idx="373">
                  <c:v> parallel-propagate 2 1</c:v>
                </c:pt>
                <c:pt idx="374">
                  <c:v> parallel-propagate 2 1</c:v>
                </c:pt>
                <c:pt idx="375">
                  <c:v> parallel-propagate 2 1</c:v>
                </c:pt>
                <c:pt idx="376">
                  <c:v> parallel-propagate 2 1</c:v>
                </c:pt>
                <c:pt idx="377">
                  <c:v> parallel-propagate 2 1</c:v>
                </c:pt>
                <c:pt idx="378">
                  <c:v> parallel-propagate 2 1</c:v>
                </c:pt>
                <c:pt idx="379">
                  <c:v> parallel-propagate 2 1</c:v>
                </c:pt>
                <c:pt idx="380">
                  <c:v> parallel-propagate 2 1</c:v>
                </c:pt>
                <c:pt idx="381">
                  <c:v> parallel-propagate 2 1</c:v>
                </c:pt>
                <c:pt idx="382">
                  <c:v> parallel-propagate 2 1</c:v>
                </c:pt>
                <c:pt idx="383">
                  <c:v> parallel-propagate 2 1</c:v>
                </c:pt>
                <c:pt idx="384">
                  <c:v> parallel-propagate 2 1</c:v>
                </c:pt>
                <c:pt idx="385">
                  <c:v> parallel-propagate 2 1</c:v>
                </c:pt>
                <c:pt idx="386">
                  <c:v> parallel-propagate 2 1</c:v>
                </c:pt>
                <c:pt idx="387">
                  <c:v> parallel-propagate 2 1</c:v>
                </c:pt>
                <c:pt idx="388">
                  <c:v> parallel-propagate 2 1</c:v>
                </c:pt>
                <c:pt idx="389">
                  <c:v> parallel-propagate 2 1</c:v>
                </c:pt>
                <c:pt idx="390">
                  <c:v> parallel-propagate 2 1</c:v>
                </c:pt>
                <c:pt idx="391">
                  <c:v> parallel-propagate 2 1</c:v>
                </c:pt>
                <c:pt idx="392">
                  <c:v> parallel-propagate 2 1</c:v>
                </c:pt>
                <c:pt idx="393">
                  <c:v> parallel-propagate 2 1</c:v>
                </c:pt>
                <c:pt idx="394">
                  <c:v> parallel-propagate 2 1</c:v>
                </c:pt>
                <c:pt idx="395">
                  <c:v> parallel-propagate 2 1</c:v>
                </c:pt>
                <c:pt idx="396">
                  <c:v> parallel-propagate 2 1</c:v>
                </c:pt>
                <c:pt idx="397">
                  <c:v> parallel-propagate 2 1</c:v>
                </c:pt>
                <c:pt idx="398">
                  <c:v> parallel-propagate 2 1</c:v>
                </c:pt>
                <c:pt idx="399">
                  <c:v> parallel-propagate 2 1</c:v>
                </c:pt>
                <c:pt idx="400">
                  <c:v> parallel-propagate 2 1</c:v>
                </c:pt>
                <c:pt idx="401">
                  <c:v> parallel-propagate 2 1</c:v>
                </c:pt>
                <c:pt idx="402">
                  <c:v> parallel-propagate 2 1</c:v>
                </c:pt>
                <c:pt idx="403">
                  <c:v> parallel-propagate 2 1</c:v>
                </c:pt>
                <c:pt idx="404">
                  <c:v> parallel-propagate 2 1</c:v>
                </c:pt>
                <c:pt idx="405">
                  <c:v> parallel-propagate 2 1</c:v>
                </c:pt>
                <c:pt idx="406">
                  <c:v> parallel-propagate 2 1</c:v>
                </c:pt>
                <c:pt idx="407">
                  <c:v> parallel-propagate 2 1</c:v>
                </c:pt>
                <c:pt idx="408">
                  <c:v> parallel-propagate 2 1</c:v>
                </c:pt>
                <c:pt idx="409">
                  <c:v> parallel-propagate 2 1</c:v>
                </c:pt>
                <c:pt idx="410">
                  <c:v> parallel-propagate 2 1</c:v>
                </c:pt>
                <c:pt idx="411">
                  <c:v> parallel-propagate 2 1</c:v>
                </c:pt>
                <c:pt idx="412">
                  <c:v> parallel-propagate 2 1</c:v>
                </c:pt>
                <c:pt idx="413">
                  <c:v> parallel-propagate 2 1</c:v>
                </c:pt>
                <c:pt idx="414">
                  <c:v> parallel-propagate 2 1</c:v>
                </c:pt>
                <c:pt idx="415">
                  <c:v> parallel-propagate 2 1</c:v>
                </c:pt>
                <c:pt idx="416">
                  <c:v> parallel-propagate 2 1</c:v>
                </c:pt>
                <c:pt idx="417">
                  <c:v> parallel-propagate 2 1</c:v>
                </c:pt>
                <c:pt idx="418">
                  <c:v> parallel-propagate 2 1</c:v>
                </c:pt>
                <c:pt idx="419">
                  <c:v> parallel-propagate 2 1</c:v>
                </c:pt>
                <c:pt idx="420">
                  <c:v> parallel-propagate 2 1</c:v>
                </c:pt>
                <c:pt idx="421">
                  <c:v> parallel-propagate 2 1</c:v>
                </c:pt>
                <c:pt idx="422">
                  <c:v> parallel-propagate 2 1</c:v>
                </c:pt>
                <c:pt idx="423">
                  <c:v> parallel-propagate 2 1</c:v>
                </c:pt>
                <c:pt idx="424">
                  <c:v> parallel-propagate 2 1</c:v>
                </c:pt>
                <c:pt idx="425">
                  <c:v> parallel-propagate 2 1</c:v>
                </c:pt>
                <c:pt idx="426">
                  <c:v> parallel-propagate 2 1</c:v>
                </c:pt>
                <c:pt idx="427">
                  <c:v> parallel-propagate 2 1</c:v>
                </c:pt>
                <c:pt idx="428">
                  <c:v> parallel-propagate 2 1</c:v>
                </c:pt>
                <c:pt idx="429">
                  <c:v> parallel-propagate 2 1</c:v>
                </c:pt>
                <c:pt idx="430">
                  <c:v> parallel-propagate 2 1</c:v>
                </c:pt>
                <c:pt idx="431">
                  <c:v> parallel-propagate 2 1</c:v>
                </c:pt>
                <c:pt idx="432">
                  <c:v> parallel-propagate 2 1</c:v>
                </c:pt>
                <c:pt idx="433">
                  <c:v> parallel-propagate 2 1</c:v>
                </c:pt>
                <c:pt idx="434">
                  <c:v> parallel-propagate 2 1</c:v>
                </c:pt>
                <c:pt idx="435">
                  <c:v> parallel-propagate 2 1</c:v>
                </c:pt>
                <c:pt idx="436">
                  <c:v> parallel-propagate 2 1</c:v>
                </c:pt>
                <c:pt idx="437">
                  <c:v> parallel-propagate 2 1</c:v>
                </c:pt>
                <c:pt idx="438">
                  <c:v> parallel-propagate 2 1</c:v>
                </c:pt>
                <c:pt idx="439">
                  <c:v> parallel-propagate 2 1</c:v>
                </c:pt>
                <c:pt idx="440">
                  <c:v> parallel-propagate 2 1</c:v>
                </c:pt>
                <c:pt idx="441">
                  <c:v> parallel-propagate 2 1</c:v>
                </c:pt>
                <c:pt idx="442">
                  <c:v> parallel-propagate 2 1</c:v>
                </c:pt>
                <c:pt idx="443">
                  <c:v> parallel-propagate 2 1</c:v>
                </c:pt>
                <c:pt idx="444">
                  <c:v> parallel-propagate 2 1</c:v>
                </c:pt>
                <c:pt idx="445">
                  <c:v> parallel-propagate 2 1</c:v>
                </c:pt>
                <c:pt idx="446">
                  <c:v> parallel-propagate 2 1</c:v>
                </c:pt>
                <c:pt idx="447">
                  <c:v> parallel-propagate 2 1</c:v>
                </c:pt>
                <c:pt idx="448">
                  <c:v> parallel-propagate 2 1</c:v>
                </c:pt>
                <c:pt idx="449">
                  <c:v> parallel-propagate 2 1</c:v>
                </c:pt>
                <c:pt idx="450">
                  <c:v> parallel-propagate 4 1</c:v>
                </c:pt>
                <c:pt idx="451">
                  <c:v> parallel-propagate 4 1</c:v>
                </c:pt>
                <c:pt idx="452">
                  <c:v> parallel-propagate 4 1</c:v>
                </c:pt>
                <c:pt idx="453">
                  <c:v> parallel-propagate 4 1</c:v>
                </c:pt>
                <c:pt idx="454">
                  <c:v> parallel-propagate 4 1</c:v>
                </c:pt>
                <c:pt idx="455">
                  <c:v> parallel-propagate 4 1</c:v>
                </c:pt>
                <c:pt idx="456">
                  <c:v> parallel-propagate 4 1</c:v>
                </c:pt>
                <c:pt idx="457">
                  <c:v> parallel-propagate 4 1</c:v>
                </c:pt>
                <c:pt idx="458">
                  <c:v> parallel-propagate 4 1</c:v>
                </c:pt>
                <c:pt idx="459">
                  <c:v> parallel-propagate 4 1</c:v>
                </c:pt>
                <c:pt idx="460">
                  <c:v> parallel-propagate 4 1</c:v>
                </c:pt>
                <c:pt idx="461">
                  <c:v> parallel-propagate 4 1</c:v>
                </c:pt>
                <c:pt idx="462">
                  <c:v> parallel-propagate 4 1</c:v>
                </c:pt>
                <c:pt idx="463">
                  <c:v> parallel-propagate 4 1</c:v>
                </c:pt>
                <c:pt idx="464">
                  <c:v> parallel-propagate 4 1</c:v>
                </c:pt>
                <c:pt idx="465">
                  <c:v> parallel-propagate 4 1</c:v>
                </c:pt>
                <c:pt idx="466">
                  <c:v> parallel-propagate 4 1</c:v>
                </c:pt>
                <c:pt idx="467">
                  <c:v> parallel-propagate 4 1</c:v>
                </c:pt>
                <c:pt idx="468">
                  <c:v> parallel-propagate 4 1</c:v>
                </c:pt>
                <c:pt idx="469">
                  <c:v> parallel-propagate 4 1</c:v>
                </c:pt>
                <c:pt idx="470">
                  <c:v> parallel-propagate 4 1</c:v>
                </c:pt>
                <c:pt idx="471">
                  <c:v> parallel-propagate 4 1</c:v>
                </c:pt>
                <c:pt idx="472">
                  <c:v> parallel-propagate 4 1</c:v>
                </c:pt>
                <c:pt idx="473">
                  <c:v> parallel-propagate 4 1</c:v>
                </c:pt>
                <c:pt idx="474">
                  <c:v> parallel-propagate 4 1</c:v>
                </c:pt>
                <c:pt idx="475">
                  <c:v> parallel-propagate 4 1</c:v>
                </c:pt>
                <c:pt idx="476">
                  <c:v> parallel-propagate 4 1</c:v>
                </c:pt>
                <c:pt idx="477">
                  <c:v> parallel-propagate 4 1</c:v>
                </c:pt>
                <c:pt idx="478">
                  <c:v> parallel-propagate 4 1</c:v>
                </c:pt>
                <c:pt idx="479">
                  <c:v> parallel-propagate 4 1</c:v>
                </c:pt>
                <c:pt idx="480">
                  <c:v> parallel-propagate 4 1</c:v>
                </c:pt>
                <c:pt idx="481">
                  <c:v> parallel-propagate 4 1</c:v>
                </c:pt>
                <c:pt idx="482">
                  <c:v> parallel-propagate 4 1</c:v>
                </c:pt>
                <c:pt idx="483">
                  <c:v> parallel-propagate 4 1</c:v>
                </c:pt>
                <c:pt idx="484">
                  <c:v> parallel-propagate 4 1</c:v>
                </c:pt>
                <c:pt idx="485">
                  <c:v> parallel-propagate 4 1</c:v>
                </c:pt>
                <c:pt idx="486">
                  <c:v> parallel-propagate 4 1</c:v>
                </c:pt>
                <c:pt idx="487">
                  <c:v> parallel-propagate 4 1</c:v>
                </c:pt>
                <c:pt idx="488">
                  <c:v> parallel-propagate 4 1</c:v>
                </c:pt>
                <c:pt idx="489">
                  <c:v> parallel-propagate 4 1</c:v>
                </c:pt>
                <c:pt idx="490">
                  <c:v> parallel-propagate 4 1</c:v>
                </c:pt>
                <c:pt idx="491">
                  <c:v> parallel-propagate 4 1</c:v>
                </c:pt>
                <c:pt idx="492">
                  <c:v> parallel-propagate 4 1</c:v>
                </c:pt>
                <c:pt idx="493">
                  <c:v> parallel-propagate 4 1</c:v>
                </c:pt>
                <c:pt idx="494">
                  <c:v> parallel-propagate 4 1</c:v>
                </c:pt>
                <c:pt idx="495">
                  <c:v> parallel-propagate 4 1</c:v>
                </c:pt>
                <c:pt idx="496">
                  <c:v> parallel-propagate 4 1</c:v>
                </c:pt>
                <c:pt idx="497">
                  <c:v> parallel-propagate 4 1</c:v>
                </c:pt>
                <c:pt idx="498">
                  <c:v> parallel-propagate 4 1</c:v>
                </c:pt>
                <c:pt idx="499">
                  <c:v> parallel-propagate 4 1</c:v>
                </c:pt>
                <c:pt idx="500">
                  <c:v> parallel-propagate 4 1</c:v>
                </c:pt>
                <c:pt idx="501">
                  <c:v> parallel-propagate 4 1</c:v>
                </c:pt>
                <c:pt idx="502">
                  <c:v> parallel-propagate 4 1</c:v>
                </c:pt>
                <c:pt idx="503">
                  <c:v> parallel-propagate 4 1</c:v>
                </c:pt>
                <c:pt idx="504">
                  <c:v> parallel-propagate 4 1</c:v>
                </c:pt>
                <c:pt idx="505">
                  <c:v> parallel-propagate 4 1</c:v>
                </c:pt>
                <c:pt idx="506">
                  <c:v> parallel-propagate 4 1</c:v>
                </c:pt>
                <c:pt idx="507">
                  <c:v> parallel-propagate 4 1</c:v>
                </c:pt>
                <c:pt idx="508">
                  <c:v> parallel-propagate 4 1</c:v>
                </c:pt>
                <c:pt idx="509">
                  <c:v> parallel-propagate 4 1</c:v>
                </c:pt>
                <c:pt idx="510">
                  <c:v> parallel-propagate 4 1</c:v>
                </c:pt>
                <c:pt idx="511">
                  <c:v> parallel-propagate 4 1</c:v>
                </c:pt>
                <c:pt idx="512">
                  <c:v> parallel-propagate 4 1</c:v>
                </c:pt>
                <c:pt idx="513">
                  <c:v> parallel-propagate 4 1</c:v>
                </c:pt>
                <c:pt idx="514">
                  <c:v> parallel-propagate 4 1</c:v>
                </c:pt>
                <c:pt idx="515">
                  <c:v> parallel-propagate 4 1</c:v>
                </c:pt>
                <c:pt idx="516">
                  <c:v> parallel-propagate 4 1</c:v>
                </c:pt>
                <c:pt idx="517">
                  <c:v> parallel-propagate 4 1</c:v>
                </c:pt>
                <c:pt idx="518">
                  <c:v> parallel-propagate 4 1</c:v>
                </c:pt>
                <c:pt idx="519">
                  <c:v> parallel-propagate 4 1</c:v>
                </c:pt>
                <c:pt idx="520">
                  <c:v> parallel-propagate 4 1</c:v>
                </c:pt>
                <c:pt idx="521">
                  <c:v> parallel-propagate 4 1</c:v>
                </c:pt>
                <c:pt idx="522">
                  <c:v> parallel-propagate 4 1</c:v>
                </c:pt>
                <c:pt idx="523">
                  <c:v> parallel-propagate 4 1</c:v>
                </c:pt>
                <c:pt idx="524">
                  <c:v> parallel-propagate 4 1</c:v>
                </c:pt>
                <c:pt idx="525">
                  <c:v> parallel-propagate 4 1</c:v>
                </c:pt>
                <c:pt idx="526">
                  <c:v> parallel-propagate 4 1</c:v>
                </c:pt>
                <c:pt idx="527">
                  <c:v> parallel-propagate 4 1</c:v>
                </c:pt>
                <c:pt idx="528">
                  <c:v> parallel-propagate 4 1</c:v>
                </c:pt>
                <c:pt idx="529">
                  <c:v> parallel-propagate 4 1</c:v>
                </c:pt>
                <c:pt idx="530">
                  <c:v> parallel-propagate 4 1</c:v>
                </c:pt>
                <c:pt idx="531">
                  <c:v> parallel-propagate 4 1</c:v>
                </c:pt>
                <c:pt idx="532">
                  <c:v> parallel-propagate 4 1</c:v>
                </c:pt>
                <c:pt idx="533">
                  <c:v> parallel-propagate 4 1</c:v>
                </c:pt>
                <c:pt idx="534">
                  <c:v> parallel-propagate 4 1</c:v>
                </c:pt>
                <c:pt idx="535">
                  <c:v> parallel-propagate 4 1</c:v>
                </c:pt>
                <c:pt idx="536">
                  <c:v> parallel-propagate 4 1</c:v>
                </c:pt>
                <c:pt idx="537">
                  <c:v> parallel-propagate 4 1</c:v>
                </c:pt>
                <c:pt idx="538">
                  <c:v> parallel-propagate 4 1</c:v>
                </c:pt>
                <c:pt idx="539">
                  <c:v> parallel-propagate 4 1</c:v>
                </c:pt>
                <c:pt idx="540">
                  <c:v> parallel-propagate 4 1</c:v>
                </c:pt>
                <c:pt idx="541">
                  <c:v> parallel-propagate 4 1</c:v>
                </c:pt>
                <c:pt idx="542">
                  <c:v> parallel-propagate 4 1</c:v>
                </c:pt>
                <c:pt idx="543">
                  <c:v> parallel-propagate 4 1</c:v>
                </c:pt>
                <c:pt idx="544">
                  <c:v> parallel-propagate 4 1</c:v>
                </c:pt>
                <c:pt idx="545">
                  <c:v> parallel-propagate 4 1</c:v>
                </c:pt>
                <c:pt idx="546">
                  <c:v> parallel-propagate 4 1</c:v>
                </c:pt>
                <c:pt idx="547">
                  <c:v> parallel-propagate 4 1</c:v>
                </c:pt>
                <c:pt idx="548">
                  <c:v> parallel-propagate 4 1</c:v>
                </c:pt>
                <c:pt idx="549">
                  <c:v> parallel-propagate 4 1</c:v>
                </c:pt>
                <c:pt idx="550">
                  <c:v> parallel-propagate 4 1</c:v>
                </c:pt>
                <c:pt idx="551">
                  <c:v> parallel-propagate 4 1</c:v>
                </c:pt>
                <c:pt idx="552">
                  <c:v> parallel-propagate 4 1</c:v>
                </c:pt>
                <c:pt idx="553">
                  <c:v> parallel-propagate 4 1</c:v>
                </c:pt>
                <c:pt idx="554">
                  <c:v> parallel-propagate 4 1</c:v>
                </c:pt>
                <c:pt idx="555">
                  <c:v> parallel-propagate 4 1</c:v>
                </c:pt>
                <c:pt idx="556">
                  <c:v> parallel-propagate 4 1</c:v>
                </c:pt>
                <c:pt idx="557">
                  <c:v> parallel-propagate 4 1</c:v>
                </c:pt>
                <c:pt idx="558">
                  <c:v> parallel-propagate 4 1</c:v>
                </c:pt>
                <c:pt idx="559">
                  <c:v> parallel-propagate 4 1</c:v>
                </c:pt>
                <c:pt idx="560">
                  <c:v> parallel-propagate 4 1</c:v>
                </c:pt>
                <c:pt idx="561">
                  <c:v> parallel-propagate 4 1</c:v>
                </c:pt>
                <c:pt idx="562">
                  <c:v> parallel-propagate 4 1</c:v>
                </c:pt>
                <c:pt idx="563">
                  <c:v> parallel-propagate 4 1</c:v>
                </c:pt>
                <c:pt idx="564">
                  <c:v> parallel-propagate 4 1</c:v>
                </c:pt>
                <c:pt idx="565">
                  <c:v> parallel-propagate 4 1</c:v>
                </c:pt>
                <c:pt idx="566">
                  <c:v> parallel-propagate 4 1</c:v>
                </c:pt>
                <c:pt idx="567">
                  <c:v> parallel-propagate 4 1</c:v>
                </c:pt>
                <c:pt idx="568">
                  <c:v> parallel-propagate 4 1</c:v>
                </c:pt>
                <c:pt idx="569">
                  <c:v> parallel-propagate 4 1</c:v>
                </c:pt>
                <c:pt idx="570">
                  <c:v> parallel-propagate 4 1</c:v>
                </c:pt>
                <c:pt idx="571">
                  <c:v> parallel-propagate 4 1</c:v>
                </c:pt>
                <c:pt idx="572">
                  <c:v> parallel-propagate 4 1</c:v>
                </c:pt>
                <c:pt idx="573">
                  <c:v> parallel-propagate 4 1</c:v>
                </c:pt>
                <c:pt idx="574">
                  <c:v> parallel-propagate 4 1</c:v>
                </c:pt>
                <c:pt idx="575">
                  <c:v> parallel-propagate 4 1</c:v>
                </c:pt>
                <c:pt idx="576">
                  <c:v> parallel-propagate 4 1</c:v>
                </c:pt>
                <c:pt idx="577">
                  <c:v> parallel-propagate 4 1</c:v>
                </c:pt>
                <c:pt idx="578">
                  <c:v> parallel-propagate 4 1</c:v>
                </c:pt>
                <c:pt idx="579">
                  <c:v> parallel-propagate 4 1</c:v>
                </c:pt>
                <c:pt idx="580">
                  <c:v> parallel-propagate 4 1</c:v>
                </c:pt>
                <c:pt idx="581">
                  <c:v> parallel-propagate 4 1</c:v>
                </c:pt>
                <c:pt idx="582">
                  <c:v> parallel-propagate 4 1</c:v>
                </c:pt>
                <c:pt idx="583">
                  <c:v> parallel-propagate 4 1</c:v>
                </c:pt>
                <c:pt idx="584">
                  <c:v> parallel-propagate 4 1</c:v>
                </c:pt>
                <c:pt idx="585">
                  <c:v> parallel-propagate 4 1</c:v>
                </c:pt>
                <c:pt idx="586">
                  <c:v> parallel-propagate 4 1</c:v>
                </c:pt>
                <c:pt idx="587">
                  <c:v> parallel-propagate 4 1</c:v>
                </c:pt>
                <c:pt idx="588">
                  <c:v> parallel-propagate 4 1</c:v>
                </c:pt>
                <c:pt idx="589">
                  <c:v> parallel-propagate 4 1</c:v>
                </c:pt>
                <c:pt idx="590">
                  <c:v> parallel-propagate 4 1</c:v>
                </c:pt>
                <c:pt idx="591">
                  <c:v> parallel-propagate 4 1</c:v>
                </c:pt>
                <c:pt idx="592">
                  <c:v> parallel-propagate 4 1</c:v>
                </c:pt>
                <c:pt idx="593">
                  <c:v> parallel-propagate 4 1</c:v>
                </c:pt>
                <c:pt idx="594">
                  <c:v> parallel-propagate 4 1</c:v>
                </c:pt>
                <c:pt idx="595">
                  <c:v> parallel-propagate 4 1</c:v>
                </c:pt>
                <c:pt idx="596">
                  <c:v> parallel-propagate 4 1</c:v>
                </c:pt>
                <c:pt idx="597">
                  <c:v> parallel-propagate 4 1</c:v>
                </c:pt>
                <c:pt idx="598">
                  <c:v> parallel-propagate 4 1</c:v>
                </c:pt>
                <c:pt idx="599">
                  <c:v> parallel-propagate 4 1</c:v>
                </c:pt>
                <c:pt idx="600">
                  <c:v> parallel-propagate 8 1</c:v>
                </c:pt>
                <c:pt idx="601">
                  <c:v> parallel-propagate 8 1</c:v>
                </c:pt>
                <c:pt idx="602">
                  <c:v> parallel-propagate 8 1</c:v>
                </c:pt>
                <c:pt idx="603">
                  <c:v> parallel-propagate 8 1</c:v>
                </c:pt>
                <c:pt idx="604">
                  <c:v> parallel-propagate 8 1</c:v>
                </c:pt>
                <c:pt idx="605">
                  <c:v> parallel-propagate 8 1</c:v>
                </c:pt>
                <c:pt idx="606">
                  <c:v> parallel-propagate 8 1</c:v>
                </c:pt>
                <c:pt idx="607">
                  <c:v> parallel-propagate 8 1</c:v>
                </c:pt>
                <c:pt idx="608">
                  <c:v> parallel-propagate 8 1</c:v>
                </c:pt>
                <c:pt idx="609">
                  <c:v> parallel-propagate 8 1</c:v>
                </c:pt>
                <c:pt idx="610">
                  <c:v> parallel-propagate 8 1</c:v>
                </c:pt>
                <c:pt idx="611">
                  <c:v> parallel-propagate 8 1</c:v>
                </c:pt>
                <c:pt idx="612">
                  <c:v> parallel-propagate 8 1</c:v>
                </c:pt>
                <c:pt idx="613">
                  <c:v> parallel-propagate 8 1</c:v>
                </c:pt>
                <c:pt idx="614">
                  <c:v> parallel-propagate 8 1</c:v>
                </c:pt>
                <c:pt idx="615">
                  <c:v> parallel-propagate 8 1</c:v>
                </c:pt>
                <c:pt idx="616">
                  <c:v> parallel-propagate 8 1</c:v>
                </c:pt>
                <c:pt idx="617">
                  <c:v> parallel-propagate 8 1</c:v>
                </c:pt>
                <c:pt idx="618">
                  <c:v> parallel-propagate 8 1</c:v>
                </c:pt>
                <c:pt idx="619">
                  <c:v> parallel-propagate 8 1</c:v>
                </c:pt>
                <c:pt idx="620">
                  <c:v> parallel-propagate 8 1</c:v>
                </c:pt>
                <c:pt idx="621">
                  <c:v> parallel-propagate 8 1</c:v>
                </c:pt>
                <c:pt idx="622">
                  <c:v> parallel-propagate 8 1</c:v>
                </c:pt>
                <c:pt idx="623">
                  <c:v> parallel-propagate 8 1</c:v>
                </c:pt>
                <c:pt idx="624">
                  <c:v> parallel-propagate 8 1</c:v>
                </c:pt>
                <c:pt idx="625">
                  <c:v> parallel-propagate 8 1</c:v>
                </c:pt>
                <c:pt idx="626">
                  <c:v> parallel-propagate 8 1</c:v>
                </c:pt>
                <c:pt idx="627">
                  <c:v> parallel-propagate 8 1</c:v>
                </c:pt>
                <c:pt idx="628">
                  <c:v> parallel-propagate 8 1</c:v>
                </c:pt>
                <c:pt idx="629">
                  <c:v> parallel-propagate 8 1</c:v>
                </c:pt>
                <c:pt idx="630">
                  <c:v> parallel-propagate 8 1</c:v>
                </c:pt>
                <c:pt idx="631">
                  <c:v> parallel-propagate 8 1</c:v>
                </c:pt>
                <c:pt idx="632">
                  <c:v> parallel-propagate 8 1</c:v>
                </c:pt>
                <c:pt idx="633">
                  <c:v> parallel-propagate 8 1</c:v>
                </c:pt>
                <c:pt idx="634">
                  <c:v> parallel-propagate 8 1</c:v>
                </c:pt>
                <c:pt idx="635">
                  <c:v> parallel-propagate 8 1</c:v>
                </c:pt>
                <c:pt idx="636">
                  <c:v> parallel-propagate 8 1</c:v>
                </c:pt>
                <c:pt idx="637">
                  <c:v> parallel-propagate 8 1</c:v>
                </c:pt>
                <c:pt idx="638">
                  <c:v> parallel-propagate 8 1</c:v>
                </c:pt>
                <c:pt idx="639">
                  <c:v> parallel-propagate 8 1</c:v>
                </c:pt>
                <c:pt idx="640">
                  <c:v> parallel-propagate 8 1</c:v>
                </c:pt>
                <c:pt idx="641">
                  <c:v> parallel-propagate 8 1</c:v>
                </c:pt>
                <c:pt idx="642">
                  <c:v> parallel-propagate 8 1</c:v>
                </c:pt>
                <c:pt idx="643">
                  <c:v> parallel-propagate 8 1</c:v>
                </c:pt>
                <c:pt idx="644">
                  <c:v> parallel-propagate 8 1</c:v>
                </c:pt>
                <c:pt idx="645">
                  <c:v> parallel-propagate 8 1</c:v>
                </c:pt>
                <c:pt idx="646">
                  <c:v> parallel-propagate 8 1</c:v>
                </c:pt>
                <c:pt idx="647">
                  <c:v> parallel-propagate 8 1</c:v>
                </c:pt>
                <c:pt idx="648">
                  <c:v> parallel-propagate 8 1</c:v>
                </c:pt>
                <c:pt idx="649">
                  <c:v> parallel-propagate 8 1</c:v>
                </c:pt>
                <c:pt idx="650">
                  <c:v> parallel-propagate 8 1</c:v>
                </c:pt>
                <c:pt idx="651">
                  <c:v> parallel-propagate 8 1</c:v>
                </c:pt>
                <c:pt idx="652">
                  <c:v> parallel-propagate 8 1</c:v>
                </c:pt>
                <c:pt idx="653">
                  <c:v> parallel-propagate 8 1</c:v>
                </c:pt>
                <c:pt idx="654">
                  <c:v> parallel-propagate 8 1</c:v>
                </c:pt>
                <c:pt idx="655">
                  <c:v> parallel-propagate 8 1</c:v>
                </c:pt>
                <c:pt idx="656">
                  <c:v> parallel-propagate 8 1</c:v>
                </c:pt>
                <c:pt idx="657">
                  <c:v> parallel-propagate 8 1</c:v>
                </c:pt>
                <c:pt idx="658">
                  <c:v> parallel-propagate 8 1</c:v>
                </c:pt>
                <c:pt idx="659">
                  <c:v> parallel-propagate 8 1</c:v>
                </c:pt>
                <c:pt idx="660">
                  <c:v> parallel-propagate 8 1</c:v>
                </c:pt>
                <c:pt idx="661">
                  <c:v> parallel-propagate 8 1</c:v>
                </c:pt>
                <c:pt idx="662">
                  <c:v> parallel-propagate 8 1</c:v>
                </c:pt>
                <c:pt idx="663">
                  <c:v> parallel-propagate 8 1</c:v>
                </c:pt>
                <c:pt idx="664">
                  <c:v> parallel-propagate 8 1</c:v>
                </c:pt>
                <c:pt idx="665">
                  <c:v> parallel-propagate 8 1</c:v>
                </c:pt>
                <c:pt idx="666">
                  <c:v> parallel-propagate 8 1</c:v>
                </c:pt>
                <c:pt idx="667">
                  <c:v> parallel-propagate 8 1</c:v>
                </c:pt>
                <c:pt idx="668">
                  <c:v> parallel-propagate 8 1</c:v>
                </c:pt>
                <c:pt idx="669">
                  <c:v> parallel-propagate 8 1</c:v>
                </c:pt>
                <c:pt idx="670">
                  <c:v> parallel-propagate 8 1</c:v>
                </c:pt>
                <c:pt idx="671">
                  <c:v> parallel-propagate 8 1</c:v>
                </c:pt>
                <c:pt idx="672">
                  <c:v> parallel-propagate 8 1</c:v>
                </c:pt>
                <c:pt idx="673">
                  <c:v> parallel-propagate 8 1</c:v>
                </c:pt>
                <c:pt idx="674">
                  <c:v> parallel-propagate 8 1</c:v>
                </c:pt>
                <c:pt idx="675">
                  <c:v> parallel-propagate 8 1</c:v>
                </c:pt>
                <c:pt idx="676">
                  <c:v> parallel-propagate 8 1</c:v>
                </c:pt>
                <c:pt idx="677">
                  <c:v> parallel-propagate 8 1</c:v>
                </c:pt>
                <c:pt idx="678">
                  <c:v> parallel-propagate 8 1</c:v>
                </c:pt>
                <c:pt idx="679">
                  <c:v> parallel-propagate 8 1</c:v>
                </c:pt>
                <c:pt idx="680">
                  <c:v> parallel-propagate 8 1</c:v>
                </c:pt>
                <c:pt idx="681">
                  <c:v> parallel-propagate 8 1</c:v>
                </c:pt>
                <c:pt idx="682">
                  <c:v> parallel-propagate 8 1</c:v>
                </c:pt>
                <c:pt idx="683">
                  <c:v> parallel-propagate 8 1</c:v>
                </c:pt>
                <c:pt idx="684">
                  <c:v> parallel-propagate 8 1</c:v>
                </c:pt>
                <c:pt idx="685">
                  <c:v> parallel-propagate 8 1</c:v>
                </c:pt>
                <c:pt idx="686">
                  <c:v> parallel-propagate 8 1</c:v>
                </c:pt>
                <c:pt idx="687">
                  <c:v> parallel-propagate 8 1</c:v>
                </c:pt>
                <c:pt idx="688">
                  <c:v> parallel-propagate 8 1</c:v>
                </c:pt>
                <c:pt idx="689">
                  <c:v> parallel-propagate 8 1</c:v>
                </c:pt>
                <c:pt idx="690">
                  <c:v> parallel-propagate 8 1</c:v>
                </c:pt>
                <c:pt idx="691">
                  <c:v> parallel-propagate 8 1</c:v>
                </c:pt>
                <c:pt idx="692">
                  <c:v> parallel-propagate 8 1</c:v>
                </c:pt>
                <c:pt idx="693">
                  <c:v> parallel-propagate 8 1</c:v>
                </c:pt>
                <c:pt idx="694">
                  <c:v> parallel-propagate 8 1</c:v>
                </c:pt>
                <c:pt idx="695">
                  <c:v> parallel-propagate 8 1</c:v>
                </c:pt>
                <c:pt idx="696">
                  <c:v> parallel-propagate 8 1</c:v>
                </c:pt>
                <c:pt idx="697">
                  <c:v> parallel-propagate 8 1</c:v>
                </c:pt>
                <c:pt idx="698">
                  <c:v> parallel-propagate 8 1</c:v>
                </c:pt>
                <c:pt idx="699">
                  <c:v> parallel-propagate 8 1</c:v>
                </c:pt>
                <c:pt idx="700">
                  <c:v> parallel-propagate 8 1</c:v>
                </c:pt>
                <c:pt idx="701">
                  <c:v> parallel-propagate 8 1</c:v>
                </c:pt>
                <c:pt idx="702">
                  <c:v> parallel-propagate 8 1</c:v>
                </c:pt>
                <c:pt idx="703">
                  <c:v> parallel-propagate 8 1</c:v>
                </c:pt>
                <c:pt idx="704">
                  <c:v> parallel-propagate 8 1</c:v>
                </c:pt>
                <c:pt idx="705">
                  <c:v> parallel-propagate 8 1</c:v>
                </c:pt>
                <c:pt idx="706">
                  <c:v> parallel-propagate 8 1</c:v>
                </c:pt>
                <c:pt idx="707">
                  <c:v> parallel-propagate 8 1</c:v>
                </c:pt>
                <c:pt idx="708">
                  <c:v> parallel-propagate 8 1</c:v>
                </c:pt>
                <c:pt idx="709">
                  <c:v> parallel-propagate 8 1</c:v>
                </c:pt>
                <c:pt idx="710">
                  <c:v> parallel-propagate 8 1</c:v>
                </c:pt>
                <c:pt idx="711">
                  <c:v> parallel-propagate 8 1</c:v>
                </c:pt>
                <c:pt idx="712">
                  <c:v> parallel-propagate 8 1</c:v>
                </c:pt>
                <c:pt idx="713">
                  <c:v> parallel-propagate 8 1</c:v>
                </c:pt>
                <c:pt idx="714">
                  <c:v> parallel-propagate 8 1</c:v>
                </c:pt>
                <c:pt idx="715">
                  <c:v> parallel-propagate 8 1</c:v>
                </c:pt>
                <c:pt idx="716">
                  <c:v> parallel-propagate 8 1</c:v>
                </c:pt>
                <c:pt idx="717">
                  <c:v> parallel-propagate 8 1</c:v>
                </c:pt>
                <c:pt idx="718">
                  <c:v> parallel-propagate 8 1</c:v>
                </c:pt>
                <c:pt idx="719">
                  <c:v> parallel-propagate 8 1</c:v>
                </c:pt>
                <c:pt idx="720">
                  <c:v> parallel-propagate 8 1</c:v>
                </c:pt>
                <c:pt idx="721">
                  <c:v> parallel-propagate 8 1</c:v>
                </c:pt>
                <c:pt idx="722">
                  <c:v> parallel-propagate 8 1</c:v>
                </c:pt>
                <c:pt idx="723">
                  <c:v> parallel-propagate 8 1</c:v>
                </c:pt>
                <c:pt idx="724">
                  <c:v> parallel-propagate 8 1</c:v>
                </c:pt>
                <c:pt idx="725">
                  <c:v> parallel-propagate 8 1</c:v>
                </c:pt>
                <c:pt idx="726">
                  <c:v> parallel-propagate 8 1</c:v>
                </c:pt>
                <c:pt idx="727">
                  <c:v> parallel-propagate 8 1</c:v>
                </c:pt>
                <c:pt idx="728">
                  <c:v> parallel-propagate 8 1</c:v>
                </c:pt>
                <c:pt idx="729">
                  <c:v> parallel-propagate 8 1</c:v>
                </c:pt>
                <c:pt idx="730">
                  <c:v> parallel-propagate 8 1</c:v>
                </c:pt>
                <c:pt idx="731">
                  <c:v> parallel-propagate 8 1</c:v>
                </c:pt>
                <c:pt idx="732">
                  <c:v> parallel-propagate 8 1</c:v>
                </c:pt>
                <c:pt idx="733">
                  <c:v> parallel-propagate 8 1</c:v>
                </c:pt>
                <c:pt idx="734">
                  <c:v> parallel-propagate 8 1</c:v>
                </c:pt>
                <c:pt idx="735">
                  <c:v> parallel-propagate 8 1</c:v>
                </c:pt>
                <c:pt idx="736">
                  <c:v> parallel-propagate 8 1</c:v>
                </c:pt>
                <c:pt idx="737">
                  <c:v> parallel-propagate 8 1</c:v>
                </c:pt>
                <c:pt idx="738">
                  <c:v> parallel-propagate 8 1</c:v>
                </c:pt>
                <c:pt idx="739">
                  <c:v> parallel-propagate 8 1</c:v>
                </c:pt>
                <c:pt idx="740">
                  <c:v> parallel-propagate 8 1</c:v>
                </c:pt>
                <c:pt idx="741">
                  <c:v> parallel-propagate 8 1</c:v>
                </c:pt>
                <c:pt idx="742">
                  <c:v> parallel-propagate 8 1</c:v>
                </c:pt>
                <c:pt idx="743">
                  <c:v> parallel-propagate 8 1</c:v>
                </c:pt>
                <c:pt idx="744">
                  <c:v> parallel-propagate 8 1</c:v>
                </c:pt>
                <c:pt idx="745">
                  <c:v> parallel-propagate 8 1</c:v>
                </c:pt>
                <c:pt idx="746">
                  <c:v> parallel-propagate 8 1</c:v>
                </c:pt>
                <c:pt idx="747">
                  <c:v> parallel-propagate 8 1</c:v>
                </c:pt>
                <c:pt idx="748">
                  <c:v> parallel-propagate 8 1</c:v>
                </c:pt>
                <c:pt idx="749">
                  <c:v> parallel-propagate 8 1</c:v>
                </c:pt>
                <c:pt idx="750">
                  <c:v> parallel-search 1 1</c:v>
                </c:pt>
                <c:pt idx="751">
                  <c:v> parallel-search 1 1</c:v>
                </c:pt>
                <c:pt idx="752">
                  <c:v> parallel-search 1 1</c:v>
                </c:pt>
                <c:pt idx="753">
                  <c:v> parallel-search 1 1</c:v>
                </c:pt>
                <c:pt idx="754">
                  <c:v> parallel-search 1 1</c:v>
                </c:pt>
                <c:pt idx="755">
                  <c:v> parallel-search 1 1</c:v>
                </c:pt>
                <c:pt idx="756">
                  <c:v> parallel-search 1 1</c:v>
                </c:pt>
                <c:pt idx="757">
                  <c:v> parallel-search 1 1</c:v>
                </c:pt>
                <c:pt idx="758">
                  <c:v> parallel-search 1 1</c:v>
                </c:pt>
                <c:pt idx="759">
                  <c:v> parallel-search 1 1</c:v>
                </c:pt>
                <c:pt idx="760">
                  <c:v> parallel-search 1 1</c:v>
                </c:pt>
                <c:pt idx="761">
                  <c:v> parallel-search 1 1</c:v>
                </c:pt>
                <c:pt idx="762">
                  <c:v> parallel-search 1 1</c:v>
                </c:pt>
                <c:pt idx="763">
                  <c:v> parallel-search 1 1</c:v>
                </c:pt>
                <c:pt idx="764">
                  <c:v> parallel-search 1 1</c:v>
                </c:pt>
                <c:pt idx="765">
                  <c:v> parallel-search 1 1</c:v>
                </c:pt>
                <c:pt idx="766">
                  <c:v> parallel-search 1 1</c:v>
                </c:pt>
                <c:pt idx="767">
                  <c:v> parallel-search 1 1</c:v>
                </c:pt>
                <c:pt idx="768">
                  <c:v> parallel-search 1 1</c:v>
                </c:pt>
                <c:pt idx="769">
                  <c:v> parallel-search 1 1</c:v>
                </c:pt>
                <c:pt idx="770">
                  <c:v> parallel-search 1 1</c:v>
                </c:pt>
                <c:pt idx="771">
                  <c:v> parallel-search 1 1</c:v>
                </c:pt>
                <c:pt idx="772">
                  <c:v> parallel-search 1 1</c:v>
                </c:pt>
                <c:pt idx="773">
                  <c:v> parallel-search 1 1</c:v>
                </c:pt>
                <c:pt idx="774">
                  <c:v> parallel-search 1 1</c:v>
                </c:pt>
                <c:pt idx="775">
                  <c:v> parallel-search 1 1</c:v>
                </c:pt>
                <c:pt idx="776">
                  <c:v> parallel-search 1 1</c:v>
                </c:pt>
                <c:pt idx="777">
                  <c:v> parallel-search 1 1</c:v>
                </c:pt>
                <c:pt idx="778">
                  <c:v> parallel-search 1 1</c:v>
                </c:pt>
                <c:pt idx="779">
                  <c:v> parallel-search 1 1</c:v>
                </c:pt>
                <c:pt idx="780">
                  <c:v> parallel-search 1 1</c:v>
                </c:pt>
                <c:pt idx="781">
                  <c:v> parallel-search 1 1</c:v>
                </c:pt>
                <c:pt idx="782">
                  <c:v> parallel-search 1 1</c:v>
                </c:pt>
                <c:pt idx="783">
                  <c:v> parallel-search 1 1</c:v>
                </c:pt>
                <c:pt idx="784">
                  <c:v> parallel-search 1 1</c:v>
                </c:pt>
                <c:pt idx="785">
                  <c:v> parallel-search 1 1</c:v>
                </c:pt>
                <c:pt idx="786">
                  <c:v> parallel-search 1 1</c:v>
                </c:pt>
                <c:pt idx="787">
                  <c:v> parallel-search 1 1</c:v>
                </c:pt>
                <c:pt idx="788">
                  <c:v> parallel-search 1 1</c:v>
                </c:pt>
                <c:pt idx="789">
                  <c:v> parallel-search 1 1</c:v>
                </c:pt>
                <c:pt idx="790">
                  <c:v> parallel-search 1 1</c:v>
                </c:pt>
                <c:pt idx="791">
                  <c:v> parallel-search 1 1</c:v>
                </c:pt>
                <c:pt idx="792">
                  <c:v> parallel-search 1 1</c:v>
                </c:pt>
                <c:pt idx="793">
                  <c:v> parallel-search 1 1</c:v>
                </c:pt>
                <c:pt idx="794">
                  <c:v> parallel-search 1 1</c:v>
                </c:pt>
                <c:pt idx="795">
                  <c:v> parallel-search 1 1</c:v>
                </c:pt>
                <c:pt idx="796">
                  <c:v> parallel-search 1 1</c:v>
                </c:pt>
                <c:pt idx="797">
                  <c:v> parallel-search 1 1</c:v>
                </c:pt>
                <c:pt idx="798">
                  <c:v> parallel-search 1 1</c:v>
                </c:pt>
                <c:pt idx="799">
                  <c:v> parallel-search 1 1</c:v>
                </c:pt>
                <c:pt idx="800">
                  <c:v> parallel-search 1 1</c:v>
                </c:pt>
                <c:pt idx="801">
                  <c:v> parallel-search 1 1</c:v>
                </c:pt>
                <c:pt idx="802">
                  <c:v> parallel-search 1 1</c:v>
                </c:pt>
                <c:pt idx="803">
                  <c:v> parallel-search 1 1</c:v>
                </c:pt>
                <c:pt idx="804">
                  <c:v> parallel-search 1 1</c:v>
                </c:pt>
                <c:pt idx="805">
                  <c:v> parallel-search 1 1</c:v>
                </c:pt>
                <c:pt idx="806">
                  <c:v> parallel-search 1 1</c:v>
                </c:pt>
                <c:pt idx="807">
                  <c:v> parallel-search 1 1</c:v>
                </c:pt>
                <c:pt idx="808">
                  <c:v> parallel-search 1 1</c:v>
                </c:pt>
                <c:pt idx="809">
                  <c:v> parallel-search 1 1</c:v>
                </c:pt>
                <c:pt idx="810">
                  <c:v> parallel-search 1 1</c:v>
                </c:pt>
                <c:pt idx="811">
                  <c:v> parallel-search 1 1</c:v>
                </c:pt>
                <c:pt idx="812">
                  <c:v> parallel-search 1 1</c:v>
                </c:pt>
                <c:pt idx="813">
                  <c:v> parallel-search 1 1</c:v>
                </c:pt>
                <c:pt idx="814">
                  <c:v> parallel-search 1 1</c:v>
                </c:pt>
                <c:pt idx="815">
                  <c:v> parallel-search 1 1</c:v>
                </c:pt>
                <c:pt idx="816">
                  <c:v> parallel-search 1 1</c:v>
                </c:pt>
                <c:pt idx="817">
                  <c:v> parallel-search 1 1</c:v>
                </c:pt>
                <c:pt idx="818">
                  <c:v> parallel-search 1 1</c:v>
                </c:pt>
                <c:pt idx="819">
                  <c:v> parallel-search 1 1</c:v>
                </c:pt>
                <c:pt idx="820">
                  <c:v> parallel-search 1 1</c:v>
                </c:pt>
                <c:pt idx="821">
                  <c:v> parallel-search 1 1</c:v>
                </c:pt>
                <c:pt idx="822">
                  <c:v> parallel-search 1 1</c:v>
                </c:pt>
                <c:pt idx="823">
                  <c:v> parallel-search 1 1</c:v>
                </c:pt>
                <c:pt idx="824">
                  <c:v> parallel-search 1 1</c:v>
                </c:pt>
                <c:pt idx="825">
                  <c:v> parallel-search 1 1</c:v>
                </c:pt>
                <c:pt idx="826">
                  <c:v> parallel-search 1 1</c:v>
                </c:pt>
                <c:pt idx="827">
                  <c:v> parallel-search 1 1</c:v>
                </c:pt>
                <c:pt idx="828">
                  <c:v> parallel-search 1 1</c:v>
                </c:pt>
                <c:pt idx="829">
                  <c:v> parallel-search 1 1</c:v>
                </c:pt>
                <c:pt idx="830">
                  <c:v> parallel-search 1 1</c:v>
                </c:pt>
                <c:pt idx="831">
                  <c:v> parallel-search 1 1</c:v>
                </c:pt>
                <c:pt idx="832">
                  <c:v> parallel-search 1 1</c:v>
                </c:pt>
                <c:pt idx="833">
                  <c:v> parallel-search 1 1</c:v>
                </c:pt>
                <c:pt idx="834">
                  <c:v> parallel-search 1 1</c:v>
                </c:pt>
                <c:pt idx="835">
                  <c:v> parallel-search 1 1</c:v>
                </c:pt>
                <c:pt idx="836">
                  <c:v> parallel-search 1 1</c:v>
                </c:pt>
                <c:pt idx="837">
                  <c:v> parallel-search 1 1</c:v>
                </c:pt>
                <c:pt idx="838">
                  <c:v> parallel-search 1 1</c:v>
                </c:pt>
                <c:pt idx="839">
                  <c:v> parallel-search 1 1</c:v>
                </c:pt>
                <c:pt idx="840">
                  <c:v> parallel-search 1 1</c:v>
                </c:pt>
                <c:pt idx="841">
                  <c:v> parallel-search 1 1</c:v>
                </c:pt>
                <c:pt idx="842">
                  <c:v> parallel-search 1 1</c:v>
                </c:pt>
                <c:pt idx="843">
                  <c:v> parallel-search 1 1</c:v>
                </c:pt>
                <c:pt idx="844">
                  <c:v> parallel-search 1 1</c:v>
                </c:pt>
                <c:pt idx="845">
                  <c:v> parallel-search 1 1</c:v>
                </c:pt>
                <c:pt idx="846">
                  <c:v> parallel-search 1 1</c:v>
                </c:pt>
                <c:pt idx="847">
                  <c:v> parallel-search 1 1</c:v>
                </c:pt>
                <c:pt idx="848">
                  <c:v> parallel-search 1 1</c:v>
                </c:pt>
                <c:pt idx="849">
                  <c:v> parallel-search 1 1</c:v>
                </c:pt>
                <c:pt idx="850">
                  <c:v> parallel-search 1 1</c:v>
                </c:pt>
                <c:pt idx="851">
                  <c:v> parallel-search 1 1</c:v>
                </c:pt>
                <c:pt idx="852">
                  <c:v> parallel-search 1 1</c:v>
                </c:pt>
                <c:pt idx="853">
                  <c:v> parallel-search 1 1</c:v>
                </c:pt>
                <c:pt idx="854">
                  <c:v> parallel-search 1 1</c:v>
                </c:pt>
                <c:pt idx="855">
                  <c:v> parallel-search 1 1</c:v>
                </c:pt>
                <c:pt idx="856">
                  <c:v> parallel-search 1 1</c:v>
                </c:pt>
                <c:pt idx="857">
                  <c:v> parallel-search 1 1</c:v>
                </c:pt>
                <c:pt idx="858">
                  <c:v> parallel-search 1 1</c:v>
                </c:pt>
                <c:pt idx="859">
                  <c:v> parallel-search 1 1</c:v>
                </c:pt>
                <c:pt idx="860">
                  <c:v> parallel-search 1 1</c:v>
                </c:pt>
                <c:pt idx="861">
                  <c:v> parallel-search 1 1</c:v>
                </c:pt>
                <c:pt idx="862">
                  <c:v> parallel-search 1 1</c:v>
                </c:pt>
                <c:pt idx="863">
                  <c:v> parallel-search 1 1</c:v>
                </c:pt>
                <c:pt idx="864">
                  <c:v> parallel-search 1 1</c:v>
                </c:pt>
                <c:pt idx="865">
                  <c:v> parallel-search 1 1</c:v>
                </c:pt>
                <c:pt idx="866">
                  <c:v> parallel-search 1 1</c:v>
                </c:pt>
                <c:pt idx="867">
                  <c:v> parallel-search 1 1</c:v>
                </c:pt>
                <c:pt idx="868">
                  <c:v> parallel-search 1 1</c:v>
                </c:pt>
                <c:pt idx="869">
                  <c:v> parallel-search 1 1</c:v>
                </c:pt>
                <c:pt idx="870">
                  <c:v> parallel-search 1 1</c:v>
                </c:pt>
                <c:pt idx="871">
                  <c:v> parallel-search 1 1</c:v>
                </c:pt>
                <c:pt idx="872">
                  <c:v> parallel-search 1 1</c:v>
                </c:pt>
                <c:pt idx="873">
                  <c:v> parallel-search 1 1</c:v>
                </c:pt>
                <c:pt idx="874">
                  <c:v> parallel-search 1 1</c:v>
                </c:pt>
                <c:pt idx="875">
                  <c:v> parallel-search 1 1</c:v>
                </c:pt>
                <c:pt idx="876">
                  <c:v> parallel-search 1 1</c:v>
                </c:pt>
                <c:pt idx="877">
                  <c:v> parallel-search 1 1</c:v>
                </c:pt>
                <c:pt idx="878">
                  <c:v> parallel-search 1 1</c:v>
                </c:pt>
                <c:pt idx="879">
                  <c:v> parallel-search 1 1</c:v>
                </c:pt>
                <c:pt idx="880">
                  <c:v> parallel-search 1 1</c:v>
                </c:pt>
                <c:pt idx="881">
                  <c:v> parallel-search 1 1</c:v>
                </c:pt>
                <c:pt idx="882">
                  <c:v> parallel-search 1 1</c:v>
                </c:pt>
                <c:pt idx="883">
                  <c:v> parallel-search 1 1</c:v>
                </c:pt>
                <c:pt idx="884">
                  <c:v> parallel-search 1 1</c:v>
                </c:pt>
                <c:pt idx="885">
                  <c:v> parallel-search 1 1</c:v>
                </c:pt>
                <c:pt idx="886">
                  <c:v> parallel-search 1 1</c:v>
                </c:pt>
                <c:pt idx="887">
                  <c:v> parallel-search 1 1</c:v>
                </c:pt>
                <c:pt idx="888">
                  <c:v> parallel-search 1 1</c:v>
                </c:pt>
                <c:pt idx="889">
                  <c:v> parallel-search 1 1</c:v>
                </c:pt>
                <c:pt idx="890">
                  <c:v> parallel-search 1 1</c:v>
                </c:pt>
                <c:pt idx="891">
                  <c:v> parallel-search 1 1</c:v>
                </c:pt>
                <c:pt idx="892">
                  <c:v> parallel-search 1 1</c:v>
                </c:pt>
                <c:pt idx="893">
                  <c:v> parallel-search 1 1</c:v>
                </c:pt>
                <c:pt idx="894">
                  <c:v> parallel-search 1 1</c:v>
                </c:pt>
                <c:pt idx="895">
                  <c:v> parallel-search 1 1</c:v>
                </c:pt>
                <c:pt idx="896">
                  <c:v> parallel-search 1 1</c:v>
                </c:pt>
                <c:pt idx="897">
                  <c:v> parallel-search 1 1</c:v>
                </c:pt>
                <c:pt idx="898">
                  <c:v> parallel-search 1 1</c:v>
                </c:pt>
                <c:pt idx="899">
                  <c:v> parallel-search 1 1</c:v>
                </c:pt>
                <c:pt idx="900">
                  <c:v> parallel-search 1 2</c:v>
                </c:pt>
                <c:pt idx="901">
                  <c:v> parallel-search 1 2</c:v>
                </c:pt>
                <c:pt idx="902">
                  <c:v> parallel-search 1 2</c:v>
                </c:pt>
                <c:pt idx="903">
                  <c:v> parallel-search 1 2</c:v>
                </c:pt>
                <c:pt idx="904">
                  <c:v> parallel-search 1 2</c:v>
                </c:pt>
                <c:pt idx="905">
                  <c:v> parallel-search 1 2</c:v>
                </c:pt>
                <c:pt idx="906">
                  <c:v> parallel-search 1 2</c:v>
                </c:pt>
                <c:pt idx="907">
                  <c:v> parallel-search 1 2</c:v>
                </c:pt>
                <c:pt idx="908">
                  <c:v> parallel-search 1 2</c:v>
                </c:pt>
                <c:pt idx="909">
                  <c:v> parallel-search 1 2</c:v>
                </c:pt>
                <c:pt idx="910">
                  <c:v> parallel-search 1 2</c:v>
                </c:pt>
                <c:pt idx="911">
                  <c:v> parallel-search 1 2</c:v>
                </c:pt>
                <c:pt idx="912">
                  <c:v> parallel-search 1 2</c:v>
                </c:pt>
                <c:pt idx="913">
                  <c:v> parallel-search 1 2</c:v>
                </c:pt>
                <c:pt idx="914">
                  <c:v> parallel-search 1 2</c:v>
                </c:pt>
                <c:pt idx="915">
                  <c:v> parallel-search 1 2</c:v>
                </c:pt>
                <c:pt idx="916">
                  <c:v> parallel-search 1 2</c:v>
                </c:pt>
                <c:pt idx="917">
                  <c:v> parallel-search 1 2</c:v>
                </c:pt>
                <c:pt idx="918">
                  <c:v> parallel-search 1 2</c:v>
                </c:pt>
                <c:pt idx="919">
                  <c:v> parallel-search 1 2</c:v>
                </c:pt>
                <c:pt idx="920">
                  <c:v> parallel-search 1 2</c:v>
                </c:pt>
                <c:pt idx="921">
                  <c:v> parallel-search 1 2</c:v>
                </c:pt>
                <c:pt idx="922">
                  <c:v> parallel-search 1 2</c:v>
                </c:pt>
                <c:pt idx="923">
                  <c:v> parallel-search 1 2</c:v>
                </c:pt>
                <c:pt idx="924">
                  <c:v> parallel-search 1 2</c:v>
                </c:pt>
                <c:pt idx="925">
                  <c:v> parallel-search 1 2</c:v>
                </c:pt>
                <c:pt idx="926">
                  <c:v> parallel-search 1 2</c:v>
                </c:pt>
                <c:pt idx="927">
                  <c:v> parallel-search 1 2</c:v>
                </c:pt>
                <c:pt idx="928">
                  <c:v> parallel-search 1 2</c:v>
                </c:pt>
                <c:pt idx="929">
                  <c:v> parallel-search 1 2</c:v>
                </c:pt>
                <c:pt idx="930">
                  <c:v> parallel-search 1 2</c:v>
                </c:pt>
                <c:pt idx="931">
                  <c:v> parallel-search 1 2</c:v>
                </c:pt>
                <c:pt idx="932">
                  <c:v> parallel-search 1 2</c:v>
                </c:pt>
                <c:pt idx="933">
                  <c:v> parallel-search 1 2</c:v>
                </c:pt>
                <c:pt idx="934">
                  <c:v> parallel-search 1 2</c:v>
                </c:pt>
                <c:pt idx="935">
                  <c:v> parallel-search 1 2</c:v>
                </c:pt>
                <c:pt idx="936">
                  <c:v> parallel-search 1 2</c:v>
                </c:pt>
                <c:pt idx="937">
                  <c:v> parallel-search 1 2</c:v>
                </c:pt>
                <c:pt idx="938">
                  <c:v> parallel-search 1 2</c:v>
                </c:pt>
                <c:pt idx="939">
                  <c:v> parallel-search 1 2</c:v>
                </c:pt>
                <c:pt idx="940">
                  <c:v> parallel-search 1 2</c:v>
                </c:pt>
                <c:pt idx="941">
                  <c:v> parallel-search 1 2</c:v>
                </c:pt>
                <c:pt idx="942">
                  <c:v> parallel-search 1 2</c:v>
                </c:pt>
                <c:pt idx="943">
                  <c:v> parallel-search 1 2</c:v>
                </c:pt>
                <c:pt idx="944">
                  <c:v> parallel-search 1 2</c:v>
                </c:pt>
                <c:pt idx="945">
                  <c:v> parallel-search 1 2</c:v>
                </c:pt>
                <c:pt idx="946">
                  <c:v> parallel-search 1 2</c:v>
                </c:pt>
                <c:pt idx="947">
                  <c:v> parallel-search 1 2</c:v>
                </c:pt>
                <c:pt idx="948">
                  <c:v> parallel-search 1 2</c:v>
                </c:pt>
                <c:pt idx="949">
                  <c:v> parallel-search 1 2</c:v>
                </c:pt>
                <c:pt idx="950">
                  <c:v> parallel-search 1 2</c:v>
                </c:pt>
                <c:pt idx="951">
                  <c:v> parallel-search 1 2</c:v>
                </c:pt>
                <c:pt idx="952">
                  <c:v> parallel-search 1 2</c:v>
                </c:pt>
                <c:pt idx="953">
                  <c:v> parallel-search 1 2</c:v>
                </c:pt>
                <c:pt idx="954">
                  <c:v> parallel-search 1 2</c:v>
                </c:pt>
                <c:pt idx="955">
                  <c:v> parallel-search 1 2</c:v>
                </c:pt>
                <c:pt idx="956">
                  <c:v> parallel-search 1 2</c:v>
                </c:pt>
                <c:pt idx="957">
                  <c:v> parallel-search 1 2</c:v>
                </c:pt>
                <c:pt idx="958">
                  <c:v> parallel-search 1 2</c:v>
                </c:pt>
                <c:pt idx="959">
                  <c:v> parallel-search 1 2</c:v>
                </c:pt>
                <c:pt idx="960">
                  <c:v> parallel-search 1 2</c:v>
                </c:pt>
                <c:pt idx="961">
                  <c:v> parallel-search 1 2</c:v>
                </c:pt>
                <c:pt idx="962">
                  <c:v> parallel-search 1 2</c:v>
                </c:pt>
                <c:pt idx="963">
                  <c:v> parallel-search 1 2</c:v>
                </c:pt>
                <c:pt idx="964">
                  <c:v> parallel-search 1 2</c:v>
                </c:pt>
                <c:pt idx="965">
                  <c:v> parallel-search 1 2</c:v>
                </c:pt>
                <c:pt idx="966">
                  <c:v> parallel-search 1 2</c:v>
                </c:pt>
                <c:pt idx="967">
                  <c:v> parallel-search 1 2</c:v>
                </c:pt>
                <c:pt idx="968">
                  <c:v> parallel-search 1 2</c:v>
                </c:pt>
                <c:pt idx="969">
                  <c:v> parallel-search 1 2</c:v>
                </c:pt>
                <c:pt idx="970">
                  <c:v> parallel-search 1 2</c:v>
                </c:pt>
                <c:pt idx="971">
                  <c:v> parallel-search 1 2</c:v>
                </c:pt>
                <c:pt idx="972">
                  <c:v> parallel-search 1 2</c:v>
                </c:pt>
                <c:pt idx="973">
                  <c:v> parallel-search 1 2</c:v>
                </c:pt>
                <c:pt idx="974">
                  <c:v> parallel-search 1 2</c:v>
                </c:pt>
                <c:pt idx="975">
                  <c:v> parallel-search 1 2</c:v>
                </c:pt>
                <c:pt idx="976">
                  <c:v> parallel-search 1 2</c:v>
                </c:pt>
                <c:pt idx="977">
                  <c:v> parallel-search 1 2</c:v>
                </c:pt>
                <c:pt idx="978">
                  <c:v> parallel-search 1 2</c:v>
                </c:pt>
                <c:pt idx="979">
                  <c:v> parallel-search 1 2</c:v>
                </c:pt>
                <c:pt idx="980">
                  <c:v> parallel-search 1 2</c:v>
                </c:pt>
                <c:pt idx="981">
                  <c:v> parallel-search 1 2</c:v>
                </c:pt>
                <c:pt idx="982">
                  <c:v> parallel-search 1 2</c:v>
                </c:pt>
                <c:pt idx="983">
                  <c:v> parallel-search 1 2</c:v>
                </c:pt>
                <c:pt idx="984">
                  <c:v> parallel-search 1 2</c:v>
                </c:pt>
                <c:pt idx="985">
                  <c:v> parallel-search 1 2</c:v>
                </c:pt>
                <c:pt idx="986">
                  <c:v> parallel-search 1 2</c:v>
                </c:pt>
                <c:pt idx="987">
                  <c:v> parallel-search 1 2</c:v>
                </c:pt>
                <c:pt idx="988">
                  <c:v> parallel-search 1 2</c:v>
                </c:pt>
                <c:pt idx="989">
                  <c:v> parallel-search 1 2</c:v>
                </c:pt>
                <c:pt idx="990">
                  <c:v> parallel-search 1 2</c:v>
                </c:pt>
                <c:pt idx="991">
                  <c:v> parallel-search 1 2</c:v>
                </c:pt>
                <c:pt idx="992">
                  <c:v> parallel-search 1 2</c:v>
                </c:pt>
                <c:pt idx="993">
                  <c:v> parallel-search 1 2</c:v>
                </c:pt>
                <c:pt idx="994">
                  <c:v> parallel-search 1 2</c:v>
                </c:pt>
                <c:pt idx="995">
                  <c:v> parallel-search 1 2</c:v>
                </c:pt>
                <c:pt idx="996">
                  <c:v> parallel-search 1 2</c:v>
                </c:pt>
                <c:pt idx="997">
                  <c:v> parallel-search 1 2</c:v>
                </c:pt>
                <c:pt idx="998">
                  <c:v> parallel-search 1 2</c:v>
                </c:pt>
                <c:pt idx="999">
                  <c:v> parallel-search 1 2</c:v>
                </c:pt>
                <c:pt idx="1000">
                  <c:v> parallel-search 1 2</c:v>
                </c:pt>
                <c:pt idx="1001">
                  <c:v> parallel-search 1 2</c:v>
                </c:pt>
                <c:pt idx="1002">
                  <c:v> parallel-search 1 2</c:v>
                </c:pt>
                <c:pt idx="1003">
                  <c:v> parallel-search 1 2</c:v>
                </c:pt>
                <c:pt idx="1004">
                  <c:v> parallel-search 1 2</c:v>
                </c:pt>
                <c:pt idx="1005">
                  <c:v> parallel-search 1 2</c:v>
                </c:pt>
                <c:pt idx="1006">
                  <c:v> parallel-search 1 2</c:v>
                </c:pt>
                <c:pt idx="1007">
                  <c:v> parallel-search 1 2</c:v>
                </c:pt>
                <c:pt idx="1008">
                  <c:v> parallel-search 1 2</c:v>
                </c:pt>
                <c:pt idx="1009">
                  <c:v> parallel-search 1 2</c:v>
                </c:pt>
                <c:pt idx="1010">
                  <c:v> parallel-search 1 2</c:v>
                </c:pt>
                <c:pt idx="1011">
                  <c:v> parallel-search 1 2</c:v>
                </c:pt>
                <c:pt idx="1012">
                  <c:v> parallel-search 1 2</c:v>
                </c:pt>
                <c:pt idx="1013">
                  <c:v> parallel-search 1 2</c:v>
                </c:pt>
                <c:pt idx="1014">
                  <c:v> parallel-search 1 2</c:v>
                </c:pt>
                <c:pt idx="1015">
                  <c:v> parallel-search 1 2</c:v>
                </c:pt>
                <c:pt idx="1016">
                  <c:v> parallel-search 1 2</c:v>
                </c:pt>
                <c:pt idx="1017">
                  <c:v> parallel-search 1 2</c:v>
                </c:pt>
                <c:pt idx="1018">
                  <c:v> parallel-search 1 2</c:v>
                </c:pt>
                <c:pt idx="1019">
                  <c:v> parallel-search 1 2</c:v>
                </c:pt>
                <c:pt idx="1020">
                  <c:v> parallel-search 1 2</c:v>
                </c:pt>
                <c:pt idx="1021">
                  <c:v> parallel-search 1 2</c:v>
                </c:pt>
                <c:pt idx="1022">
                  <c:v> parallel-search 1 2</c:v>
                </c:pt>
                <c:pt idx="1023">
                  <c:v> parallel-search 1 2</c:v>
                </c:pt>
                <c:pt idx="1024">
                  <c:v> parallel-search 1 2</c:v>
                </c:pt>
                <c:pt idx="1025">
                  <c:v> parallel-search 1 2</c:v>
                </c:pt>
                <c:pt idx="1026">
                  <c:v> parallel-search 1 2</c:v>
                </c:pt>
                <c:pt idx="1027">
                  <c:v> parallel-search 1 2</c:v>
                </c:pt>
                <c:pt idx="1028">
                  <c:v> parallel-search 1 2</c:v>
                </c:pt>
                <c:pt idx="1029">
                  <c:v> parallel-search 1 2</c:v>
                </c:pt>
                <c:pt idx="1030">
                  <c:v> parallel-search 1 2</c:v>
                </c:pt>
                <c:pt idx="1031">
                  <c:v> parallel-search 1 2</c:v>
                </c:pt>
                <c:pt idx="1032">
                  <c:v> parallel-search 1 2</c:v>
                </c:pt>
                <c:pt idx="1033">
                  <c:v> parallel-search 1 2</c:v>
                </c:pt>
                <c:pt idx="1034">
                  <c:v> parallel-search 1 2</c:v>
                </c:pt>
                <c:pt idx="1035">
                  <c:v> parallel-search 1 2</c:v>
                </c:pt>
                <c:pt idx="1036">
                  <c:v> parallel-search 1 2</c:v>
                </c:pt>
                <c:pt idx="1037">
                  <c:v> parallel-search 1 2</c:v>
                </c:pt>
                <c:pt idx="1038">
                  <c:v> parallel-search 1 2</c:v>
                </c:pt>
                <c:pt idx="1039">
                  <c:v> parallel-search 1 2</c:v>
                </c:pt>
                <c:pt idx="1040">
                  <c:v> parallel-search 1 2</c:v>
                </c:pt>
                <c:pt idx="1041">
                  <c:v> parallel-search 1 2</c:v>
                </c:pt>
                <c:pt idx="1042">
                  <c:v> parallel-search 1 2</c:v>
                </c:pt>
                <c:pt idx="1043">
                  <c:v> parallel-search 1 2</c:v>
                </c:pt>
                <c:pt idx="1044">
                  <c:v> parallel-search 1 2</c:v>
                </c:pt>
                <c:pt idx="1045">
                  <c:v> parallel-search 1 2</c:v>
                </c:pt>
                <c:pt idx="1046">
                  <c:v> parallel-search 1 2</c:v>
                </c:pt>
                <c:pt idx="1047">
                  <c:v> parallel-search 1 2</c:v>
                </c:pt>
                <c:pt idx="1048">
                  <c:v> parallel-search 1 2</c:v>
                </c:pt>
                <c:pt idx="1049">
                  <c:v> parallel-search 1 2</c:v>
                </c:pt>
                <c:pt idx="1050">
                  <c:v> parallel-search 1 4</c:v>
                </c:pt>
                <c:pt idx="1051">
                  <c:v> parallel-search 1 4</c:v>
                </c:pt>
                <c:pt idx="1052">
                  <c:v> parallel-search 1 4</c:v>
                </c:pt>
                <c:pt idx="1053">
                  <c:v> parallel-search 1 4</c:v>
                </c:pt>
                <c:pt idx="1054">
                  <c:v> parallel-search 1 4</c:v>
                </c:pt>
                <c:pt idx="1055">
                  <c:v> parallel-search 1 4</c:v>
                </c:pt>
                <c:pt idx="1056">
                  <c:v> parallel-search 1 4</c:v>
                </c:pt>
                <c:pt idx="1057">
                  <c:v> parallel-search 1 4</c:v>
                </c:pt>
                <c:pt idx="1058">
                  <c:v> parallel-search 1 4</c:v>
                </c:pt>
                <c:pt idx="1059">
                  <c:v> parallel-search 1 4</c:v>
                </c:pt>
                <c:pt idx="1060">
                  <c:v> parallel-search 1 4</c:v>
                </c:pt>
                <c:pt idx="1061">
                  <c:v> parallel-search 1 4</c:v>
                </c:pt>
                <c:pt idx="1062">
                  <c:v> parallel-search 1 4</c:v>
                </c:pt>
                <c:pt idx="1063">
                  <c:v> parallel-search 1 4</c:v>
                </c:pt>
                <c:pt idx="1064">
                  <c:v> parallel-search 1 4</c:v>
                </c:pt>
                <c:pt idx="1065">
                  <c:v> parallel-search 1 4</c:v>
                </c:pt>
                <c:pt idx="1066">
                  <c:v> parallel-search 1 4</c:v>
                </c:pt>
                <c:pt idx="1067">
                  <c:v> parallel-search 1 4</c:v>
                </c:pt>
                <c:pt idx="1068">
                  <c:v> parallel-search 1 4</c:v>
                </c:pt>
                <c:pt idx="1069">
                  <c:v> parallel-search 1 4</c:v>
                </c:pt>
                <c:pt idx="1070">
                  <c:v> parallel-search 1 4</c:v>
                </c:pt>
                <c:pt idx="1071">
                  <c:v> parallel-search 1 4</c:v>
                </c:pt>
                <c:pt idx="1072">
                  <c:v> parallel-search 1 4</c:v>
                </c:pt>
                <c:pt idx="1073">
                  <c:v> parallel-search 1 4</c:v>
                </c:pt>
                <c:pt idx="1074">
                  <c:v> parallel-search 1 4</c:v>
                </c:pt>
                <c:pt idx="1075">
                  <c:v> parallel-search 1 4</c:v>
                </c:pt>
                <c:pt idx="1076">
                  <c:v> parallel-search 1 4</c:v>
                </c:pt>
                <c:pt idx="1077">
                  <c:v> parallel-search 1 4</c:v>
                </c:pt>
                <c:pt idx="1078">
                  <c:v> parallel-search 1 4</c:v>
                </c:pt>
                <c:pt idx="1079">
                  <c:v> parallel-search 1 4</c:v>
                </c:pt>
                <c:pt idx="1080">
                  <c:v> parallel-search 1 4</c:v>
                </c:pt>
                <c:pt idx="1081">
                  <c:v> parallel-search 1 4</c:v>
                </c:pt>
                <c:pt idx="1082">
                  <c:v> parallel-search 1 4</c:v>
                </c:pt>
                <c:pt idx="1083">
                  <c:v> parallel-search 1 4</c:v>
                </c:pt>
                <c:pt idx="1084">
                  <c:v> parallel-search 1 4</c:v>
                </c:pt>
                <c:pt idx="1085">
                  <c:v> parallel-search 1 4</c:v>
                </c:pt>
                <c:pt idx="1086">
                  <c:v> parallel-search 1 4</c:v>
                </c:pt>
                <c:pt idx="1087">
                  <c:v> parallel-search 1 4</c:v>
                </c:pt>
                <c:pt idx="1088">
                  <c:v> parallel-search 1 4</c:v>
                </c:pt>
                <c:pt idx="1089">
                  <c:v> parallel-search 1 4</c:v>
                </c:pt>
                <c:pt idx="1090">
                  <c:v> parallel-search 1 4</c:v>
                </c:pt>
                <c:pt idx="1091">
                  <c:v> parallel-search 1 4</c:v>
                </c:pt>
                <c:pt idx="1092">
                  <c:v> parallel-search 1 4</c:v>
                </c:pt>
                <c:pt idx="1093">
                  <c:v> parallel-search 1 4</c:v>
                </c:pt>
                <c:pt idx="1094">
                  <c:v> parallel-search 1 4</c:v>
                </c:pt>
                <c:pt idx="1095">
                  <c:v> parallel-search 1 4</c:v>
                </c:pt>
                <c:pt idx="1096">
                  <c:v> parallel-search 1 4</c:v>
                </c:pt>
                <c:pt idx="1097">
                  <c:v> parallel-search 1 4</c:v>
                </c:pt>
                <c:pt idx="1098">
                  <c:v> parallel-search 1 4</c:v>
                </c:pt>
                <c:pt idx="1099">
                  <c:v> parallel-search 1 4</c:v>
                </c:pt>
                <c:pt idx="1100">
                  <c:v> parallel-search 1 4</c:v>
                </c:pt>
                <c:pt idx="1101">
                  <c:v> parallel-search 1 4</c:v>
                </c:pt>
                <c:pt idx="1102">
                  <c:v> parallel-search 1 4</c:v>
                </c:pt>
                <c:pt idx="1103">
                  <c:v> parallel-search 1 4</c:v>
                </c:pt>
                <c:pt idx="1104">
                  <c:v> parallel-search 1 4</c:v>
                </c:pt>
                <c:pt idx="1105">
                  <c:v> parallel-search 1 4</c:v>
                </c:pt>
                <c:pt idx="1106">
                  <c:v> parallel-search 1 4</c:v>
                </c:pt>
                <c:pt idx="1107">
                  <c:v> parallel-search 1 4</c:v>
                </c:pt>
                <c:pt idx="1108">
                  <c:v> parallel-search 1 4</c:v>
                </c:pt>
                <c:pt idx="1109">
                  <c:v> parallel-search 1 4</c:v>
                </c:pt>
                <c:pt idx="1110">
                  <c:v> parallel-search 1 4</c:v>
                </c:pt>
                <c:pt idx="1111">
                  <c:v> parallel-search 1 4</c:v>
                </c:pt>
                <c:pt idx="1112">
                  <c:v> parallel-search 1 4</c:v>
                </c:pt>
                <c:pt idx="1113">
                  <c:v> parallel-search 1 4</c:v>
                </c:pt>
                <c:pt idx="1114">
                  <c:v> parallel-search 1 4</c:v>
                </c:pt>
                <c:pt idx="1115">
                  <c:v> parallel-search 1 4</c:v>
                </c:pt>
                <c:pt idx="1116">
                  <c:v> parallel-search 1 4</c:v>
                </c:pt>
                <c:pt idx="1117">
                  <c:v> parallel-search 1 4</c:v>
                </c:pt>
                <c:pt idx="1118">
                  <c:v> parallel-search 1 4</c:v>
                </c:pt>
                <c:pt idx="1119">
                  <c:v> parallel-search 1 4</c:v>
                </c:pt>
                <c:pt idx="1120">
                  <c:v> parallel-search 1 4</c:v>
                </c:pt>
                <c:pt idx="1121">
                  <c:v> parallel-search 1 4</c:v>
                </c:pt>
                <c:pt idx="1122">
                  <c:v> parallel-search 1 4</c:v>
                </c:pt>
                <c:pt idx="1123">
                  <c:v> parallel-search 1 4</c:v>
                </c:pt>
                <c:pt idx="1124">
                  <c:v> parallel-search 1 4</c:v>
                </c:pt>
                <c:pt idx="1125">
                  <c:v> parallel-search 1 4</c:v>
                </c:pt>
                <c:pt idx="1126">
                  <c:v> parallel-search 1 4</c:v>
                </c:pt>
                <c:pt idx="1127">
                  <c:v> parallel-search 1 4</c:v>
                </c:pt>
                <c:pt idx="1128">
                  <c:v> parallel-search 1 4</c:v>
                </c:pt>
                <c:pt idx="1129">
                  <c:v> parallel-search 1 4</c:v>
                </c:pt>
                <c:pt idx="1130">
                  <c:v> parallel-search 1 4</c:v>
                </c:pt>
                <c:pt idx="1131">
                  <c:v> parallel-search 1 4</c:v>
                </c:pt>
                <c:pt idx="1132">
                  <c:v> parallel-search 1 4</c:v>
                </c:pt>
                <c:pt idx="1133">
                  <c:v> parallel-search 1 4</c:v>
                </c:pt>
                <c:pt idx="1134">
                  <c:v> parallel-search 1 4</c:v>
                </c:pt>
                <c:pt idx="1135">
                  <c:v> parallel-search 1 4</c:v>
                </c:pt>
                <c:pt idx="1136">
                  <c:v> parallel-search 1 4</c:v>
                </c:pt>
                <c:pt idx="1137">
                  <c:v> parallel-search 1 4</c:v>
                </c:pt>
                <c:pt idx="1138">
                  <c:v> parallel-search 1 4</c:v>
                </c:pt>
                <c:pt idx="1139">
                  <c:v> parallel-search 1 4</c:v>
                </c:pt>
                <c:pt idx="1140">
                  <c:v> parallel-search 1 4</c:v>
                </c:pt>
                <c:pt idx="1141">
                  <c:v> parallel-search 1 4</c:v>
                </c:pt>
                <c:pt idx="1142">
                  <c:v> parallel-search 1 4</c:v>
                </c:pt>
                <c:pt idx="1143">
                  <c:v> parallel-search 1 4</c:v>
                </c:pt>
                <c:pt idx="1144">
                  <c:v> parallel-search 1 4</c:v>
                </c:pt>
                <c:pt idx="1145">
                  <c:v> parallel-search 1 4</c:v>
                </c:pt>
                <c:pt idx="1146">
                  <c:v> parallel-search 1 4</c:v>
                </c:pt>
                <c:pt idx="1147">
                  <c:v> parallel-search 1 4</c:v>
                </c:pt>
                <c:pt idx="1148">
                  <c:v> parallel-search 1 4</c:v>
                </c:pt>
                <c:pt idx="1149">
                  <c:v> parallel-search 1 4</c:v>
                </c:pt>
                <c:pt idx="1150">
                  <c:v> parallel-search 1 4</c:v>
                </c:pt>
                <c:pt idx="1151">
                  <c:v> parallel-search 1 4</c:v>
                </c:pt>
                <c:pt idx="1152">
                  <c:v> parallel-search 1 4</c:v>
                </c:pt>
                <c:pt idx="1153">
                  <c:v> parallel-search 1 4</c:v>
                </c:pt>
                <c:pt idx="1154">
                  <c:v> parallel-search 1 4</c:v>
                </c:pt>
                <c:pt idx="1155">
                  <c:v> parallel-search 1 4</c:v>
                </c:pt>
                <c:pt idx="1156">
                  <c:v> parallel-search 1 4</c:v>
                </c:pt>
                <c:pt idx="1157">
                  <c:v> parallel-search 1 4</c:v>
                </c:pt>
                <c:pt idx="1158">
                  <c:v> parallel-search 1 4</c:v>
                </c:pt>
                <c:pt idx="1159">
                  <c:v> parallel-search 1 4</c:v>
                </c:pt>
                <c:pt idx="1160">
                  <c:v> parallel-search 1 4</c:v>
                </c:pt>
                <c:pt idx="1161">
                  <c:v> parallel-search 1 4</c:v>
                </c:pt>
                <c:pt idx="1162">
                  <c:v> parallel-search 1 4</c:v>
                </c:pt>
                <c:pt idx="1163">
                  <c:v> parallel-search 1 4</c:v>
                </c:pt>
                <c:pt idx="1164">
                  <c:v> parallel-search 1 4</c:v>
                </c:pt>
                <c:pt idx="1165">
                  <c:v> parallel-search 1 4</c:v>
                </c:pt>
                <c:pt idx="1166">
                  <c:v> parallel-search 1 4</c:v>
                </c:pt>
                <c:pt idx="1167">
                  <c:v> parallel-search 1 4</c:v>
                </c:pt>
                <c:pt idx="1168">
                  <c:v> parallel-search 1 4</c:v>
                </c:pt>
                <c:pt idx="1169">
                  <c:v> parallel-search 1 4</c:v>
                </c:pt>
                <c:pt idx="1170">
                  <c:v> parallel-search 1 4</c:v>
                </c:pt>
                <c:pt idx="1171">
                  <c:v> parallel-search 1 4</c:v>
                </c:pt>
                <c:pt idx="1172">
                  <c:v> parallel-search 1 4</c:v>
                </c:pt>
                <c:pt idx="1173">
                  <c:v> parallel-search 1 4</c:v>
                </c:pt>
                <c:pt idx="1174">
                  <c:v> parallel-search 1 4</c:v>
                </c:pt>
                <c:pt idx="1175">
                  <c:v> parallel-search 1 4</c:v>
                </c:pt>
                <c:pt idx="1176">
                  <c:v> parallel-search 1 4</c:v>
                </c:pt>
                <c:pt idx="1177">
                  <c:v> parallel-search 1 4</c:v>
                </c:pt>
                <c:pt idx="1178">
                  <c:v> parallel-search 1 4</c:v>
                </c:pt>
                <c:pt idx="1179">
                  <c:v> parallel-search 1 4</c:v>
                </c:pt>
                <c:pt idx="1180">
                  <c:v> parallel-search 1 4</c:v>
                </c:pt>
                <c:pt idx="1181">
                  <c:v> parallel-search 1 4</c:v>
                </c:pt>
                <c:pt idx="1182">
                  <c:v> parallel-search 1 4</c:v>
                </c:pt>
                <c:pt idx="1183">
                  <c:v> parallel-search 1 4</c:v>
                </c:pt>
                <c:pt idx="1184">
                  <c:v> parallel-search 1 4</c:v>
                </c:pt>
                <c:pt idx="1185">
                  <c:v> parallel-search 1 4</c:v>
                </c:pt>
                <c:pt idx="1186">
                  <c:v> parallel-search 1 4</c:v>
                </c:pt>
                <c:pt idx="1187">
                  <c:v> parallel-search 1 4</c:v>
                </c:pt>
                <c:pt idx="1188">
                  <c:v> parallel-search 1 4</c:v>
                </c:pt>
                <c:pt idx="1189">
                  <c:v> parallel-search 1 4</c:v>
                </c:pt>
                <c:pt idx="1190">
                  <c:v> parallel-search 1 4</c:v>
                </c:pt>
                <c:pt idx="1191">
                  <c:v> parallel-search 1 4</c:v>
                </c:pt>
                <c:pt idx="1192">
                  <c:v> parallel-search 1 4</c:v>
                </c:pt>
                <c:pt idx="1193">
                  <c:v> parallel-search 1 4</c:v>
                </c:pt>
                <c:pt idx="1194">
                  <c:v> parallel-search 1 4</c:v>
                </c:pt>
                <c:pt idx="1195">
                  <c:v> parallel-search 1 4</c:v>
                </c:pt>
                <c:pt idx="1196">
                  <c:v> parallel-search 1 4</c:v>
                </c:pt>
                <c:pt idx="1197">
                  <c:v> parallel-search 1 4</c:v>
                </c:pt>
                <c:pt idx="1198">
                  <c:v> parallel-search 1 4</c:v>
                </c:pt>
                <c:pt idx="1199">
                  <c:v> parallel-search 1 4</c:v>
                </c:pt>
                <c:pt idx="1200">
                  <c:v> parallel-search 1 8</c:v>
                </c:pt>
                <c:pt idx="1201">
                  <c:v> parallel-search 1 8</c:v>
                </c:pt>
                <c:pt idx="1202">
                  <c:v> parallel-search 1 8</c:v>
                </c:pt>
                <c:pt idx="1203">
                  <c:v> parallel-search 1 8</c:v>
                </c:pt>
                <c:pt idx="1204">
                  <c:v> parallel-search 1 8</c:v>
                </c:pt>
                <c:pt idx="1205">
                  <c:v> parallel-search 1 8</c:v>
                </c:pt>
                <c:pt idx="1206">
                  <c:v> parallel-search 1 8</c:v>
                </c:pt>
                <c:pt idx="1207">
                  <c:v> parallel-search 1 8</c:v>
                </c:pt>
                <c:pt idx="1208">
                  <c:v> parallel-search 1 8</c:v>
                </c:pt>
                <c:pt idx="1209">
                  <c:v> parallel-search 1 8</c:v>
                </c:pt>
                <c:pt idx="1210">
                  <c:v> parallel-search 1 8</c:v>
                </c:pt>
                <c:pt idx="1211">
                  <c:v> parallel-search 1 8</c:v>
                </c:pt>
                <c:pt idx="1212">
                  <c:v> parallel-search 1 8</c:v>
                </c:pt>
                <c:pt idx="1213">
                  <c:v> parallel-search 1 8</c:v>
                </c:pt>
                <c:pt idx="1214">
                  <c:v> parallel-search 1 8</c:v>
                </c:pt>
                <c:pt idx="1215">
                  <c:v> parallel-search 1 8</c:v>
                </c:pt>
                <c:pt idx="1216">
                  <c:v> parallel-search 1 8</c:v>
                </c:pt>
                <c:pt idx="1217">
                  <c:v> parallel-search 1 8</c:v>
                </c:pt>
                <c:pt idx="1218">
                  <c:v> parallel-search 1 8</c:v>
                </c:pt>
                <c:pt idx="1219">
                  <c:v> parallel-search 1 8</c:v>
                </c:pt>
                <c:pt idx="1220">
                  <c:v> parallel-search 1 8</c:v>
                </c:pt>
                <c:pt idx="1221">
                  <c:v> parallel-search 1 8</c:v>
                </c:pt>
                <c:pt idx="1222">
                  <c:v> parallel-search 1 8</c:v>
                </c:pt>
                <c:pt idx="1223">
                  <c:v> parallel-search 1 8</c:v>
                </c:pt>
                <c:pt idx="1224">
                  <c:v> parallel-search 1 8</c:v>
                </c:pt>
                <c:pt idx="1225">
                  <c:v> parallel-search 1 8</c:v>
                </c:pt>
                <c:pt idx="1226">
                  <c:v> parallel-search 1 8</c:v>
                </c:pt>
                <c:pt idx="1227">
                  <c:v> parallel-search 1 8</c:v>
                </c:pt>
                <c:pt idx="1228">
                  <c:v> parallel-search 1 8</c:v>
                </c:pt>
                <c:pt idx="1229">
                  <c:v> parallel-search 1 8</c:v>
                </c:pt>
                <c:pt idx="1230">
                  <c:v> parallel-search 1 8</c:v>
                </c:pt>
                <c:pt idx="1231">
                  <c:v> parallel-search 1 8</c:v>
                </c:pt>
                <c:pt idx="1232">
                  <c:v> parallel-search 1 8</c:v>
                </c:pt>
                <c:pt idx="1233">
                  <c:v> parallel-search 1 8</c:v>
                </c:pt>
                <c:pt idx="1234">
                  <c:v> parallel-search 1 8</c:v>
                </c:pt>
                <c:pt idx="1235">
                  <c:v> parallel-search 1 8</c:v>
                </c:pt>
                <c:pt idx="1236">
                  <c:v> parallel-search 1 8</c:v>
                </c:pt>
                <c:pt idx="1237">
                  <c:v> parallel-search 1 8</c:v>
                </c:pt>
                <c:pt idx="1238">
                  <c:v> parallel-search 1 8</c:v>
                </c:pt>
                <c:pt idx="1239">
                  <c:v> parallel-search 1 8</c:v>
                </c:pt>
                <c:pt idx="1240">
                  <c:v> parallel-search 1 8</c:v>
                </c:pt>
                <c:pt idx="1241">
                  <c:v> parallel-search 1 8</c:v>
                </c:pt>
                <c:pt idx="1242">
                  <c:v> parallel-search 1 8</c:v>
                </c:pt>
                <c:pt idx="1243">
                  <c:v> parallel-search 1 8</c:v>
                </c:pt>
                <c:pt idx="1244">
                  <c:v> parallel-search 1 8</c:v>
                </c:pt>
                <c:pt idx="1245">
                  <c:v> parallel-search 1 8</c:v>
                </c:pt>
                <c:pt idx="1246">
                  <c:v> parallel-search 1 8</c:v>
                </c:pt>
                <c:pt idx="1247">
                  <c:v> parallel-search 1 8</c:v>
                </c:pt>
                <c:pt idx="1248">
                  <c:v> parallel-search 1 8</c:v>
                </c:pt>
                <c:pt idx="1249">
                  <c:v> parallel-search 1 8</c:v>
                </c:pt>
                <c:pt idx="1250">
                  <c:v> parallel-search 1 8</c:v>
                </c:pt>
                <c:pt idx="1251">
                  <c:v> parallel-search 1 8</c:v>
                </c:pt>
                <c:pt idx="1252">
                  <c:v> parallel-search 1 8</c:v>
                </c:pt>
                <c:pt idx="1253">
                  <c:v> parallel-search 1 8</c:v>
                </c:pt>
                <c:pt idx="1254">
                  <c:v> parallel-search 1 8</c:v>
                </c:pt>
                <c:pt idx="1255">
                  <c:v> parallel-search 1 8</c:v>
                </c:pt>
                <c:pt idx="1256">
                  <c:v> parallel-search 1 8</c:v>
                </c:pt>
                <c:pt idx="1257">
                  <c:v> parallel-search 1 8</c:v>
                </c:pt>
                <c:pt idx="1258">
                  <c:v> parallel-search 1 8</c:v>
                </c:pt>
                <c:pt idx="1259">
                  <c:v> parallel-search 1 8</c:v>
                </c:pt>
                <c:pt idx="1260">
                  <c:v> parallel-search 1 8</c:v>
                </c:pt>
                <c:pt idx="1261">
                  <c:v> parallel-search 1 8</c:v>
                </c:pt>
                <c:pt idx="1262">
                  <c:v> parallel-search 1 8</c:v>
                </c:pt>
                <c:pt idx="1263">
                  <c:v> parallel-search 1 8</c:v>
                </c:pt>
                <c:pt idx="1264">
                  <c:v> parallel-search 1 8</c:v>
                </c:pt>
                <c:pt idx="1265">
                  <c:v> parallel-search 1 8</c:v>
                </c:pt>
                <c:pt idx="1266">
                  <c:v> parallel-search 1 8</c:v>
                </c:pt>
                <c:pt idx="1267">
                  <c:v> parallel-search 1 8</c:v>
                </c:pt>
                <c:pt idx="1268">
                  <c:v> parallel-search 1 8</c:v>
                </c:pt>
                <c:pt idx="1269">
                  <c:v> parallel-search 1 8</c:v>
                </c:pt>
                <c:pt idx="1270">
                  <c:v> parallel-search 1 8</c:v>
                </c:pt>
                <c:pt idx="1271">
                  <c:v> parallel-search 1 8</c:v>
                </c:pt>
                <c:pt idx="1272">
                  <c:v> parallel-search 1 8</c:v>
                </c:pt>
                <c:pt idx="1273">
                  <c:v> parallel-search 1 8</c:v>
                </c:pt>
                <c:pt idx="1274">
                  <c:v> parallel-search 1 8</c:v>
                </c:pt>
                <c:pt idx="1275">
                  <c:v> parallel-search 1 8</c:v>
                </c:pt>
                <c:pt idx="1276">
                  <c:v> parallel-search 1 8</c:v>
                </c:pt>
                <c:pt idx="1277">
                  <c:v> parallel-search 1 8</c:v>
                </c:pt>
                <c:pt idx="1278">
                  <c:v> parallel-search 1 8</c:v>
                </c:pt>
                <c:pt idx="1279">
                  <c:v> parallel-search 1 8</c:v>
                </c:pt>
                <c:pt idx="1280">
                  <c:v> parallel-search 1 8</c:v>
                </c:pt>
                <c:pt idx="1281">
                  <c:v> parallel-search 1 8</c:v>
                </c:pt>
                <c:pt idx="1282">
                  <c:v> parallel-search 1 8</c:v>
                </c:pt>
                <c:pt idx="1283">
                  <c:v> parallel-search 1 8</c:v>
                </c:pt>
                <c:pt idx="1284">
                  <c:v> parallel-search 1 8</c:v>
                </c:pt>
                <c:pt idx="1285">
                  <c:v> parallel-search 1 8</c:v>
                </c:pt>
                <c:pt idx="1286">
                  <c:v> parallel-search 1 8</c:v>
                </c:pt>
                <c:pt idx="1287">
                  <c:v> parallel-search 1 8</c:v>
                </c:pt>
                <c:pt idx="1288">
                  <c:v> parallel-search 1 8</c:v>
                </c:pt>
                <c:pt idx="1289">
                  <c:v> parallel-search 1 8</c:v>
                </c:pt>
                <c:pt idx="1290">
                  <c:v> parallel-search 1 8</c:v>
                </c:pt>
                <c:pt idx="1291">
                  <c:v> parallel-search 1 8</c:v>
                </c:pt>
                <c:pt idx="1292">
                  <c:v> parallel-search 1 8</c:v>
                </c:pt>
                <c:pt idx="1293">
                  <c:v> parallel-search 1 8</c:v>
                </c:pt>
                <c:pt idx="1294">
                  <c:v> parallel-search 1 8</c:v>
                </c:pt>
                <c:pt idx="1295">
                  <c:v> parallel-search 1 8</c:v>
                </c:pt>
                <c:pt idx="1296">
                  <c:v> parallel-search 1 8</c:v>
                </c:pt>
                <c:pt idx="1297">
                  <c:v> parallel-search 1 8</c:v>
                </c:pt>
                <c:pt idx="1298">
                  <c:v> parallel-search 1 8</c:v>
                </c:pt>
                <c:pt idx="1299">
                  <c:v> parallel-search 1 8</c:v>
                </c:pt>
                <c:pt idx="1300">
                  <c:v> parallel-search 1 8</c:v>
                </c:pt>
                <c:pt idx="1301">
                  <c:v> parallel-search 1 8</c:v>
                </c:pt>
                <c:pt idx="1302">
                  <c:v> parallel-search 1 8</c:v>
                </c:pt>
                <c:pt idx="1303">
                  <c:v> parallel-search 1 8</c:v>
                </c:pt>
                <c:pt idx="1304">
                  <c:v> parallel-search 1 8</c:v>
                </c:pt>
                <c:pt idx="1305">
                  <c:v> parallel-search 1 8</c:v>
                </c:pt>
                <c:pt idx="1306">
                  <c:v> parallel-search 1 8</c:v>
                </c:pt>
                <c:pt idx="1307">
                  <c:v> parallel-search 1 8</c:v>
                </c:pt>
                <c:pt idx="1308">
                  <c:v> parallel-search 1 8</c:v>
                </c:pt>
                <c:pt idx="1309">
                  <c:v> parallel-search 1 8</c:v>
                </c:pt>
                <c:pt idx="1310">
                  <c:v> parallel-search 1 8</c:v>
                </c:pt>
                <c:pt idx="1311">
                  <c:v> parallel-search 1 8</c:v>
                </c:pt>
                <c:pt idx="1312">
                  <c:v> parallel-search 1 8</c:v>
                </c:pt>
                <c:pt idx="1313">
                  <c:v> parallel-search 1 8</c:v>
                </c:pt>
                <c:pt idx="1314">
                  <c:v> parallel-search 1 8</c:v>
                </c:pt>
                <c:pt idx="1315">
                  <c:v> parallel-search 1 8</c:v>
                </c:pt>
                <c:pt idx="1316">
                  <c:v> parallel-search 1 8</c:v>
                </c:pt>
                <c:pt idx="1317">
                  <c:v> parallel-search 1 8</c:v>
                </c:pt>
                <c:pt idx="1318">
                  <c:v> parallel-search 1 8</c:v>
                </c:pt>
                <c:pt idx="1319">
                  <c:v> parallel-search 1 8</c:v>
                </c:pt>
                <c:pt idx="1320">
                  <c:v> parallel-search 1 8</c:v>
                </c:pt>
                <c:pt idx="1321">
                  <c:v> parallel-search 1 8</c:v>
                </c:pt>
                <c:pt idx="1322">
                  <c:v> parallel-search 1 8</c:v>
                </c:pt>
                <c:pt idx="1323">
                  <c:v> parallel-search 1 8</c:v>
                </c:pt>
                <c:pt idx="1324">
                  <c:v> parallel-search 1 8</c:v>
                </c:pt>
                <c:pt idx="1325">
                  <c:v> parallel-search 1 8</c:v>
                </c:pt>
                <c:pt idx="1326">
                  <c:v> parallel-search 1 8</c:v>
                </c:pt>
                <c:pt idx="1327">
                  <c:v> parallel-search 1 8</c:v>
                </c:pt>
                <c:pt idx="1328">
                  <c:v> parallel-search 1 8</c:v>
                </c:pt>
                <c:pt idx="1329">
                  <c:v> parallel-search 1 8</c:v>
                </c:pt>
                <c:pt idx="1330">
                  <c:v> parallel-search 1 8</c:v>
                </c:pt>
                <c:pt idx="1331">
                  <c:v> parallel-search 1 8</c:v>
                </c:pt>
                <c:pt idx="1332">
                  <c:v> parallel-search 1 8</c:v>
                </c:pt>
                <c:pt idx="1333">
                  <c:v> parallel-search 1 8</c:v>
                </c:pt>
                <c:pt idx="1334">
                  <c:v> parallel-search 1 8</c:v>
                </c:pt>
                <c:pt idx="1335">
                  <c:v> parallel-search 1 8</c:v>
                </c:pt>
                <c:pt idx="1336">
                  <c:v> parallel-search 1 8</c:v>
                </c:pt>
                <c:pt idx="1337">
                  <c:v> parallel-search 1 8</c:v>
                </c:pt>
                <c:pt idx="1338">
                  <c:v> parallel-search 1 8</c:v>
                </c:pt>
                <c:pt idx="1339">
                  <c:v> parallel-search 1 8</c:v>
                </c:pt>
                <c:pt idx="1340">
                  <c:v> parallel-search 1 8</c:v>
                </c:pt>
                <c:pt idx="1341">
                  <c:v> parallel-search 1 8</c:v>
                </c:pt>
                <c:pt idx="1342">
                  <c:v> parallel-search 1 8</c:v>
                </c:pt>
                <c:pt idx="1343">
                  <c:v> parallel-search 1 8</c:v>
                </c:pt>
                <c:pt idx="1344">
                  <c:v> parallel-search 1 8</c:v>
                </c:pt>
                <c:pt idx="1345">
                  <c:v> parallel-search 1 8</c:v>
                </c:pt>
                <c:pt idx="1346">
                  <c:v> parallel-search 1 8</c:v>
                </c:pt>
                <c:pt idx="1347">
                  <c:v> parallel-search 1 8</c:v>
                </c:pt>
                <c:pt idx="1348">
                  <c:v> parallel-search 1 8</c:v>
                </c:pt>
                <c:pt idx="1349">
                  <c:v> parallel-search 1 8</c:v>
                </c:pt>
              </c:strCache>
            </c:strRef>
          </c:cat>
          <c:val>
            <c:numRef>
              <c:f>'Propagate Chart'!$G$2:$G$1351</c:f>
              <c:numCache>
                <c:formatCode>0.00</c:formatCode>
                <c:ptCount val="1350"/>
                <c:pt idx="0">
                  <c:v>5.41</c:v>
                </c:pt>
                <c:pt idx="1">
                  <c:v>3.45</c:v>
                </c:pt>
                <c:pt idx="2">
                  <c:v>2.16</c:v>
                </c:pt>
                <c:pt idx="3">
                  <c:v>5.53</c:v>
                </c:pt>
                <c:pt idx="4">
                  <c:v>7.2</c:v>
                </c:pt>
                <c:pt idx="5">
                  <c:v>3.44</c:v>
                </c:pt>
                <c:pt idx="6">
                  <c:v>4.78</c:v>
                </c:pt>
                <c:pt idx="7">
                  <c:v>3.47</c:v>
                </c:pt>
                <c:pt idx="8">
                  <c:v>2.97</c:v>
                </c:pt>
                <c:pt idx="9">
                  <c:v>5.43</c:v>
                </c:pt>
                <c:pt idx="10">
                  <c:v>3.79</c:v>
                </c:pt>
                <c:pt idx="11">
                  <c:v>2.68</c:v>
                </c:pt>
                <c:pt idx="12">
                  <c:v>5.99</c:v>
                </c:pt>
                <c:pt idx="13">
                  <c:v>3.7</c:v>
                </c:pt>
                <c:pt idx="14">
                  <c:v>2.2400000000000002</c:v>
                </c:pt>
                <c:pt idx="15">
                  <c:v>5.41</c:v>
                </c:pt>
                <c:pt idx="16">
                  <c:v>3.52</c:v>
                </c:pt>
                <c:pt idx="17">
                  <c:v>1.97</c:v>
                </c:pt>
                <c:pt idx="18">
                  <c:v>6</c:v>
                </c:pt>
                <c:pt idx="19">
                  <c:v>3.72</c:v>
                </c:pt>
                <c:pt idx="20">
                  <c:v>2.7</c:v>
                </c:pt>
                <c:pt idx="21">
                  <c:v>5.33</c:v>
                </c:pt>
                <c:pt idx="22">
                  <c:v>3.7</c:v>
                </c:pt>
                <c:pt idx="23">
                  <c:v>2.6</c:v>
                </c:pt>
                <c:pt idx="24">
                  <c:v>5.18</c:v>
                </c:pt>
                <c:pt idx="25">
                  <c:v>3.27</c:v>
                </c:pt>
                <c:pt idx="26">
                  <c:v>2.79</c:v>
                </c:pt>
                <c:pt idx="27">
                  <c:v>6.2</c:v>
                </c:pt>
                <c:pt idx="28">
                  <c:v>3.82</c:v>
                </c:pt>
                <c:pt idx="29">
                  <c:v>2.06</c:v>
                </c:pt>
                <c:pt idx="30">
                  <c:v>5.12</c:v>
                </c:pt>
                <c:pt idx="31">
                  <c:v>3.5</c:v>
                </c:pt>
                <c:pt idx="32">
                  <c:v>2.2200000000000002</c:v>
                </c:pt>
                <c:pt idx="33">
                  <c:v>4.43</c:v>
                </c:pt>
                <c:pt idx="34">
                  <c:v>3.01</c:v>
                </c:pt>
                <c:pt idx="35">
                  <c:v>2.37</c:v>
                </c:pt>
                <c:pt idx="36">
                  <c:v>4.91</c:v>
                </c:pt>
                <c:pt idx="37">
                  <c:v>4.18</c:v>
                </c:pt>
                <c:pt idx="38">
                  <c:v>2.0099999999999998</c:v>
                </c:pt>
                <c:pt idx="39">
                  <c:v>4.8</c:v>
                </c:pt>
                <c:pt idx="40">
                  <c:v>6.68</c:v>
                </c:pt>
                <c:pt idx="41">
                  <c:v>2.11</c:v>
                </c:pt>
                <c:pt idx="42">
                  <c:v>5.25</c:v>
                </c:pt>
                <c:pt idx="43">
                  <c:v>2.87</c:v>
                </c:pt>
                <c:pt idx="44">
                  <c:v>2.34</c:v>
                </c:pt>
                <c:pt idx="45">
                  <c:v>4.5</c:v>
                </c:pt>
                <c:pt idx="46">
                  <c:v>3.41</c:v>
                </c:pt>
                <c:pt idx="47">
                  <c:v>2.04</c:v>
                </c:pt>
                <c:pt idx="48">
                  <c:v>5.14</c:v>
                </c:pt>
                <c:pt idx="49">
                  <c:v>3.54</c:v>
                </c:pt>
                <c:pt idx="50">
                  <c:v>2.34</c:v>
                </c:pt>
                <c:pt idx="51">
                  <c:v>4.57</c:v>
                </c:pt>
                <c:pt idx="52">
                  <c:v>3.26</c:v>
                </c:pt>
                <c:pt idx="53">
                  <c:v>2.86</c:v>
                </c:pt>
                <c:pt idx="54">
                  <c:v>5.74</c:v>
                </c:pt>
                <c:pt idx="55">
                  <c:v>3.04</c:v>
                </c:pt>
                <c:pt idx="56">
                  <c:v>2.36</c:v>
                </c:pt>
                <c:pt idx="57">
                  <c:v>5.42</c:v>
                </c:pt>
                <c:pt idx="58">
                  <c:v>3.89</c:v>
                </c:pt>
                <c:pt idx="59">
                  <c:v>2.25</c:v>
                </c:pt>
                <c:pt idx="60">
                  <c:v>4.47</c:v>
                </c:pt>
                <c:pt idx="61">
                  <c:v>3.99</c:v>
                </c:pt>
                <c:pt idx="62">
                  <c:v>1.8</c:v>
                </c:pt>
                <c:pt idx="63">
                  <c:v>5.72</c:v>
                </c:pt>
                <c:pt idx="64">
                  <c:v>6.07</c:v>
                </c:pt>
                <c:pt idx="65">
                  <c:v>1.54</c:v>
                </c:pt>
                <c:pt idx="66">
                  <c:v>5.62</c:v>
                </c:pt>
                <c:pt idx="67">
                  <c:v>3.55</c:v>
                </c:pt>
                <c:pt idx="68">
                  <c:v>2.09</c:v>
                </c:pt>
                <c:pt idx="69">
                  <c:v>5.92</c:v>
                </c:pt>
                <c:pt idx="70">
                  <c:v>3.33</c:v>
                </c:pt>
                <c:pt idx="71">
                  <c:v>1.94</c:v>
                </c:pt>
                <c:pt idx="72">
                  <c:v>5.99</c:v>
                </c:pt>
                <c:pt idx="73">
                  <c:v>2.65</c:v>
                </c:pt>
                <c:pt idx="74">
                  <c:v>2.09</c:v>
                </c:pt>
                <c:pt idx="75">
                  <c:v>4.9000000000000004</c:v>
                </c:pt>
                <c:pt idx="76">
                  <c:v>2.64</c:v>
                </c:pt>
                <c:pt idx="77">
                  <c:v>1.83</c:v>
                </c:pt>
                <c:pt idx="78">
                  <c:v>5.73</c:v>
                </c:pt>
                <c:pt idx="79">
                  <c:v>3.55</c:v>
                </c:pt>
                <c:pt idx="80">
                  <c:v>1.93</c:v>
                </c:pt>
                <c:pt idx="81">
                  <c:v>5.81</c:v>
                </c:pt>
                <c:pt idx="82">
                  <c:v>5.67</c:v>
                </c:pt>
                <c:pt idx="83">
                  <c:v>2.62</c:v>
                </c:pt>
                <c:pt idx="84">
                  <c:v>5.62</c:v>
                </c:pt>
                <c:pt idx="85">
                  <c:v>3.74</c:v>
                </c:pt>
                <c:pt idx="86">
                  <c:v>2.08</c:v>
                </c:pt>
                <c:pt idx="87">
                  <c:v>5.66</c:v>
                </c:pt>
                <c:pt idx="88">
                  <c:v>3.44</c:v>
                </c:pt>
                <c:pt idx="89">
                  <c:v>2.08</c:v>
                </c:pt>
                <c:pt idx="90">
                  <c:v>5.82</c:v>
                </c:pt>
                <c:pt idx="91">
                  <c:v>3.42</c:v>
                </c:pt>
                <c:pt idx="92">
                  <c:v>2.52</c:v>
                </c:pt>
                <c:pt idx="93">
                  <c:v>5.22</c:v>
                </c:pt>
                <c:pt idx="94">
                  <c:v>3.16</c:v>
                </c:pt>
                <c:pt idx="95">
                  <c:v>2.19</c:v>
                </c:pt>
                <c:pt idx="96">
                  <c:v>6.6</c:v>
                </c:pt>
                <c:pt idx="97">
                  <c:v>4.37</c:v>
                </c:pt>
                <c:pt idx="98">
                  <c:v>3.11</c:v>
                </c:pt>
                <c:pt idx="99">
                  <c:v>5.05</c:v>
                </c:pt>
                <c:pt idx="100">
                  <c:v>4.24</c:v>
                </c:pt>
                <c:pt idx="101">
                  <c:v>2.5299999999999998</c:v>
                </c:pt>
                <c:pt idx="102">
                  <c:v>5.98</c:v>
                </c:pt>
                <c:pt idx="103">
                  <c:v>2.17</c:v>
                </c:pt>
                <c:pt idx="104">
                  <c:v>2.48</c:v>
                </c:pt>
                <c:pt idx="105">
                  <c:v>5.74</c:v>
                </c:pt>
                <c:pt idx="106">
                  <c:v>3.39</c:v>
                </c:pt>
                <c:pt idx="107">
                  <c:v>2.5499999999999998</c:v>
                </c:pt>
                <c:pt idx="108">
                  <c:v>5.43</c:v>
                </c:pt>
                <c:pt idx="109">
                  <c:v>3.75</c:v>
                </c:pt>
                <c:pt idx="110">
                  <c:v>2.69</c:v>
                </c:pt>
                <c:pt idx="111">
                  <c:v>6.29</c:v>
                </c:pt>
                <c:pt idx="112">
                  <c:v>3.97</c:v>
                </c:pt>
                <c:pt idx="113">
                  <c:v>2.44</c:v>
                </c:pt>
                <c:pt idx="114">
                  <c:v>6.5</c:v>
                </c:pt>
                <c:pt idx="115">
                  <c:v>4.2</c:v>
                </c:pt>
                <c:pt idx="116">
                  <c:v>2.82</c:v>
                </c:pt>
                <c:pt idx="117">
                  <c:v>7.34</c:v>
                </c:pt>
                <c:pt idx="118">
                  <c:v>3.94</c:v>
                </c:pt>
                <c:pt idx="119">
                  <c:v>2.42</c:v>
                </c:pt>
                <c:pt idx="120">
                  <c:v>5.83</c:v>
                </c:pt>
                <c:pt idx="121">
                  <c:v>4.07</c:v>
                </c:pt>
                <c:pt idx="122">
                  <c:v>2.34</c:v>
                </c:pt>
                <c:pt idx="123">
                  <c:v>5.47</c:v>
                </c:pt>
                <c:pt idx="124">
                  <c:v>3.81</c:v>
                </c:pt>
                <c:pt idx="125">
                  <c:v>2.2999999999999998</c:v>
                </c:pt>
                <c:pt idx="126">
                  <c:v>5.87</c:v>
                </c:pt>
                <c:pt idx="127">
                  <c:v>4.2</c:v>
                </c:pt>
                <c:pt idx="128">
                  <c:v>2.68</c:v>
                </c:pt>
                <c:pt idx="129">
                  <c:v>4.9400000000000004</c:v>
                </c:pt>
                <c:pt idx="130">
                  <c:v>3.81</c:v>
                </c:pt>
                <c:pt idx="131">
                  <c:v>2.02</c:v>
                </c:pt>
                <c:pt idx="132">
                  <c:v>7.34</c:v>
                </c:pt>
                <c:pt idx="133">
                  <c:v>3.8</c:v>
                </c:pt>
                <c:pt idx="134">
                  <c:v>2.44</c:v>
                </c:pt>
                <c:pt idx="135">
                  <c:v>5.48</c:v>
                </c:pt>
                <c:pt idx="136">
                  <c:v>3.9</c:v>
                </c:pt>
                <c:pt idx="137">
                  <c:v>2.17</c:v>
                </c:pt>
                <c:pt idx="138">
                  <c:v>5.68</c:v>
                </c:pt>
                <c:pt idx="139">
                  <c:v>3.89</c:v>
                </c:pt>
                <c:pt idx="140">
                  <c:v>2.27</c:v>
                </c:pt>
                <c:pt idx="141">
                  <c:v>5.45</c:v>
                </c:pt>
                <c:pt idx="142">
                  <c:v>3.91</c:v>
                </c:pt>
                <c:pt idx="143">
                  <c:v>3.57</c:v>
                </c:pt>
                <c:pt idx="144">
                  <c:v>5.61</c:v>
                </c:pt>
                <c:pt idx="145">
                  <c:v>4.28</c:v>
                </c:pt>
                <c:pt idx="146">
                  <c:v>2.57</c:v>
                </c:pt>
                <c:pt idx="147">
                  <c:v>4.95</c:v>
                </c:pt>
                <c:pt idx="148">
                  <c:v>3.16</c:v>
                </c:pt>
                <c:pt idx="149">
                  <c:v>2.78</c:v>
                </c:pt>
                <c:pt idx="150">
                  <c:v>5.27</c:v>
                </c:pt>
                <c:pt idx="151">
                  <c:v>3.41</c:v>
                </c:pt>
                <c:pt idx="152">
                  <c:v>2.2000000000000002</c:v>
                </c:pt>
                <c:pt idx="153">
                  <c:v>5.65</c:v>
                </c:pt>
                <c:pt idx="154">
                  <c:v>7.02</c:v>
                </c:pt>
                <c:pt idx="155">
                  <c:v>3.4</c:v>
                </c:pt>
                <c:pt idx="156">
                  <c:v>4.76</c:v>
                </c:pt>
                <c:pt idx="157">
                  <c:v>3.41</c:v>
                </c:pt>
                <c:pt idx="158">
                  <c:v>2.97</c:v>
                </c:pt>
                <c:pt idx="159">
                  <c:v>5.37</c:v>
                </c:pt>
                <c:pt idx="160">
                  <c:v>3.83</c:v>
                </c:pt>
                <c:pt idx="161">
                  <c:v>2.63</c:v>
                </c:pt>
                <c:pt idx="162">
                  <c:v>5.99</c:v>
                </c:pt>
                <c:pt idx="163">
                  <c:v>3.72</c:v>
                </c:pt>
                <c:pt idx="164">
                  <c:v>2.09</c:v>
                </c:pt>
                <c:pt idx="165">
                  <c:v>5.43</c:v>
                </c:pt>
                <c:pt idx="166">
                  <c:v>3.51</c:v>
                </c:pt>
                <c:pt idx="167">
                  <c:v>1.95</c:v>
                </c:pt>
                <c:pt idx="168">
                  <c:v>6.01</c:v>
                </c:pt>
                <c:pt idx="169">
                  <c:v>3.57</c:v>
                </c:pt>
                <c:pt idx="170">
                  <c:v>2.89</c:v>
                </c:pt>
                <c:pt idx="171">
                  <c:v>5.17</c:v>
                </c:pt>
                <c:pt idx="172">
                  <c:v>3.73</c:v>
                </c:pt>
                <c:pt idx="173">
                  <c:v>2.77</c:v>
                </c:pt>
                <c:pt idx="174">
                  <c:v>5.36</c:v>
                </c:pt>
                <c:pt idx="175">
                  <c:v>3.29</c:v>
                </c:pt>
                <c:pt idx="176">
                  <c:v>2.68</c:v>
                </c:pt>
                <c:pt idx="177">
                  <c:v>5.97</c:v>
                </c:pt>
                <c:pt idx="178">
                  <c:v>3.85</c:v>
                </c:pt>
                <c:pt idx="179">
                  <c:v>2.1</c:v>
                </c:pt>
                <c:pt idx="180">
                  <c:v>5.13</c:v>
                </c:pt>
                <c:pt idx="181">
                  <c:v>3.5</c:v>
                </c:pt>
                <c:pt idx="182">
                  <c:v>2.2200000000000002</c:v>
                </c:pt>
                <c:pt idx="183">
                  <c:v>4.4400000000000004</c:v>
                </c:pt>
                <c:pt idx="184">
                  <c:v>3.01</c:v>
                </c:pt>
                <c:pt idx="185">
                  <c:v>2.4</c:v>
                </c:pt>
                <c:pt idx="186">
                  <c:v>4.95</c:v>
                </c:pt>
                <c:pt idx="187">
                  <c:v>4.1399999999999997</c:v>
                </c:pt>
                <c:pt idx="188">
                  <c:v>2</c:v>
                </c:pt>
                <c:pt idx="189">
                  <c:v>5.01</c:v>
                </c:pt>
                <c:pt idx="190">
                  <c:v>6.31</c:v>
                </c:pt>
                <c:pt idx="191">
                  <c:v>2.0699999999999998</c:v>
                </c:pt>
                <c:pt idx="192">
                  <c:v>5.27</c:v>
                </c:pt>
                <c:pt idx="193">
                  <c:v>3.08</c:v>
                </c:pt>
                <c:pt idx="194">
                  <c:v>2.23</c:v>
                </c:pt>
                <c:pt idx="195">
                  <c:v>4.51</c:v>
                </c:pt>
                <c:pt idx="196">
                  <c:v>3.39</c:v>
                </c:pt>
                <c:pt idx="197">
                  <c:v>2.08</c:v>
                </c:pt>
                <c:pt idx="198">
                  <c:v>5.14</c:v>
                </c:pt>
                <c:pt idx="199">
                  <c:v>3.54</c:v>
                </c:pt>
                <c:pt idx="200">
                  <c:v>2.37</c:v>
                </c:pt>
                <c:pt idx="201">
                  <c:v>4.5599999999999996</c:v>
                </c:pt>
                <c:pt idx="202">
                  <c:v>3.48</c:v>
                </c:pt>
                <c:pt idx="203">
                  <c:v>2.73</c:v>
                </c:pt>
                <c:pt idx="204">
                  <c:v>5.47</c:v>
                </c:pt>
                <c:pt idx="205">
                  <c:v>3.04</c:v>
                </c:pt>
                <c:pt idx="206">
                  <c:v>2.52</c:v>
                </c:pt>
                <c:pt idx="207">
                  <c:v>5.69</c:v>
                </c:pt>
                <c:pt idx="208">
                  <c:v>3.89</c:v>
                </c:pt>
                <c:pt idx="209">
                  <c:v>2.25</c:v>
                </c:pt>
                <c:pt idx="210">
                  <c:v>4.5</c:v>
                </c:pt>
                <c:pt idx="211">
                  <c:v>4.01</c:v>
                </c:pt>
                <c:pt idx="212">
                  <c:v>1.84</c:v>
                </c:pt>
                <c:pt idx="213">
                  <c:v>5.74</c:v>
                </c:pt>
                <c:pt idx="214">
                  <c:v>6.54</c:v>
                </c:pt>
                <c:pt idx="215">
                  <c:v>1.52</c:v>
                </c:pt>
                <c:pt idx="216">
                  <c:v>5.64</c:v>
                </c:pt>
                <c:pt idx="217">
                  <c:v>3.55</c:v>
                </c:pt>
                <c:pt idx="218">
                  <c:v>2.17</c:v>
                </c:pt>
                <c:pt idx="219">
                  <c:v>5.9</c:v>
                </c:pt>
                <c:pt idx="220">
                  <c:v>3.33</c:v>
                </c:pt>
                <c:pt idx="221">
                  <c:v>2.02</c:v>
                </c:pt>
                <c:pt idx="222">
                  <c:v>5.94</c:v>
                </c:pt>
                <c:pt idx="223">
                  <c:v>2.64</c:v>
                </c:pt>
                <c:pt idx="224">
                  <c:v>2.14</c:v>
                </c:pt>
                <c:pt idx="225">
                  <c:v>4.8899999999999997</c:v>
                </c:pt>
                <c:pt idx="226">
                  <c:v>2.65</c:v>
                </c:pt>
                <c:pt idx="227">
                  <c:v>1.81</c:v>
                </c:pt>
                <c:pt idx="228">
                  <c:v>5.9</c:v>
                </c:pt>
                <c:pt idx="229">
                  <c:v>3.51</c:v>
                </c:pt>
                <c:pt idx="230">
                  <c:v>2.08</c:v>
                </c:pt>
                <c:pt idx="231">
                  <c:v>5.65</c:v>
                </c:pt>
                <c:pt idx="232">
                  <c:v>6.07</c:v>
                </c:pt>
                <c:pt idx="233">
                  <c:v>2.63</c:v>
                </c:pt>
                <c:pt idx="234">
                  <c:v>5.32</c:v>
                </c:pt>
                <c:pt idx="235">
                  <c:v>3.73</c:v>
                </c:pt>
                <c:pt idx="236">
                  <c:v>2.16</c:v>
                </c:pt>
                <c:pt idx="237">
                  <c:v>5.77</c:v>
                </c:pt>
                <c:pt idx="238">
                  <c:v>3.41</c:v>
                </c:pt>
                <c:pt idx="239">
                  <c:v>2.0499999999999998</c:v>
                </c:pt>
                <c:pt idx="240">
                  <c:v>5.83</c:v>
                </c:pt>
                <c:pt idx="241">
                  <c:v>3.56</c:v>
                </c:pt>
                <c:pt idx="242">
                  <c:v>2.52</c:v>
                </c:pt>
                <c:pt idx="243">
                  <c:v>5.6</c:v>
                </c:pt>
                <c:pt idx="244">
                  <c:v>3.16</c:v>
                </c:pt>
                <c:pt idx="245">
                  <c:v>2.15</c:v>
                </c:pt>
                <c:pt idx="246">
                  <c:v>6.3</c:v>
                </c:pt>
                <c:pt idx="247">
                  <c:v>4.3899999999999997</c:v>
                </c:pt>
                <c:pt idx="248">
                  <c:v>3.27</c:v>
                </c:pt>
                <c:pt idx="249">
                  <c:v>4.9000000000000004</c:v>
                </c:pt>
                <c:pt idx="250">
                  <c:v>4.29</c:v>
                </c:pt>
                <c:pt idx="251">
                  <c:v>2.58</c:v>
                </c:pt>
                <c:pt idx="252">
                  <c:v>5.88</c:v>
                </c:pt>
                <c:pt idx="253">
                  <c:v>2.19</c:v>
                </c:pt>
                <c:pt idx="254">
                  <c:v>2.4</c:v>
                </c:pt>
                <c:pt idx="255">
                  <c:v>5.74</c:v>
                </c:pt>
                <c:pt idx="256">
                  <c:v>3.43</c:v>
                </c:pt>
                <c:pt idx="257">
                  <c:v>2.5</c:v>
                </c:pt>
                <c:pt idx="258">
                  <c:v>5.51</c:v>
                </c:pt>
                <c:pt idx="259">
                  <c:v>3.56</c:v>
                </c:pt>
                <c:pt idx="260">
                  <c:v>2.69</c:v>
                </c:pt>
                <c:pt idx="261">
                  <c:v>6.41</c:v>
                </c:pt>
                <c:pt idx="262">
                  <c:v>3.98</c:v>
                </c:pt>
                <c:pt idx="263">
                  <c:v>2.44</c:v>
                </c:pt>
                <c:pt idx="264">
                  <c:v>6.41</c:v>
                </c:pt>
                <c:pt idx="265">
                  <c:v>4.25</c:v>
                </c:pt>
                <c:pt idx="266">
                  <c:v>2.85</c:v>
                </c:pt>
                <c:pt idx="267">
                  <c:v>7.51</c:v>
                </c:pt>
                <c:pt idx="268">
                  <c:v>3.95</c:v>
                </c:pt>
                <c:pt idx="269">
                  <c:v>2.4300000000000002</c:v>
                </c:pt>
                <c:pt idx="270">
                  <c:v>5.75</c:v>
                </c:pt>
                <c:pt idx="271">
                  <c:v>4.0599999999999996</c:v>
                </c:pt>
                <c:pt idx="272">
                  <c:v>2.34</c:v>
                </c:pt>
                <c:pt idx="273">
                  <c:v>5.39</c:v>
                </c:pt>
                <c:pt idx="274">
                  <c:v>4.01</c:v>
                </c:pt>
                <c:pt idx="275">
                  <c:v>2.2999999999999998</c:v>
                </c:pt>
                <c:pt idx="276">
                  <c:v>6.09</c:v>
                </c:pt>
                <c:pt idx="277">
                  <c:v>4.1500000000000004</c:v>
                </c:pt>
                <c:pt idx="278">
                  <c:v>2.65</c:v>
                </c:pt>
                <c:pt idx="279">
                  <c:v>4.8099999999999996</c:v>
                </c:pt>
                <c:pt idx="280">
                  <c:v>3.8</c:v>
                </c:pt>
                <c:pt idx="281">
                  <c:v>2.09</c:v>
                </c:pt>
                <c:pt idx="282">
                  <c:v>7.15</c:v>
                </c:pt>
                <c:pt idx="283">
                  <c:v>3.85</c:v>
                </c:pt>
                <c:pt idx="284">
                  <c:v>2.44</c:v>
                </c:pt>
                <c:pt idx="285">
                  <c:v>5.49</c:v>
                </c:pt>
                <c:pt idx="286">
                  <c:v>3.93</c:v>
                </c:pt>
                <c:pt idx="287">
                  <c:v>2.2000000000000002</c:v>
                </c:pt>
                <c:pt idx="288">
                  <c:v>5.89</c:v>
                </c:pt>
                <c:pt idx="289">
                  <c:v>3.88</c:v>
                </c:pt>
                <c:pt idx="290">
                  <c:v>2.2999999999999998</c:v>
                </c:pt>
                <c:pt idx="291">
                  <c:v>5.35</c:v>
                </c:pt>
                <c:pt idx="292">
                  <c:v>3.99</c:v>
                </c:pt>
                <c:pt idx="293">
                  <c:v>3.64</c:v>
                </c:pt>
                <c:pt idx="294">
                  <c:v>5.72</c:v>
                </c:pt>
                <c:pt idx="295">
                  <c:v>4.18</c:v>
                </c:pt>
                <c:pt idx="296">
                  <c:v>2.56</c:v>
                </c:pt>
                <c:pt idx="297">
                  <c:v>4.91</c:v>
                </c:pt>
                <c:pt idx="298">
                  <c:v>3.31</c:v>
                </c:pt>
                <c:pt idx="299">
                  <c:v>2.72</c:v>
                </c:pt>
                <c:pt idx="300">
                  <c:v>5.28</c:v>
                </c:pt>
                <c:pt idx="301">
                  <c:v>3.42</c:v>
                </c:pt>
                <c:pt idx="302">
                  <c:v>2.21</c:v>
                </c:pt>
                <c:pt idx="303">
                  <c:v>5.64</c:v>
                </c:pt>
                <c:pt idx="304">
                  <c:v>7.31</c:v>
                </c:pt>
                <c:pt idx="305">
                  <c:v>3.34</c:v>
                </c:pt>
                <c:pt idx="306">
                  <c:v>4.8099999999999996</c:v>
                </c:pt>
                <c:pt idx="307">
                  <c:v>3.42</c:v>
                </c:pt>
                <c:pt idx="308">
                  <c:v>2.96</c:v>
                </c:pt>
                <c:pt idx="309">
                  <c:v>5.3</c:v>
                </c:pt>
                <c:pt idx="310">
                  <c:v>3.83</c:v>
                </c:pt>
                <c:pt idx="311">
                  <c:v>2.65</c:v>
                </c:pt>
                <c:pt idx="312">
                  <c:v>5.99</c:v>
                </c:pt>
                <c:pt idx="313">
                  <c:v>3.71</c:v>
                </c:pt>
                <c:pt idx="314">
                  <c:v>2.1</c:v>
                </c:pt>
                <c:pt idx="315">
                  <c:v>5.39</c:v>
                </c:pt>
                <c:pt idx="316">
                  <c:v>3.51</c:v>
                </c:pt>
                <c:pt idx="317">
                  <c:v>1.93</c:v>
                </c:pt>
                <c:pt idx="318">
                  <c:v>6.02</c:v>
                </c:pt>
                <c:pt idx="319">
                  <c:v>3.64</c:v>
                </c:pt>
                <c:pt idx="320">
                  <c:v>2.88</c:v>
                </c:pt>
                <c:pt idx="321">
                  <c:v>5.15</c:v>
                </c:pt>
                <c:pt idx="322">
                  <c:v>3.8</c:v>
                </c:pt>
                <c:pt idx="323">
                  <c:v>2.74</c:v>
                </c:pt>
                <c:pt idx="324">
                  <c:v>5.33</c:v>
                </c:pt>
                <c:pt idx="325">
                  <c:v>3.28</c:v>
                </c:pt>
                <c:pt idx="326">
                  <c:v>2.64</c:v>
                </c:pt>
                <c:pt idx="327">
                  <c:v>5.89</c:v>
                </c:pt>
                <c:pt idx="328">
                  <c:v>3.83</c:v>
                </c:pt>
                <c:pt idx="329">
                  <c:v>2.12</c:v>
                </c:pt>
                <c:pt idx="330">
                  <c:v>5.19</c:v>
                </c:pt>
                <c:pt idx="331">
                  <c:v>3.5</c:v>
                </c:pt>
                <c:pt idx="332">
                  <c:v>2.11</c:v>
                </c:pt>
                <c:pt idx="333">
                  <c:v>4.4400000000000004</c:v>
                </c:pt>
                <c:pt idx="334">
                  <c:v>2.87</c:v>
                </c:pt>
                <c:pt idx="335">
                  <c:v>2.37</c:v>
                </c:pt>
                <c:pt idx="336">
                  <c:v>4.7699999999999996</c:v>
                </c:pt>
                <c:pt idx="337">
                  <c:v>4.17</c:v>
                </c:pt>
                <c:pt idx="338">
                  <c:v>2.0099999999999998</c:v>
                </c:pt>
                <c:pt idx="339">
                  <c:v>5</c:v>
                </c:pt>
                <c:pt idx="340">
                  <c:v>6.25</c:v>
                </c:pt>
                <c:pt idx="341">
                  <c:v>2.0699999999999998</c:v>
                </c:pt>
                <c:pt idx="342">
                  <c:v>5.22</c:v>
                </c:pt>
                <c:pt idx="343">
                  <c:v>3.04</c:v>
                </c:pt>
                <c:pt idx="344">
                  <c:v>2.34</c:v>
                </c:pt>
                <c:pt idx="345">
                  <c:v>4.5599999999999996</c:v>
                </c:pt>
                <c:pt idx="346">
                  <c:v>3.56</c:v>
                </c:pt>
                <c:pt idx="347">
                  <c:v>2.02</c:v>
                </c:pt>
                <c:pt idx="348">
                  <c:v>5.21</c:v>
                </c:pt>
                <c:pt idx="349">
                  <c:v>3.51</c:v>
                </c:pt>
                <c:pt idx="350">
                  <c:v>2.35</c:v>
                </c:pt>
                <c:pt idx="351">
                  <c:v>4.58</c:v>
                </c:pt>
                <c:pt idx="352">
                  <c:v>3.49</c:v>
                </c:pt>
                <c:pt idx="353">
                  <c:v>2.68</c:v>
                </c:pt>
                <c:pt idx="354">
                  <c:v>5.45</c:v>
                </c:pt>
                <c:pt idx="355">
                  <c:v>3.04</c:v>
                </c:pt>
                <c:pt idx="356">
                  <c:v>2.5</c:v>
                </c:pt>
                <c:pt idx="357">
                  <c:v>5.59</c:v>
                </c:pt>
                <c:pt idx="358">
                  <c:v>3.89</c:v>
                </c:pt>
                <c:pt idx="359">
                  <c:v>2.27</c:v>
                </c:pt>
                <c:pt idx="360">
                  <c:v>4.5</c:v>
                </c:pt>
                <c:pt idx="361">
                  <c:v>3.89</c:v>
                </c:pt>
                <c:pt idx="362">
                  <c:v>1.79</c:v>
                </c:pt>
                <c:pt idx="363">
                  <c:v>5.73</c:v>
                </c:pt>
                <c:pt idx="364">
                  <c:v>6.54</c:v>
                </c:pt>
                <c:pt idx="365">
                  <c:v>1.44</c:v>
                </c:pt>
                <c:pt idx="366">
                  <c:v>5.66</c:v>
                </c:pt>
                <c:pt idx="367">
                  <c:v>3.56</c:v>
                </c:pt>
                <c:pt idx="368">
                  <c:v>2.08</c:v>
                </c:pt>
                <c:pt idx="369">
                  <c:v>5.87</c:v>
                </c:pt>
                <c:pt idx="370">
                  <c:v>3.33</c:v>
                </c:pt>
                <c:pt idx="371">
                  <c:v>2.0299999999999998</c:v>
                </c:pt>
                <c:pt idx="372">
                  <c:v>5.98</c:v>
                </c:pt>
                <c:pt idx="373">
                  <c:v>2.63</c:v>
                </c:pt>
                <c:pt idx="374">
                  <c:v>2.11</c:v>
                </c:pt>
                <c:pt idx="375">
                  <c:v>4.95</c:v>
                </c:pt>
                <c:pt idx="376">
                  <c:v>2.73</c:v>
                </c:pt>
                <c:pt idx="377">
                  <c:v>1.83</c:v>
                </c:pt>
                <c:pt idx="378">
                  <c:v>5.84</c:v>
                </c:pt>
                <c:pt idx="379">
                  <c:v>3.42</c:v>
                </c:pt>
                <c:pt idx="380">
                  <c:v>2.0699999999999998</c:v>
                </c:pt>
                <c:pt idx="381">
                  <c:v>5.85</c:v>
                </c:pt>
                <c:pt idx="382">
                  <c:v>5.86</c:v>
                </c:pt>
                <c:pt idx="383">
                  <c:v>2.63</c:v>
                </c:pt>
                <c:pt idx="384">
                  <c:v>5.37</c:v>
                </c:pt>
                <c:pt idx="385">
                  <c:v>3.73</c:v>
                </c:pt>
                <c:pt idx="386">
                  <c:v>2.19</c:v>
                </c:pt>
                <c:pt idx="387">
                  <c:v>5.79</c:v>
                </c:pt>
                <c:pt idx="388">
                  <c:v>3.35</c:v>
                </c:pt>
                <c:pt idx="389">
                  <c:v>2.06</c:v>
                </c:pt>
                <c:pt idx="390">
                  <c:v>5.65</c:v>
                </c:pt>
                <c:pt idx="391">
                  <c:v>3.57</c:v>
                </c:pt>
                <c:pt idx="392">
                  <c:v>2.5299999999999998</c:v>
                </c:pt>
                <c:pt idx="393">
                  <c:v>5.31</c:v>
                </c:pt>
                <c:pt idx="394">
                  <c:v>3.17</c:v>
                </c:pt>
                <c:pt idx="395">
                  <c:v>2.17</c:v>
                </c:pt>
                <c:pt idx="396">
                  <c:v>6.58</c:v>
                </c:pt>
                <c:pt idx="397">
                  <c:v>4.3600000000000003</c:v>
                </c:pt>
                <c:pt idx="398">
                  <c:v>3.25</c:v>
                </c:pt>
                <c:pt idx="399">
                  <c:v>4.93</c:v>
                </c:pt>
                <c:pt idx="400">
                  <c:v>4.25</c:v>
                </c:pt>
                <c:pt idx="401">
                  <c:v>2.57</c:v>
                </c:pt>
                <c:pt idx="402">
                  <c:v>5.97</c:v>
                </c:pt>
                <c:pt idx="403">
                  <c:v>2.17</c:v>
                </c:pt>
                <c:pt idx="404">
                  <c:v>2.3199999999999998</c:v>
                </c:pt>
                <c:pt idx="405">
                  <c:v>5.77</c:v>
                </c:pt>
                <c:pt idx="406">
                  <c:v>3.42</c:v>
                </c:pt>
                <c:pt idx="407">
                  <c:v>2.48</c:v>
                </c:pt>
                <c:pt idx="408">
                  <c:v>5.5</c:v>
                </c:pt>
                <c:pt idx="409">
                  <c:v>3.68</c:v>
                </c:pt>
                <c:pt idx="410">
                  <c:v>2.69</c:v>
                </c:pt>
                <c:pt idx="411">
                  <c:v>6.21</c:v>
                </c:pt>
                <c:pt idx="412">
                  <c:v>3.98</c:v>
                </c:pt>
                <c:pt idx="413">
                  <c:v>2.41</c:v>
                </c:pt>
                <c:pt idx="414">
                  <c:v>6.48</c:v>
                </c:pt>
                <c:pt idx="415">
                  <c:v>4.26</c:v>
                </c:pt>
                <c:pt idx="416">
                  <c:v>2.75</c:v>
                </c:pt>
                <c:pt idx="417">
                  <c:v>7.27</c:v>
                </c:pt>
                <c:pt idx="418">
                  <c:v>3.95</c:v>
                </c:pt>
                <c:pt idx="419">
                  <c:v>2.41</c:v>
                </c:pt>
                <c:pt idx="420">
                  <c:v>5.8</c:v>
                </c:pt>
                <c:pt idx="421">
                  <c:v>4.05</c:v>
                </c:pt>
                <c:pt idx="422">
                  <c:v>2.36</c:v>
                </c:pt>
                <c:pt idx="423">
                  <c:v>5.36</c:v>
                </c:pt>
                <c:pt idx="424">
                  <c:v>3.95</c:v>
                </c:pt>
                <c:pt idx="425">
                  <c:v>2.2999999999999998</c:v>
                </c:pt>
                <c:pt idx="426">
                  <c:v>6.12</c:v>
                </c:pt>
                <c:pt idx="427">
                  <c:v>3.93</c:v>
                </c:pt>
                <c:pt idx="428">
                  <c:v>2.65</c:v>
                </c:pt>
                <c:pt idx="429">
                  <c:v>4.95</c:v>
                </c:pt>
                <c:pt idx="430">
                  <c:v>3.72</c:v>
                </c:pt>
                <c:pt idx="431">
                  <c:v>2.0699999999999998</c:v>
                </c:pt>
                <c:pt idx="432">
                  <c:v>7.34</c:v>
                </c:pt>
                <c:pt idx="433">
                  <c:v>3.62</c:v>
                </c:pt>
                <c:pt idx="434">
                  <c:v>2.46</c:v>
                </c:pt>
                <c:pt idx="435">
                  <c:v>5.47</c:v>
                </c:pt>
                <c:pt idx="436">
                  <c:v>3.92</c:v>
                </c:pt>
                <c:pt idx="437">
                  <c:v>2.09</c:v>
                </c:pt>
                <c:pt idx="438">
                  <c:v>5.98</c:v>
                </c:pt>
                <c:pt idx="439">
                  <c:v>3.81</c:v>
                </c:pt>
                <c:pt idx="440">
                  <c:v>2.2799999999999998</c:v>
                </c:pt>
                <c:pt idx="441">
                  <c:v>5.43</c:v>
                </c:pt>
                <c:pt idx="442">
                  <c:v>3.81</c:v>
                </c:pt>
                <c:pt idx="443">
                  <c:v>3.61</c:v>
                </c:pt>
                <c:pt idx="444">
                  <c:v>5.68</c:v>
                </c:pt>
                <c:pt idx="445">
                  <c:v>4.12</c:v>
                </c:pt>
                <c:pt idx="446">
                  <c:v>2.54</c:v>
                </c:pt>
                <c:pt idx="447">
                  <c:v>4.9000000000000004</c:v>
                </c:pt>
                <c:pt idx="448">
                  <c:v>3.31</c:v>
                </c:pt>
                <c:pt idx="449">
                  <c:v>2.73</c:v>
                </c:pt>
                <c:pt idx="450">
                  <c:v>5.29</c:v>
                </c:pt>
                <c:pt idx="451">
                  <c:v>3.43</c:v>
                </c:pt>
                <c:pt idx="452">
                  <c:v>2.21</c:v>
                </c:pt>
                <c:pt idx="453">
                  <c:v>5.52</c:v>
                </c:pt>
                <c:pt idx="454">
                  <c:v>7.22</c:v>
                </c:pt>
                <c:pt idx="455">
                  <c:v>3.45</c:v>
                </c:pt>
                <c:pt idx="456">
                  <c:v>4.8</c:v>
                </c:pt>
                <c:pt idx="457">
                  <c:v>3.4</c:v>
                </c:pt>
                <c:pt idx="458">
                  <c:v>2.96</c:v>
                </c:pt>
                <c:pt idx="459">
                  <c:v>5.28</c:v>
                </c:pt>
                <c:pt idx="460">
                  <c:v>3.82</c:v>
                </c:pt>
                <c:pt idx="461">
                  <c:v>2.64</c:v>
                </c:pt>
                <c:pt idx="462">
                  <c:v>5.98</c:v>
                </c:pt>
                <c:pt idx="463">
                  <c:v>3.7</c:v>
                </c:pt>
                <c:pt idx="464">
                  <c:v>2.11</c:v>
                </c:pt>
                <c:pt idx="465">
                  <c:v>5.41</c:v>
                </c:pt>
                <c:pt idx="466">
                  <c:v>3.57</c:v>
                </c:pt>
                <c:pt idx="467">
                  <c:v>1.92</c:v>
                </c:pt>
                <c:pt idx="468">
                  <c:v>6.03</c:v>
                </c:pt>
                <c:pt idx="469">
                  <c:v>3.72</c:v>
                </c:pt>
                <c:pt idx="470">
                  <c:v>2.87</c:v>
                </c:pt>
                <c:pt idx="471">
                  <c:v>5.12</c:v>
                </c:pt>
                <c:pt idx="472">
                  <c:v>3.74</c:v>
                </c:pt>
                <c:pt idx="473">
                  <c:v>2.74</c:v>
                </c:pt>
                <c:pt idx="474">
                  <c:v>5.34</c:v>
                </c:pt>
                <c:pt idx="475">
                  <c:v>3.28</c:v>
                </c:pt>
                <c:pt idx="476">
                  <c:v>2.65</c:v>
                </c:pt>
                <c:pt idx="477">
                  <c:v>5.96</c:v>
                </c:pt>
                <c:pt idx="478">
                  <c:v>3.82</c:v>
                </c:pt>
                <c:pt idx="479">
                  <c:v>2.09</c:v>
                </c:pt>
                <c:pt idx="480">
                  <c:v>5.19</c:v>
                </c:pt>
                <c:pt idx="481">
                  <c:v>3.49</c:v>
                </c:pt>
                <c:pt idx="482">
                  <c:v>2.0699999999999998</c:v>
                </c:pt>
                <c:pt idx="483">
                  <c:v>4.42</c:v>
                </c:pt>
                <c:pt idx="484">
                  <c:v>3.03</c:v>
                </c:pt>
                <c:pt idx="485">
                  <c:v>2.38</c:v>
                </c:pt>
                <c:pt idx="486">
                  <c:v>4.78</c:v>
                </c:pt>
                <c:pt idx="487">
                  <c:v>4.18</c:v>
                </c:pt>
                <c:pt idx="488">
                  <c:v>2</c:v>
                </c:pt>
                <c:pt idx="489">
                  <c:v>4.99</c:v>
                </c:pt>
                <c:pt idx="490">
                  <c:v>6.3</c:v>
                </c:pt>
                <c:pt idx="491">
                  <c:v>2.0699999999999998</c:v>
                </c:pt>
                <c:pt idx="492">
                  <c:v>5.2</c:v>
                </c:pt>
                <c:pt idx="493">
                  <c:v>3.07</c:v>
                </c:pt>
                <c:pt idx="494">
                  <c:v>2.36</c:v>
                </c:pt>
                <c:pt idx="495">
                  <c:v>4.5199999999999996</c:v>
                </c:pt>
                <c:pt idx="496">
                  <c:v>3.61</c:v>
                </c:pt>
                <c:pt idx="497">
                  <c:v>2.0299999999999998</c:v>
                </c:pt>
                <c:pt idx="498">
                  <c:v>5.14</c:v>
                </c:pt>
                <c:pt idx="499">
                  <c:v>3.51</c:v>
                </c:pt>
                <c:pt idx="500">
                  <c:v>2.36</c:v>
                </c:pt>
                <c:pt idx="501">
                  <c:v>4.59</c:v>
                </c:pt>
                <c:pt idx="502">
                  <c:v>3.48</c:v>
                </c:pt>
                <c:pt idx="503">
                  <c:v>2.67</c:v>
                </c:pt>
                <c:pt idx="504">
                  <c:v>5.46</c:v>
                </c:pt>
                <c:pt idx="505">
                  <c:v>3.04</c:v>
                </c:pt>
                <c:pt idx="506">
                  <c:v>2.5099999999999998</c:v>
                </c:pt>
                <c:pt idx="507">
                  <c:v>5.64</c:v>
                </c:pt>
                <c:pt idx="508">
                  <c:v>3.88</c:v>
                </c:pt>
                <c:pt idx="509">
                  <c:v>2.2400000000000002</c:v>
                </c:pt>
                <c:pt idx="510">
                  <c:v>4.4800000000000004</c:v>
                </c:pt>
                <c:pt idx="511">
                  <c:v>3.78</c:v>
                </c:pt>
                <c:pt idx="512">
                  <c:v>1.81</c:v>
                </c:pt>
                <c:pt idx="513">
                  <c:v>5.75</c:v>
                </c:pt>
                <c:pt idx="514">
                  <c:v>6.55</c:v>
                </c:pt>
                <c:pt idx="515">
                  <c:v>1.47</c:v>
                </c:pt>
                <c:pt idx="516">
                  <c:v>5.67</c:v>
                </c:pt>
                <c:pt idx="517">
                  <c:v>3.55</c:v>
                </c:pt>
                <c:pt idx="518">
                  <c:v>2.0299999999999998</c:v>
                </c:pt>
                <c:pt idx="519">
                  <c:v>5.87</c:v>
                </c:pt>
                <c:pt idx="520">
                  <c:v>3.35</c:v>
                </c:pt>
                <c:pt idx="521">
                  <c:v>2.0099999999999998</c:v>
                </c:pt>
                <c:pt idx="522">
                  <c:v>5.96</c:v>
                </c:pt>
                <c:pt idx="523">
                  <c:v>2.63</c:v>
                </c:pt>
                <c:pt idx="524">
                  <c:v>2.11</c:v>
                </c:pt>
                <c:pt idx="525">
                  <c:v>4.91</c:v>
                </c:pt>
                <c:pt idx="526">
                  <c:v>2.76</c:v>
                </c:pt>
                <c:pt idx="527">
                  <c:v>1.83</c:v>
                </c:pt>
                <c:pt idx="528">
                  <c:v>5.84</c:v>
                </c:pt>
                <c:pt idx="529">
                  <c:v>3.35</c:v>
                </c:pt>
                <c:pt idx="530">
                  <c:v>2.1</c:v>
                </c:pt>
                <c:pt idx="531">
                  <c:v>5.82</c:v>
                </c:pt>
                <c:pt idx="532">
                  <c:v>5.99</c:v>
                </c:pt>
                <c:pt idx="533">
                  <c:v>2.62</c:v>
                </c:pt>
                <c:pt idx="534">
                  <c:v>5.41</c:v>
                </c:pt>
                <c:pt idx="535">
                  <c:v>3.75</c:v>
                </c:pt>
                <c:pt idx="536">
                  <c:v>2.1800000000000002</c:v>
                </c:pt>
                <c:pt idx="537">
                  <c:v>5.8</c:v>
                </c:pt>
                <c:pt idx="538">
                  <c:v>3.32</c:v>
                </c:pt>
                <c:pt idx="539">
                  <c:v>2.06</c:v>
                </c:pt>
                <c:pt idx="540">
                  <c:v>5.66</c:v>
                </c:pt>
                <c:pt idx="541">
                  <c:v>3.55</c:v>
                </c:pt>
                <c:pt idx="542">
                  <c:v>2.5099999999999998</c:v>
                </c:pt>
                <c:pt idx="543">
                  <c:v>5.33</c:v>
                </c:pt>
                <c:pt idx="544">
                  <c:v>3.17</c:v>
                </c:pt>
                <c:pt idx="545">
                  <c:v>2.1800000000000002</c:v>
                </c:pt>
                <c:pt idx="546">
                  <c:v>6.62</c:v>
                </c:pt>
                <c:pt idx="547">
                  <c:v>4.24</c:v>
                </c:pt>
                <c:pt idx="548">
                  <c:v>3.24</c:v>
                </c:pt>
                <c:pt idx="549">
                  <c:v>5.05</c:v>
                </c:pt>
                <c:pt idx="550">
                  <c:v>4.2699999999999996</c:v>
                </c:pt>
                <c:pt idx="551">
                  <c:v>2.54</c:v>
                </c:pt>
                <c:pt idx="552">
                  <c:v>5.98</c:v>
                </c:pt>
                <c:pt idx="553">
                  <c:v>2.14</c:v>
                </c:pt>
                <c:pt idx="554">
                  <c:v>2.3199999999999998</c:v>
                </c:pt>
                <c:pt idx="555">
                  <c:v>5.69</c:v>
                </c:pt>
                <c:pt idx="556">
                  <c:v>3.43</c:v>
                </c:pt>
                <c:pt idx="557">
                  <c:v>2.52</c:v>
                </c:pt>
                <c:pt idx="558">
                  <c:v>5.49</c:v>
                </c:pt>
                <c:pt idx="559">
                  <c:v>3.76</c:v>
                </c:pt>
                <c:pt idx="560">
                  <c:v>2.64</c:v>
                </c:pt>
                <c:pt idx="561">
                  <c:v>6.32</c:v>
                </c:pt>
                <c:pt idx="562">
                  <c:v>3.99</c:v>
                </c:pt>
                <c:pt idx="563">
                  <c:v>2.42</c:v>
                </c:pt>
                <c:pt idx="564">
                  <c:v>6.44</c:v>
                </c:pt>
                <c:pt idx="565">
                  <c:v>4.24</c:v>
                </c:pt>
                <c:pt idx="566">
                  <c:v>2.86</c:v>
                </c:pt>
                <c:pt idx="567">
                  <c:v>7.34</c:v>
                </c:pt>
                <c:pt idx="568">
                  <c:v>3.95</c:v>
                </c:pt>
                <c:pt idx="569">
                  <c:v>2.4300000000000002</c:v>
                </c:pt>
                <c:pt idx="570">
                  <c:v>5.88</c:v>
                </c:pt>
                <c:pt idx="571">
                  <c:v>4.07</c:v>
                </c:pt>
                <c:pt idx="572">
                  <c:v>2.34</c:v>
                </c:pt>
                <c:pt idx="573">
                  <c:v>5.37</c:v>
                </c:pt>
                <c:pt idx="574">
                  <c:v>4</c:v>
                </c:pt>
                <c:pt idx="575">
                  <c:v>2.29</c:v>
                </c:pt>
                <c:pt idx="576">
                  <c:v>6.15</c:v>
                </c:pt>
                <c:pt idx="577">
                  <c:v>4.0999999999999996</c:v>
                </c:pt>
                <c:pt idx="578">
                  <c:v>2.62</c:v>
                </c:pt>
                <c:pt idx="579">
                  <c:v>4.93</c:v>
                </c:pt>
                <c:pt idx="580">
                  <c:v>3.63</c:v>
                </c:pt>
                <c:pt idx="581">
                  <c:v>2.0699999999999998</c:v>
                </c:pt>
                <c:pt idx="582">
                  <c:v>7.35</c:v>
                </c:pt>
                <c:pt idx="583">
                  <c:v>3.79</c:v>
                </c:pt>
                <c:pt idx="584">
                  <c:v>2.44</c:v>
                </c:pt>
                <c:pt idx="585">
                  <c:v>5.47</c:v>
                </c:pt>
                <c:pt idx="586">
                  <c:v>3.91</c:v>
                </c:pt>
                <c:pt idx="587">
                  <c:v>2.1800000000000002</c:v>
                </c:pt>
                <c:pt idx="588">
                  <c:v>6</c:v>
                </c:pt>
                <c:pt idx="589">
                  <c:v>3.68</c:v>
                </c:pt>
                <c:pt idx="590">
                  <c:v>2.29</c:v>
                </c:pt>
                <c:pt idx="591">
                  <c:v>5.44</c:v>
                </c:pt>
                <c:pt idx="592">
                  <c:v>3.98</c:v>
                </c:pt>
                <c:pt idx="593">
                  <c:v>3.54</c:v>
                </c:pt>
                <c:pt idx="594">
                  <c:v>5.69</c:v>
                </c:pt>
                <c:pt idx="595">
                  <c:v>3.99</c:v>
                </c:pt>
                <c:pt idx="596">
                  <c:v>2.54</c:v>
                </c:pt>
                <c:pt idx="597">
                  <c:v>4.96</c:v>
                </c:pt>
                <c:pt idx="598">
                  <c:v>3.3</c:v>
                </c:pt>
                <c:pt idx="599">
                  <c:v>2.68</c:v>
                </c:pt>
                <c:pt idx="600">
                  <c:v>5.25</c:v>
                </c:pt>
                <c:pt idx="601">
                  <c:v>3.42</c:v>
                </c:pt>
                <c:pt idx="602">
                  <c:v>2.2000000000000002</c:v>
                </c:pt>
                <c:pt idx="603">
                  <c:v>5.42</c:v>
                </c:pt>
                <c:pt idx="604">
                  <c:v>7.23</c:v>
                </c:pt>
                <c:pt idx="605">
                  <c:v>3.44</c:v>
                </c:pt>
                <c:pt idx="606">
                  <c:v>4.78</c:v>
                </c:pt>
                <c:pt idx="607">
                  <c:v>3.36</c:v>
                </c:pt>
                <c:pt idx="608">
                  <c:v>2.97</c:v>
                </c:pt>
                <c:pt idx="609">
                  <c:v>5.21</c:v>
                </c:pt>
                <c:pt idx="610">
                  <c:v>3.85</c:v>
                </c:pt>
                <c:pt idx="611">
                  <c:v>2.66</c:v>
                </c:pt>
                <c:pt idx="612">
                  <c:v>5.95</c:v>
                </c:pt>
                <c:pt idx="613">
                  <c:v>3.68</c:v>
                </c:pt>
                <c:pt idx="614">
                  <c:v>2.13</c:v>
                </c:pt>
                <c:pt idx="615">
                  <c:v>5.4</c:v>
                </c:pt>
                <c:pt idx="616">
                  <c:v>3.51</c:v>
                </c:pt>
                <c:pt idx="617">
                  <c:v>1.96</c:v>
                </c:pt>
                <c:pt idx="618">
                  <c:v>6.04</c:v>
                </c:pt>
                <c:pt idx="619">
                  <c:v>4</c:v>
                </c:pt>
                <c:pt idx="620">
                  <c:v>2.84</c:v>
                </c:pt>
                <c:pt idx="621">
                  <c:v>5.13</c:v>
                </c:pt>
                <c:pt idx="622">
                  <c:v>3.71</c:v>
                </c:pt>
                <c:pt idx="623">
                  <c:v>2.73</c:v>
                </c:pt>
                <c:pt idx="624">
                  <c:v>5.32</c:v>
                </c:pt>
                <c:pt idx="625">
                  <c:v>3.28</c:v>
                </c:pt>
                <c:pt idx="626">
                  <c:v>2.65</c:v>
                </c:pt>
                <c:pt idx="627">
                  <c:v>6.08</c:v>
                </c:pt>
                <c:pt idx="628">
                  <c:v>3.84</c:v>
                </c:pt>
                <c:pt idx="629">
                  <c:v>2.1</c:v>
                </c:pt>
                <c:pt idx="630">
                  <c:v>5.19</c:v>
                </c:pt>
                <c:pt idx="631">
                  <c:v>3.48</c:v>
                </c:pt>
                <c:pt idx="632">
                  <c:v>2.21</c:v>
                </c:pt>
                <c:pt idx="633">
                  <c:v>4.41</c:v>
                </c:pt>
                <c:pt idx="634">
                  <c:v>3.05</c:v>
                </c:pt>
                <c:pt idx="635">
                  <c:v>2.36</c:v>
                </c:pt>
                <c:pt idx="636">
                  <c:v>4.76</c:v>
                </c:pt>
                <c:pt idx="637">
                  <c:v>4.18</c:v>
                </c:pt>
                <c:pt idx="638">
                  <c:v>2.0099999999999998</c:v>
                </c:pt>
                <c:pt idx="639">
                  <c:v>4.9800000000000004</c:v>
                </c:pt>
                <c:pt idx="640">
                  <c:v>6.23</c:v>
                </c:pt>
                <c:pt idx="641">
                  <c:v>2.04</c:v>
                </c:pt>
                <c:pt idx="642">
                  <c:v>5.26</c:v>
                </c:pt>
                <c:pt idx="643">
                  <c:v>2.98</c:v>
                </c:pt>
                <c:pt idx="644">
                  <c:v>2.35</c:v>
                </c:pt>
                <c:pt idx="645">
                  <c:v>4.51</c:v>
                </c:pt>
                <c:pt idx="646">
                  <c:v>3.63</c:v>
                </c:pt>
                <c:pt idx="647">
                  <c:v>2.0299999999999998</c:v>
                </c:pt>
                <c:pt idx="648">
                  <c:v>5.14</c:v>
                </c:pt>
                <c:pt idx="649">
                  <c:v>3.42</c:v>
                </c:pt>
                <c:pt idx="650">
                  <c:v>2.33</c:v>
                </c:pt>
                <c:pt idx="651">
                  <c:v>4.5999999999999996</c:v>
                </c:pt>
                <c:pt idx="652">
                  <c:v>3.47</c:v>
                </c:pt>
                <c:pt idx="653">
                  <c:v>2.72</c:v>
                </c:pt>
                <c:pt idx="654">
                  <c:v>5.45</c:v>
                </c:pt>
                <c:pt idx="655">
                  <c:v>3.08</c:v>
                </c:pt>
                <c:pt idx="656">
                  <c:v>2.5099999999999998</c:v>
                </c:pt>
                <c:pt idx="657">
                  <c:v>5.63</c:v>
                </c:pt>
                <c:pt idx="658">
                  <c:v>3.89</c:v>
                </c:pt>
                <c:pt idx="659">
                  <c:v>2.2599999999999998</c:v>
                </c:pt>
                <c:pt idx="660">
                  <c:v>4.49</c:v>
                </c:pt>
                <c:pt idx="661">
                  <c:v>3.82</c:v>
                </c:pt>
                <c:pt idx="662">
                  <c:v>1.82</c:v>
                </c:pt>
                <c:pt idx="663">
                  <c:v>5.76</c:v>
                </c:pt>
                <c:pt idx="664">
                  <c:v>6.54</c:v>
                </c:pt>
                <c:pt idx="665">
                  <c:v>1.52</c:v>
                </c:pt>
                <c:pt idx="666">
                  <c:v>5.63</c:v>
                </c:pt>
                <c:pt idx="667">
                  <c:v>3.55</c:v>
                </c:pt>
                <c:pt idx="668">
                  <c:v>2.0499999999999998</c:v>
                </c:pt>
                <c:pt idx="669">
                  <c:v>5.88</c:v>
                </c:pt>
                <c:pt idx="670">
                  <c:v>3.33</c:v>
                </c:pt>
                <c:pt idx="671">
                  <c:v>2</c:v>
                </c:pt>
                <c:pt idx="672">
                  <c:v>5.95</c:v>
                </c:pt>
                <c:pt idx="673">
                  <c:v>2.61</c:v>
                </c:pt>
                <c:pt idx="674">
                  <c:v>2.11</c:v>
                </c:pt>
                <c:pt idx="675">
                  <c:v>4.84</c:v>
                </c:pt>
                <c:pt idx="676">
                  <c:v>2.76</c:v>
                </c:pt>
                <c:pt idx="677">
                  <c:v>1.84</c:v>
                </c:pt>
                <c:pt idx="678">
                  <c:v>5.87</c:v>
                </c:pt>
                <c:pt idx="679">
                  <c:v>3.34</c:v>
                </c:pt>
                <c:pt idx="680">
                  <c:v>2.06</c:v>
                </c:pt>
                <c:pt idx="681">
                  <c:v>5.85</c:v>
                </c:pt>
                <c:pt idx="682">
                  <c:v>6.11</c:v>
                </c:pt>
                <c:pt idx="683">
                  <c:v>2.5499999999999998</c:v>
                </c:pt>
                <c:pt idx="684">
                  <c:v>5.47</c:v>
                </c:pt>
                <c:pt idx="685">
                  <c:v>3.76</c:v>
                </c:pt>
                <c:pt idx="686">
                  <c:v>2.1800000000000002</c:v>
                </c:pt>
                <c:pt idx="687">
                  <c:v>5.79</c:v>
                </c:pt>
                <c:pt idx="688">
                  <c:v>3.28</c:v>
                </c:pt>
                <c:pt idx="689">
                  <c:v>2.0699999999999998</c:v>
                </c:pt>
                <c:pt idx="690">
                  <c:v>5.69</c:v>
                </c:pt>
                <c:pt idx="691">
                  <c:v>3.53</c:v>
                </c:pt>
                <c:pt idx="692">
                  <c:v>2.52</c:v>
                </c:pt>
                <c:pt idx="693">
                  <c:v>5.34</c:v>
                </c:pt>
                <c:pt idx="694">
                  <c:v>3.16</c:v>
                </c:pt>
                <c:pt idx="695">
                  <c:v>2.2000000000000002</c:v>
                </c:pt>
                <c:pt idx="696">
                  <c:v>6.59</c:v>
                </c:pt>
                <c:pt idx="697">
                  <c:v>4.3499999999999996</c:v>
                </c:pt>
                <c:pt idx="698">
                  <c:v>3.13</c:v>
                </c:pt>
                <c:pt idx="699">
                  <c:v>5.08</c:v>
                </c:pt>
                <c:pt idx="700">
                  <c:v>4.2699999999999996</c:v>
                </c:pt>
                <c:pt idx="701">
                  <c:v>2.5499999999999998</c:v>
                </c:pt>
                <c:pt idx="702">
                  <c:v>5.96</c:v>
                </c:pt>
                <c:pt idx="703">
                  <c:v>2.16</c:v>
                </c:pt>
                <c:pt idx="704">
                  <c:v>2.48</c:v>
                </c:pt>
                <c:pt idx="705">
                  <c:v>5.69</c:v>
                </c:pt>
                <c:pt idx="706">
                  <c:v>3.43</c:v>
                </c:pt>
                <c:pt idx="707">
                  <c:v>2.52</c:v>
                </c:pt>
                <c:pt idx="708">
                  <c:v>5.51</c:v>
                </c:pt>
                <c:pt idx="709">
                  <c:v>3.75</c:v>
                </c:pt>
                <c:pt idx="710">
                  <c:v>2.5499999999999998</c:v>
                </c:pt>
                <c:pt idx="711">
                  <c:v>6.41</c:v>
                </c:pt>
                <c:pt idx="712">
                  <c:v>3.71</c:v>
                </c:pt>
                <c:pt idx="713">
                  <c:v>2.4300000000000002</c:v>
                </c:pt>
                <c:pt idx="714">
                  <c:v>6.26</c:v>
                </c:pt>
                <c:pt idx="715">
                  <c:v>4.25</c:v>
                </c:pt>
                <c:pt idx="716">
                  <c:v>2.87</c:v>
                </c:pt>
                <c:pt idx="717">
                  <c:v>7.54</c:v>
                </c:pt>
                <c:pt idx="718">
                  <c:v>3.87</c:v>
                </c:pt>
                <c:pt idx="719">
                  <c:v>2.42</c:v>
                </c:pt>
                <c:pt idx="720">
                  <c:v>5.81</c:v>
                </c:pt>
                <c:pt idx="721">
                  <c:v>3.79</c:v>
                </c:pt>
                <c:pt idx="722">
                  <c:v>2.36</c:v>
                </c:pt>
                <c:pt idx="723">
                  <c:v>5.3</c:v>
                </c:pt>
                <c:pt idx="724">
                  <c:v>3.98</c:v>
                </c:pt>
                <c:pt idx="725">
                  <c:v>2.2999999999999998</c:v>
                </c:pt>
                <c:pt idx="726">
                  <c:v>6.1</c:v>
                </c:pt>
                <c:pt idx="727">
                  <c:v>4.16</c:v>
                </c:pt>
                <c:pt idx="728">
                  <c:v>2.4900000000000002</c:v>
                </c:pt>
                <c:pt idx="729">
                  <c:v>4.96</c:v>
                </c:pt>
                <c:pt idx="730">
                  <c:v>3.57</c:v>
                </c:pt>
                <c:pt idx="731">
                  <c:v>2.09</c:v>
                </c:pt>
                <c:pt idx="732">
                  <c:v>7.38</c:v>
                </c:pt>
                <c:pt idx="733">
                  <c:v>3.85</c:v>
                </c:pt>
                <c:pt idx="734">
                  <c:v>2.2999999999999998</c:v>
                </c:pt>
                <c:pt idx="735">
                  <c:v>5.43</c:v>
                </c:pt>
                <c:pt idx="736">
                  <c:v>3.89</c:v>
                </c:pt>
                <c:pt idx="737">
                  <c:v>2.21</c:v>
                </c:pt>
                <c:pt idx="738">
                  <c:v>5.97</c:v>
                </c:pt>
                <c:pt idx="739">
                  <c:v>3.82</c:v>
                </c:pt>
                <c:pt idx="740">
                  <c:v>2.27</c:v>
                </c:pt>
                <c:pt idx="741">
                  <c:v>5.45</c:v>
                </c:pt>
                <c:pt idx="742">
                  <c:v>3.98</c:v>
                </c:pt>
                <c:pt idx="743">
                  <c:v>3.45</c:v>
                </c:pt>
                <c:pt idx="744">
                  <c:v>5.71</c:v>
                </c:pt>
                <c:pt idx="745">
                  <c:v>3.93</c:v>
                </c:pt>
                <c:pt idx="746">
                  <c:v>2.5299999999999998</c:v>
                </c:pt>
                <c:pt idx="747">
                  <c:v>4.92</c:v>
                </c:pt>
                <c:pt idx="748">
                  <c:v>3.29</c:v>
                </c:pt>
                <c:pt idx="749">
                  <c:v>2.66</c:v>
                </c:pt>
                <c:pt idx="750">
                  <c:v>5.3</c:v>
                </c:pt>
                <c:pt idx="751">
                  <c:v>3.44</c:v>
                </c:pt>
                <c:pt idx="752">
                  <c:v>2.15</c:v>
                </c:pt>
                <c:pt idx="753">
                  <c:v>5.38</c:v>
                </c:pt>
                <c:pt idx="754">
                  <c:v>7.24</c:v>
                </c:pt>
                <c:pt idx="755">
                  <c:v>3.45</c:v>
                </c:pt>
                <c:pt idx="756">
                  <c:v>4.7699999999999996</c:v>
                </c:pt>
                <c:pt idx="757">
                  <c:v>3.48</c:v>
                </c:pt>
                <c:pt idx="758">
                  <c:v>2.96</c:v>
                </c:pt>
                <c:pt idx="759">
                  <c:v>5.43</c:v>
                </c:pt>
                <c:pt idx="760">
                  <c:v>3.81</c:v>
                </c:pt>
                <c:pt idx="761">
                  <c:v>2.62</c:v>
                </c:pt>
                <c:pt idx="762">
                  <c:v>5.98</c:v>
                </c:pt>
                <c:pt idx="763">
                  <c:v>3.69</c:v>
                </c:pt>
                <c:pt idx="764">
                  <c:v>2.23</c:v>
                </c:pt>
                <c:pt idx="765">
                  <c:v>5.41</c:v>
                </c:pt>
                <c:pt idx="766">
                  <c:v>3.51</c:v>
                </c:pt>
                <c:pt idx="767">
                  <c:v>1.97</c:v>
                </c:pt>
                <c:pt idx="768">
                  <c:v>6.03</c:v>
                </c:pt>
                <c:pt idx="769">
                  <c:v>3.72</c:v>
                </c:pt>
                <c:pt idx="770">
                  <c:v>2.73</c:v>
                </c:pt>
                <c:pt idx="771">
                  <c:v>5.3</c:v>
                </c:pt>
                <c:pt idx="772">
                  <c:v>3.75</c:v>
                </c:pt>
                <c:pt idx="773">
                  <c:v>2.58</c:v>
                </c:pt>
                <c:pt idx="774">
                  <c:v>5.2</c:v>
                </c:pt>
                <c:pt idx="775">
                  <c:v>3.29</c:v>
                </c:pt>
                <c:pt idx="776">
                  <c:v>2.8</c:v>
                </c:pt>
                <c:pt idx="777">
                  <c:v>6.12</c:v>
                </c:pt>
                <c:pt idx="778">
                  <c:v>3.81</c:v>
                </c:pt>
                <c:pt idx="779">
                  <c:v>2.11</c:v>
                </c:pt>
                <c:pt idx="780">
                  <c:v>5.1100000000000003</c:v>
                </c:pt>
                <c:pt idx="781">
                  <c:v>3.47</c:v>
                </c:pt>
                <c:pt idx="782">
                  <c:v>2.25</c:v>
                </c:pt>
                <c:pt idx="783">
                  <c:v>4.42</c:v>
                </c:pt>
                <c:pt idx="784">
                  <c:v>3.03</c:v>
                </c:pt>
                <c:pt idx="785">
                  <c:v>2.36</c:v>
                </c:pt>
                <c:pt idx="786">
                  <c:v>4.88</c:v>
                </c:pt>
                <c:pt idx="787">
                  <c:v>4.13</c:v>
                </c:pt>
                <c:pt idx="788">
                  <c:v>1.9</c:v>
                </c:pt>
                <c:pt idx="789">
                  <c:v>4.79</c:v>
                </c:pt>
                <c:pt idx="790">
                  <c:v>6.62</c:v>
                </c:pt>
                <c:pt idx="791">
                  <c:v>2.06</c:v>
                </c:pt>
                <c:pt idx="792">
                  <c:v>5.22</c:v>
                </c:pt>
                <c:pt idx="793">
                  <c:v>3.06</c:v>
                </c:pt>
                <c:pt idx="794">
                  <c:v>2.35</c:v>
                </c:pt>
                <c:pt idx="795">
                  <c:v>4.5</c:v>
                </c:pt>
                <c:pt idx="796">
                  <c:v>3.39</c:v>
                </c:pt>
                <c:pt idx="797">
                  <c:v>2.02</c:v>
                </c:pt>
                <c:pt idx="798">
                  <c:v>5.15</c:v>
                </c:pt>
                <c:pt idx="799">
                  <c:v>3.52</c:v>
                </c:pt>
                <c:pt idx="800">
                  <c:v>2.35</c:v>
                </c:pt>
                <c:pt idx="801">
                  <c:v>4.6100000000000003</c:v>
                </c:pt>
                <c:pt idx="802">
                  <c:v>3.29</c:v>
                </c:pt>
                <c:pt idx="803">
                  <c:v>2.86</c:v>
                </c:pt>
                <c:pt idx="804">
                  <c:v>5.7</c:v>
                </c:pt>
                <c:pt idx="805">
                  <c:v>3.06</c:v>
                </c:pt>
                <c:pt idx="806">
                  <c:v>2.36</c:v>
                </c:pt>
                <c:pt idx="807">
                  <c:v>5.45</c:v>
                </c:pt>
                <c:pt idx="808">
                  <c:v>3.87</c:v>
                </c:pt>
                <c:pt idx="809">
                  <c:v>2.2599999999999998</c:v>
                </c:pt>
                <c:pt idx="810">
                  <c:v>4.4400000000000004</c:v>
                </c:pt>
                <c:pt idx="811">
                  <c:v>4</c:v>
                </c:pt>
                <c:pt idx="812">
                  <c:v>1.8</c:v>
                </c:pt>
                <c:pt idx="813">
                  <c:v>5.78</c:v>
                </c:pt>
                <c:pt idx="814">
                  <c:v>6.27</c:v>
                </c:pt>
                <c:pt idx="815">
                  <c:v>1.54</c:v>
                </c:pt>
                <c:pt idx="816">
                  <c:v>5.64</c:v>
                </c:pt>
                <c:pt idx="817">
                  <c:v>3.57</c:v>
                </c:pt>
                <c:pt idx="818">
                  <c:v>2.0699999999999998</c:v>
                </c:pt>
                <c:pt idx="819">
                  <c:v>5.85</c:v>
                </c:pt>
                <c:pt idx="820">
                  <c:v>3.31</c:v>
                </c:pt>
                <c:pt idx="821">
                  <c:v>1.95</c:v>
                </c:pt>
                <c:pt idx="822">
                  <c:v>5.96</c:v>
                </c:pt>
                <c:pt idx="823">
                  <c:v>2.66</c:v>
                </c:pt>
                <c:pt idx="824">
                  <c:v>2.1</c:v>
                </c:pt>
                <c:pt idx="825">
                  <c:v>4.96</c:v>
                </c:pt>
                <c:pt idx="826">
                  <c:v>2.66</c:v>
                </c:pt>
                <c:pt idx="827">
                  <c:v>1.83</c:v>
                </c:pt>
                <c:pt idx="828">
                  <c:v>5.87</c:v>
                </c:pt>
                <c:pt idx="829">
                  <c:v>3.58</c:v>
                </c:pt>
                <c:pt idx="830">
                  <c:v>1.95</c:v>
                </c:pt>
                <c:pt idx="831">
                  <c:v>5.84</c:v>
                </c:pt>
                <c:pt idx="832">
                  <c:v>5.89</c:v>
                </c:pt>
                <c:pt idx="833">
                  <c:v>2.62</c:v>
                </c:pt>
                <c:pt idx="834">
                  <c:v>5.64</c:v>
                </c:pt>
                <c:pt idx="835">
                  <c:v>3.72</c:v>
                </c:pt>
                <c:pt idx="836">
                  <c:v>2.11</c:v>
                </c:pt>
                <c:pt idx="837">
                  <c:v>5.66</c:v>
                </c:pt>
                <c:pt idx="838">
                  <c:v>3.43</c:v>
                </c:pt>
                <c:pt idx="839">
                  <c:v>2.06</c:v>
                </c:pt>
                <c:pt idx="840">
                  <c:v>5.83</c:v>
                </c:pt>
                <c:pt idx="841">
                  <c:v>3.48</c:v>
                </c:pt>
                <c:pt idx="842">
                  <c:v>2.52</c:v>
                </c:pt>
                <c:pt idx="843">
                  <c:v>5.22</c:v>
                </c:pt>
                <c:pt idx="844">
                  <c:v>3.13</c:v>
                </c:pt>
                <c:pt idx="845">
                  <c:v>2.19</c:v>
                </c:pt>
                <c:pt idx="846">
                  <c:v>6.54</c:v>
                </c:pt>
                <c:pt idx="847">
                  <c:v>4.3600000000000003</c:v>
                </c:pt>
                <c:pt idx="848">
                  <c:v>3.26</c:v>
                </c:pt>
                <c:pt idx="849">
                  <c:v>5.09</c:v>
                </c:pt>
                <c:pt idx="850">
                  <c:v>4.0599999999999996</c:v>
                </c:pt>
                <c:pt idx="851">
                  <c:v>2.5499999999999998</c:v>
                </c:pt>
                <c:pt idx="852">
                  <c:v>5.92</c:v>
                </c:pt>
                <c:pt idx="853">
                  <c:v>2.16</c:v>
                </c:pt>
                <c:pt idx="854">
                  <c:v>2.4700000000000002</c:v>
                </c:pt>
                <c:pt idx="855">
                  <c:v>5.79</c:v>
                </c:pt>
                <c:pt idx="856">
                  <c:v>3.43</c:v>
                </c:pt>
                <c:pt idx="857">
                  <c:v>2.6</c:v>
                </c:pt>
                <c:pt idx="858">
                  <c:v>5.31</c:v>
                </c:pt>
                <c:pt idx="859">
                  <c:v>3.75</c:v>
                </c:pt>
                <c:pt idx="860">
                  <c:v>2.7</c:v>
                </c:pt>
                <c:pt idx="861">
                  <c:v>6.19</c:v>
                </c:pt>
                <c:pt idx="862">
                  <c:v>3.96</c:v>
                </c:pt>
                <c:pt idx="863">
                  <c:v>2.41</c:v>
                </c:pt>
                <c:pt idx="864">
                  <c:v>6.49</c:v>
                </c:pt>
                <c:pt idx="865">
                  <c:v>4.21</c:v>
                </c:pt>
                <c:pt idx="866">
                  <c:v>2.8</c:v>
                </c:pt>
                <c:pt idx="867">
                  <c:v>7.54</c:v>
                </c:pt>
                <c:pt idx="868">
                  <c:v>3.87</c:v>
                </c:pt>
                <c:pt idx="869">
                  <c:v>2.4300000000000002</c:v>
                </c:pt>
                <c:pt idx="870">
                  <c:v>5.74</c:v>
                </c:pt>
                <c:pt idx="871">
                  <c:v>4.05</c:v>
                </c:pt>
                <c:pt idx="872">
                  <c:v>2.34</c:v>
                </c:pt>
                <c:pt idx="873">
                  <c:v>5.49</c:v>
                </c:pt>
                <c:pt idx="874">
                  <c:v>3.83</c:v>
                </c:pt>
                <c:pt idx="875">
                  <c:v>2.2999999999999998</c:v>
                </c:pt>
                <c:pt idx="876">
                  <c:v>5.86</c:v>
                </c:pt>
                <c:pt idx="877">
                  <c:v>4.17</c:v>
                </c:pt>
                <c:pt idx="878">
                  <c:v>2.48</c:v>
                </c:pt>
                <c:pt idx="879">
                  <c:v>4.9400000000000004</c:v>
                </c:pt>
                <c:pt idx="880">
                  <c:v>3.82</c:v>
                </c:pt>
                <c:pt idx="881">
                  <c:v>2.08</c:v>
                </c:pt>
                <c:pt idx="882">
                  <c:v>7.36</c:v>
                </c:pt>
                <c:pt idx="883">
                  <c:v>3.82</c:v>
                </c:pt>
                <c:pt idx="884">
                  <c:v>2.33</c:v>
                </c:pt>
                <c:pt idx="885">
                  <c:v>5.44</c:v>
                </c:pt>
                <c:pt idx="886">
                  <c:v>3.92</c:v>
                </c:pt>
                <c:pt idx="887">
                  <c:v>2.21</c:v>
                </c:pt>
                <c:pt idx="888">
                  <c:v>5.71</c:v>
                </c:pt>
                <c:pt idx="889">
                  <c:v>3.88</c:v>
                </c:pt>
                <c:pt idx="890">
                  <c:v>2.27</c:v>
                </c:pt>
                <c:pt idx="891">
                  <c:v>5.42</c:v>
                </c:pt>
                <c:pt idx="892">
                  <c:v>3.95</c:v>
                </c:pt>
                <c:pt idx="893">
                  <c:v>3.41</c:v>
                </c:pt>
                <c:pt idx="894">
                  <c:v>5.56</c:v>
                </c:pt>
                <c:pt idx="895">
                  <c:v>4.1900000000000004</c:v>
                </c:pt>
                <c:pt idx="896">
                  <c:v>2.5499999999999998</c:v>
                </c:pt>
                <c:pt idx="897">
                  <c:v>4.9400000000000004</c:v>
                </c:pt>
                <c:pt idx="898">
                  <c:v>3.12</c:v>
                </c:pt>
                <c:pt idx="899">
                  <c:v>2.78</c:v>
                </c:pt>
                <c:pt idx="900">
                  <c:v>4.6449999999999996</c:v>
                </c:pt>
                <c:pt idx="901">
                  <c:v>3.5550000000000002</c:v>
                </c:pt>
                <c:pt idx="902">
                  <c:v>2.27</c:v>
                </c:pt>
                <c:pt idx="903">
                  <c:v>5.6550000000000002</c:v>
                </c:pt>
                <c:pt idx="904">
                  <c:v>4.07</c:v>
                </c:pt>
                <c:pt idx="905">
                  <c:v>2.82</c:v>
                </c:pt>
                <c:pt idx="906">
                  <c:v>4.41</c:v>
                </c:pt>
                <c:pt idx="907">
                  <c:v>3.4</c:v>
                </c:pt>
                <c:pt idx="908">
                  <c:v>2.0649999999999999</c:v>
                </c:pt>
                <c:pt idx="909">
                  <c:v>5.61</c:v>
                </c:pt>
                <c:pt idx="910">
                  <c:v>3.55</c:v>
                </c:pt>
                <c:pt idx="911">
                  <c:v>1.99</c:v>
                </c:pt>
                <c:pt idx="912">
                  <c:v>5.9249999999999998</c:v>
                </c:pt>
                <c:pt idx="913">
                  <c:v>3.2549999999999999</c:v>
                </c:pt>
                <c:pt idx="914">
                  <c:v>2.2650000000000001</c:v>
                </c:pt>
                <c:pt idx="915">
                  <c:v>5.55</c:v>
                </c:pt>
                <c:pt idx="916">
                  <c:v>3.4649999999999999</c:v>
                </c:pt>
                <c:pt idx="917">
                  <c:v>2.0699999999999998</c:v>
                </c:pt>
                <c:pt idx="918">
                  <c:v>5.93</c:v>
                </c:pt>
                <c:pt idx="919">
                  <c:v>3.67</c:v>
                </c:pt>
                <c:pt idx="920">
                  <c:v>2.335</c:v>
                </c:pt>
                <c:pt idx="921">
                  <c:v>5.31</c:v>
                </c:pt>
                <c:pt idx="922">
                  <c:v>2.7850000000000001</c:v>
                </c:pt>
                <c:pt idx="923">
                  <c:v>2.0750000000000002</c:v>
                </c:pt>
                <c:pt idx="924">
                  <c:v>4.99</c:v>
                </c:pt>
                <c:pt idx="925">
                  <c:v>3.4049999999999998</c:v>
                </c:pt>
                <c:pt idx="926">
                  <c:v>2.415</c:v>
                </c:pt>
                <c:pt idx="927">
                  <c:v>5.4349999999999996</c:v>
                </c:pt>
                <c:pt idx="928">
                  <c:v>4.2149999999999999</c:v>
                </c:pt>
                <c:pt idx="929">
                  <c:v>1.8</c:v>
                </c:pt>
                <c:pt idx="930">
                  <c:v>5.56</c:v>
                </c:pt>
                <c:pt idx="931">
                  <c:v>3.64</c:v>
                </c:pt>
                <c:pt idx="932">
                  <c:v>2.145</c:v>
                </c:pt>
                <c:pt idx="933">
                  <c:v>4.08</c:v>
                </c:pt>
                <c:pt idx="934">
                  <c:v>3.06</c:v>
                </c:pt>
                <c:pt idx="935">
                  <c:v>2.39</c:v>
                </c:pt>
                <c:pt idx="936">
                  <c:v>4.68</c:v>
                </c:pt>
                <c:pt idx="937">
                  <c:v>4.2450000000000001</c:v>
                </c:pt>
                <c:pt idx="938">
                  <c:v>2.2749999999999999</c:v>
                </c:pt>
                <c:pt idx="939">
                  <c:v>5.0750000000000002</c:v>
                </c:pt>
                <c:pt idx="940">
                  <c:v>3.915</c:v>
                </c:pt>
                <c:pt idx="941">
                  <c:v>1.95</c:v>
                </c:pt>
                <c:pt idx="942">
                  <c:v>5.14</c:v>
                </c:pt>
                <c:pt idx="943">
                  <c:v>2.9750000000000001</c:v>
                </c:pt>
                <c:pt idx="944">
                  <c:v>2.37</c:v>
                </c:pt>
                <c:pt idx="945">
                  <c:v>4.53</c:v>
                </c:pt>
                <c:pt idx="946">
                  <c:v>3.53</c:v>
                </c:pt>
                <c:pt idx="947">
                  <c:v>2.1</c:v>
                </c:pt>
                <c:pt idx="948">
                  <c:v>4.6399999999999997</c:v>
                </c:pt>
                <c:pt idx="949">
                  <c:v>2.0550000000000002</c:v>
                </c:pt>
                <c:pt idx="950">
                  <c:v>2.1749999999999998</c:v>
                </c:pt>
                <c:pt idx="951">
                  <c:v>4.7050000000000001</c:v>
                </c:pt>
                <c:pt idx="952">
                  <c:v>3.2050000000000001</c:v>
                </c:pt>
                <c:pt idx="953">
                  <c:v>2.9350000000000001</c:v>
                </c:pt>
                <c:pt idx="954">
                  <c:v>5.625</c:v>
                </c:pt>
                <c:pt idx="955">
                  <c:v>2.12</c:v>
                </c:pt>
                <c:pt idx="956">
                  <c:v>2.6549999999999998</c:v>
                </c:pt>
                <c:pt idx="957">
                  <c:v>5.585</c:v>
                </c:pt>
                <c:pt idx="958">
                  <c:v>2.0550000000000002</c:v>
                </c:pt>
                <c:pt idx="959">
                  <c:v>2.04</c:v>
                </c:pt>
                <c:pt idx="960">
                  <c:v>4.3849999999999998</c:v>
                </c:pt>
                <c:pt idx="961">
                  <c:v>3.32</c:v>
                </c:pt>
                <c:pt idx="962">
                  <c:v>1.595</c:v>
                </c:pt>
                <c:pt idx="963">
                  <c:v>5.32</c:v>
                </c:pt>
                <c:pt idx="964">
                  <c:v>1.9650000000000001</c:v>
                </c:pt>
                <c:pt idx="965">
                  <c:v>1.32</c:v>
                </c:pt>
                <c:pt idx="966">
                  <c:v>5.7450000000000001</c:v>
                </c:pt>
                <c:pt idx="967">
                  <c:v>2.1</c:v>
                </c:pt>
                <c:pt idx="968">
                  <c:v>1.9950000000000001</c:v>
                </c:pt>
                <c:pt idx="969">
                  <c:v>5.31</c:v>
                </c:pt>
                <c:pt idx="970">
                  <c:v>3.42</c:v>
                </c:pt>
                <c:pt idx="971">
                  <c:v>2.23</c:v>
                </c:pt>
                <c:pt idx="972">
                  <c:v>5.26</c:v>
                </c:pt>
                <c:pt idx="973">
                  <c:v>2.6349999999999998</c:v>
                </c:pt>
                <c:pt idx="974">
                  <c:v>1.6850000000000001</c:v>
                </c:pt>
                <c:pt idx="975">
                  <c:v>4.6500000000000004</c:v>
                </c:pt>
                <c:pt idx="976">
                  <c:v>2.68</c:v>
                </c:pt>
                <c:pt idx="977">
                  <c:v>1.9950000000000001</c:v>
                </c:pt>
                <c:pt idx="978">
                  <c:v>4.55</c:v>
                </c:pt>
                <c:pt idx="979">
                  <c:v>3.77</c:v>
                </c:pt>
                <c:pt idx="980">
                  <c:v>1.98</c:v>
                </c:pt>
                <c:pt idx="981">
                  <c:v>5.6150000000000002</c:v>
                </c:pt>
                <c:pt idx="982">
                  <c:v>3.9950000000000001</c:v>
                </c:pt>
                <c:pt idx="983">
                  <c:v>2.67</c:v>
                </c:pt>
                <c:pt idx="984">
                  <c:v>5.6550000000000002</c:v>
                </c:pt>
                <c:pt idx="985">
                  <c:v>3.8450000000000002</c:v>
                </c:pt>
                <c:pt idx="986">
                  <c:v>2.09</c:v>
                </c:pt>
                <c:pt idx="987">
                  <c:v>5.7850000000000001</c:v>
                </c:pt>
                <c:pt idx="988">
                  <c:v>3.395</c:v>
                </c:pt>
                <c:pt idx="989">
                  <c:v>2.02</c:v>
                </c:pt>
                <c:pt idx="990">
                  <c:v>4.62</c:v>
                </c:pt>
                <c:pt idx="991">
                  <c:v>3.4449999999999998</c:v>
                </c:pt>
                <c:pt idx="992">
                  <c:v>2.4550000000000001</c:v>
                </c:pt>
                <c:pt idx="993">
                  <c:v>5.3</c:v>
                </c:pt>
                <c:pt idx="994">
                  <c:v>3.25</c:v>
                </c:pt>
                <c:pt idx="995">
                  <c:v>1.675</c:v>
                </c:pt>
                <c:pt idx="996">
                  <c:v>4.7699999999999996</c:v>
                </c:pt>
                <c:pt idx="997">
                  <c:v>3.585</c:v>
                </c:pt>
                <c:pt idx="998">
                  <c:v>2.46</c:v>
                </c:pt>
                <c:pt idx="999">
                  <c:v>4.9850000000000003</c:v>
                </c:pt>
                <c:pt idx="1000">
                  <c:v>3.2349999999999999</c:v>
                </c:pt>
                <c:pt idx="1001">
                  <c:v>2.11</c:v>
                </c:pt>
                <c:pt idx="1002">
                  <c:v>5.3849999999999998</c:v>
                </c:pt>
                <c:pt idx="1003">
                  <c:v>1.905</c:v>
                </c:pt>
                <c:pt idx="1004">
                  <c:v>1.97</c:v>
                </c:pt>
                <c:pt idx="1005">
                  <c:v>5.6349999999999998</c:v>
                </c:pt>
                <c:pt idx="1006">
                  <c:v>3.07</c:v>
                </c:pt>
                <c:pt idx="1007">
                  <c:v>1.9950000000000001</c:v>
                </c:pt>
                <c:pt idx="1008">
                  <c:v>5.6349999999999998</c:v>
                </c:pt>
                <c:pt idx="1009">
                  <c:v>3.87</c:v>
                </c:pt>
                <c:pt idx="1010">
                  <c:v>2.21</c:v>
                </c:pt>
                <c:pt idx="1011">
                  <c:v>4.5999999999999996</c:v>
                </c:pt>
                <c:pt idx="1012">
                  <c:v>4.07</c:v>
                </c:pt>
                <c:pt idx="1013">
                  <c:v>2.2850000000000001</c:v>
                </c:pt>
                <c:pt idx="1014">
                  <c:v>5.76</c:v>
                </c:pt>
                <c:pt idx="1015">
                  <c:v>3.9449999999999998</c:v>
                </c:pt>
                <c:pt idx="1016">
                  <c:v>2.8050000000000002</c:v>
                </c:pt>
                <c:pt idx="1017">
                  <c:v>5.57</c:v>
                </c:pt>
                <c:pt idx="1018">
                  <c:v>3.4950000000000001</c:v>
                </c:pt>
                <c:pt idx="1019">
                  <c:v>1.64</c:v>
                </c:pt>
                <c:pt idx="1020">
                  <c:v>4.8600000000000003</c:v>
                </c:pt>
                <c:pt idx="1021">
                  <c:v>3.97</c:v>
                </c:pt>
                <c:pt idx="1022">
                  <c:v>2.4449999999999998</c:v>
                </c:pt>
                <c:pt idx="1023">
                  <c:v>5.45</c:v>
                </c:pt>
                <c:pt idx="1024">
                  <c:v>3.4649999999999999</c:v>
                </c:pt>
                <c:pt idx="1025">
                  <c:v>2.2050000000000001</c:v>
                </c:pt>
                <c:pt idx="1026">
                  <c:v>5.3150000000000004</c:v>
                </c:pt>
                <c:pt idx="1027">
                  <c:v>3.81</c:v>
                </c:pt>
                <c:pt idx="1028">
                  <c:v>2.585</c:v>
                </c:pt>
                <c:pt idx="1029">
                  <c:v>4.78</c:v>
                </c:pt>
                <c:pt idx="1030">
                  <c:v>3</c:v>
                </c:pt>
                <c:pt idx="1031">
                  <c:v>2.085</c:v>
                </c:pt>
                <c:pt idx="1032">
                  <c:v>5.37</c:v>
                </c:pt>
                <c:pt idx="1033">
                  <c:v>3.9049999999999998</c:v>
                </c:pt>
                <c:pt idx="1034">
                  <c:v>2.27</c:v>
                </c:pt>
                <c:pt idx="1035">
                  <c:v>5.1449999999999996</c:v>
                </c:pt>
                <c:pt idx="1036">
                  <c:v>3.98</c:v>
                </c:pt>
                <c:pt idx="1037">
                  <c:v>2.2599999999999998</c:v>
                </c:pt>
                <c:pt idx="1038">
                  <c:v>6.05</c:v>
                </c:pt>
                <c:pt idx="1039">
                  <c:v>4.07</c:v>
                </c:pt>
                <c:pt idx="1040">
                  <c:v>2.3250000000000002</c:v>
                </c:pt>
                <c:pt idx="1041">
                  <c:v>5.335</c:v>
                </c:pt>
                <c:pt idx="1042">
                  <c:v>4.1550000000000002</c:v>
                </c:pt>
                <c:pt idx="1043">
                  <c:v>2.4449999999999998</c:v>
                </c:pt>
                <c:pt idx="1044">
                  <c:v>5.9550000000000001</c:v>
                </c:pt>
                <c:pt idx="1045">
                  <c:v>4.29</c:v>
                </c:pt>
                <c:pt idx="1046">
                  <c:v>2.5099999999999998</c:v>
                </c:pt>
                <c:pt idx="1047">
                  <c:v>4.7949999999999999</c:v>
                </c:pt>
                <c:pt idx="1048">
                  <c:v>3.09</c:v>
                </c:pt>
                <c:pt idx="1049">
                  <c:v>1.18</c:v>
                </c:pt>
                <c:pt idx="1050">
                  <c:v>5.2525000000000004</c:v>
                </c:pt>
                <c:pt idx="1051">
                  <c:v>4.0599999999999996</c:v>
                </c:pt>
                <c:pt idx="1052">
                  <c:v>2.0575000000000001</c:v>
                </c:pt>
                <c:pt idx="1053">
                  <c:v>5.915</c:v>
                </c:pt>
                <c:pt idx="1054">
                  <c:v>3.8050000000000002</c:v>
                </c:pt>
                <c:pt idx="1055">
                  <c:v>2.4725000000000001</c:v>
                </c:pt>
                <c:pt idx="1056">
                  <c:v>4.8674999999999997</c:v>
                </c:pt>
                <c:pt idx="1057">
                  <c:v>3.6775000000000002</c:v>
                </c:pt>
                <c:pt idx="1058">
                  <c:v>2.4350000000000001</c:v>
                </c:pt>
                <c:pt idx="1059">
                  <c:v>6.29</c:v>
                </c:pt>
                <c:pt idx="1060">
                  <c:v>4.1100000000000003</c:v>
                </c:pt>
                <c:pt idx="1061">
                  <c:v>2.2475000000000001</c:v>
                </c:pt>
                <c:pt idx="1062">
                  <c:v>4.9950000000000001</c:v>
                </c:pt>
                <c:pt idx="1063">
                  <c:v>3.9175</c:v>
                </c:pt>
                <c:pt idx="1064">
                  <c:v>2.1175000000000002</c:v>
                </c:pt>
                <c:pt idx="1065">
                  <c:v>5.47</c:v>
                </c:pt>
                <c:pt idx="1066">
                  <c:v>3.5274999999999999</c:v>
                </c:pt>
                <c:pt idx="1067">
                  <c:v>2.04</c:v>
                </c:pt>
                <c:pt idx="1068">
                  <c:v>5.9775</c:v>
                </c:pt>
                <c:pt idx="1069">
                  <c:v>3.55</c:v>
                </c:pt>
                <c:pt idx="1070">
                  <c:v>1.5</c:v>
                </c:pt>
                <c:pt idx="1071">
                  <c:v>5.6974999999999998</c:v>
                </c:pt>
                <c:pt idx="1072">
                  <c:v>3.1025</c:v>
                </c:pt>
                <c:pt idx="1073">
                  <c:v>2.105</c:v>
                </c:pt>
                <c:pt idx="1074">
                  <c:v>5.3949999999999996</c:v>
                </c:pt>
                <c:pt idx="1075">
                  <c:v>3.59</c:v>
                </c:pt>
                <c:pt idx="1076">
                  <c:v>2.2524999999999999</c:v>
                </c:pt>
                <c:pt idx="1077">
                  <c:v>4.76</c:v>
                </c:pt>
                <c:pt idx="1078">
                  <c:v>4.5599999999999996</c:v>
                </c:pt>
                <c:pt idx="1079">
                  <c:v>1.7075</c:v>
                </c:pt>
                <c:pt idx="1080">
                  <c:v>5.4675000000000002</c:v>
                </c:pt>
                <c:pt idx="1081">
                  <c:v>3.8525</c:v>
                </c:pt>
                <c:pt idx="1082">
                  <c:v>2.375</c:v>
                </c:pt>
                <c:pt idx="1083">
                  <c:v>4.5175000000000001</c:v>
                </c:pt>
                <c:pt idx="1084">
                  <c:v>3.43</c:v>
                </c:pt>
                <c:pt idx="1085">
                  <c:v>2.52</c:v>
                </c:pt>
                <c:pt idx="1086">
                  <c:v>5.1124999999999998</c:v>
                </c:pt>
                <c:pt idx="1087">
                  <c:v>4.29</c:v>
                </c:pt>
                <c:pt idx="1088">
                  <c:v>2.4049999999999998</c:v>
                </c:pt>
                <c:pt idx="1089">
                  <c:v>5.51</c:v>
                </c:pt>
                <c:pt idx="1090">
                  <c:v>4.2050000000000001</c:v>
                </c:pt>
                <c:pt idx="1091">
                  <c:v>2.02</c:v>
                </c:pt>
                <c:pt idx="1092">
                  <c:v>5.4625000000000004</c:v>
                </c:pt>
                <c:pt idx="1093">
                  <c:v>3.2925</c:v>
                </c:pt>
                <c:pt idx="1094">
                  <c:v>2.4224999999999999</c:v>
                </c:pt>
                <c:pt idx="1095">
                  <c:v>5.15</c:v>
                </c:pt>
                <c:pt idx="1096">
                  <c:v>4.0774999999999997</c:v>
                </c:pt>
                <c:pt idx="1097">
                  <c:v>1.7475000000000001</c:v>
                </c:pt>
                <c:pt idx="1098">
                  <c:v>4.9074999999999998</c:v>
                </c:pt>
                <c:pt idx="1099">
                  <c:v>2.1949999999999998</c:v>
                </c:pt>
                <c:pt idx="1100">
                  <c:v>1.825</c:v>
                </c:pt>
                <c:pt idx="1101">
                  <c:v>5.36</c:v>
                </c:pt>
                <c:pt idx="1102">
                  <c:v>3.5975000000000001</c:v>
                </c:pt>
                <c:pt idx="1103">
                  <c:v>2.64</c:v>
                </c:pt>
                <c:pt idx="1104">
                  <c:v>5.7350000000000003</c:v>
                </c:pt>
                <c:pt idx="1105">
                  <c:v>2.16</c:v>
                </c:pt>
                <c:pt idx="1106">
                  <c:v>3</c:v>
                </c:pt>
                <c:pt idx="1107">
                  <c:v>5.2275</c:v>
                </c:pt>
                <c:pt idx="1108">
                  <c:v>2.3075000000000001</c:v>
                </c:pt>
                <c:pt idx="1109">
                  <c:v>2.0325000000000002</c:v>
                </c:pt>
                <c:pt idx="1110">
                  <c:v>4.8899999999999997</c:v>
                </c:pt>
                <c:pt idx="1111">
                  <c:v>3.7225000000000001</c:v>
                </c:pt>
                <c:pt idx="1112">
                  <c:v>1.6</c:v>
                </c:pt>
                <c:pt idx="1113">
                  <c:v>5.7824999999999998</c:v>
                </c:pt>
                <c:pt idx="1114">
                  <c:v>2.2149999999999999</c:v>
                </c:pt>
                <c:pt idx="1115">
                  <c:v>1.4325000000000001</c:v>
                </c:pt>
                <c:pt idx="1116">
                  <c:v>5.9275000000000002</c:v>
                </c:pt>
                <c:pt idx="1117">
                  <c:v>2.2949999999999999</c:v>
                </c:pt>
                <c:pt idx="1118">
                  <c:v>2.2075</c:v>
                </c:pt>
                <c:pt idx="1119">
                  <c:v>5.9824999999999999</c:v>
                </c:pt>
                <c:pt idx="1120">
                  <c:v>3.8774999999999999</c:v>
                </c:pt>
                <c:pt idx="1121">
                  <c:v>2.16</c:v>
                </c:pt>
                <c:pt idx="1122">
                  <c:v>4.7699999999999996</c:v>
                </c:pt>
                <c:pt idx="1123">
                  <c:v>2.8725000000000001</c:v>
                </c:pt>
                <c:pt idx="1124">
                  <c:v>1.8425</c:v>
                </c:pt>
                <c:pt idx="1125">
                  <c:v>5.43</c:v>
                </c:pt>
                <c:pt idx="1126">
                  <c:v>2.95</c:v>
                </c:pt>
                <c:pt idx="1127">
                  <c:v>2.0175000000000001</c:v>
                </c:pt>
                <c:pt idx="1128">
                  <c:v>5.04</c:v>
                </c:pt>
                <c:pt idx="1129">
                  <c:v>3.7749999999999999</c:v>
                </c:pt>
                <c:pt idx="1130">
                  <c:v>2.1924999999999999</c:v>
                </c:pt>
                <c:pt idx="1131">
                  <c:v>6.3125</c:v>
                </c:pt>
                <c:pt idx="1132">
                  <c:v>4.49</c:v>
                </c:pt>
                <c:pt idx="1133">
                  <c:v>1.96</c:v>
                </c:pt>
                <c:pt idx="1134">
                  <c:v>5.2949999999999999</c:v>
                </c:pt>
                <c:pt idx="1135">
                  <c:v>4.0650000000000004</c:v>
                </c:pt>
                <c:pt idx="1136">
                  <c:v>1.7275</c:v>
                </c:pt>
                <c:pt idx="1137">
                  <c:v>6.04</c:v>
                </c:pt>
                <c:pt idx="1138">
                  <c:v>3.9</c:v>
                </c:pt>
                <c:pt idx="1139">
                  <c:v>1.9450000000000001</c:v>
                </c:pt>
                <c:pt idx="1140">
                  <c:v>5.2850000000000001</c:v>
                </c:pt>
                <c:pt idx="1141">
                  <c:v>4.0650000000000004</c:v>
                </c:pt>
                <c:pt idx="1142">
                  <c:v>2.5425</c:v>
                </c:pt>
                <c:pt idx="1143">
                  <c:v>5.7</c:v>
                </c:pt>
                <c:pt idx="1144">
                  <c:v>3.7650000000000001</c:v>
                </c:pt>
                <c:pt idx="1145">
                  <c:v>2.0074999999999998</c:v>
                </c:pt>
                <c:pt idx="1146">
                  <c:v>5.43</c:v>
                </c:pt>
                <c:pt idx="1147">
                  <c:v>3.2974999999999999</c:v>
                </c:pt>
                <c:pt idx="1148">
                  <c:v>2.33</c:v>
                </c:pt>
                <c:pt idx="1149">
                  <c:v>5.5750000000000002</c:v>
                </c:pt>
                <c:pt idx="1150">
                  <c:v>4.0425000000000004</c:v>
                </c:pt>
                <c:pt idx="1151">
                  <c:v>2.4325000000000001</c:v>
                </c:pt>
                <c:pt idx="1152">
                  <c:v>5.7350000000000003</c:v>
                </c:pt>
                <c:pt idx="1153">
                  <c:v>2.2524999999999999</c:v>
                </c:pt>
                <c:pt idx="1154">
                  <c:v>2.0924999999999998</c:v>
                </c:pt>
                <c:pt idx="1155">
                  <c:v>5.4625000000000004</c:v>
                </c:pt>
                <c:pt idx="1156">
                  <c:v>3.43</c:v>
                </c:pt>
                <c:pt idx="1157">
                  <c:v>1.9225000000000001</c:v>
                </c:pt>
                <c:pt idx="1158">
                  <c:v>6.19</c:v>
                </c:pt>
                <c:pt idx="1159">
                  <c:v>4.5125000000000002</c:v>
                </c:pt>
                <c:pt idx="1160">
                  <c:v>1.93</c:v>
                </c:pt>
                <c:pt idx="1161">
                  <c:v>5.2</c:v>
                </c:pt>
                <c:pt idx="1162">
                  <c:v>3.1625000000000001</c:v>
                </c:pt>
                <c:pt idx="1163">
                  <c:v>1.7350000000000001</c:v>
                </c:pt>
                <c:pt idx="1164">
                  <c:v>6.0575000000000001</c:v>
                </c:pt>
                <c:pt idx="1165">
                  <c:v>3.3774999999999999</c:v>
                </c:pt>
                <c:pt idx="1166">
                  <c:v>2.7774999999999999</c:v>
                </c:pt>
                <c:pt idx="1167">
                  <c:v>5.2024999999999997</c:v>
                </c:pt>
                <c:pt idx="1168">
                  <c:v>3.9874999999999998</c:v>
                </c:pt>
                <c:pt idx="1169">
                  <c:v>1.6225000000000001</c:v>
                </c:pt>
                <c:pt idx="1170">
                  <c:v>5.2474999999999996</c:v>
                </c:pt>
                <c:pt idx="1171">
                  <c:v>3.61</c:v>
                </c:pt>
                <c:pt idx="1172">
                  <c:v>2.6724999999999999</c:v>
                </c:pt>
                <c:pt idx="1173">
                  <c:v>6.54</c:v>
                </c:pt>
                <c:pt idx="1174">
                  <c:v>3.9249999999999998</c:v>
                </c:pt>
                <c:pt idx="1175">
                  <c:v>2.4424999999999999</c:v>
                </c:pt>
                <c:pt idx="1176">
                  <c:v>5.5824999999999996</c:v>
                </c:pt>
                <c:pt idx="1177">
                  <c:v>3.6475</c:v>
                </c:pt>
                <c:pt idx="1178">
                  <c:v>2.83</c:v>
                </c:pt>
                <c:pt idx="1179">
                  <c:v>5.2450000000000001</c:v>
                </c:pt>
                <c:pt idx="1180">
                  <c:v>3.5649999999999999</c:v>
                </c:pt>
                <c:pt idx="1181">
                  <c:v>2.3650000000000002</c:v>
                </c:pt>
                <c:pt idx="1182">
                  <c:v>5.8150000000000004</c:v>
                </c:pt>
                <c:pt idx="1183">
                  <c:v>3.3025000000000002</c:v>
                </c:pt>
                <c:pt idx="1184">
                  <c:v>2.5924999999999998</c:v>
                </c:pt>
                <c:pt idx="1185">
                  <c:v>5.5125000000000002</c:v>
                </c:pt>
                <c:pt idx="1186">
                  <c:v>4.3125</c:v>
                </c:pt>
                <c:pt idx="1187">
                  <c:v>2.5499999999999998</c:v>
                </c:pt>
                <c:pt idx="1188">
                  <c:v>5.7175000000000002</c:v>
                </c:pt>
                <c:pt idx="1189">
                  <c:v>4.4800000000000004</c:v>
                </c:pt>
                <c:pt idx="1190">
                  <c:v>2.4474999999999998</c:v>
                </c:pt>
                <c:pt idx="1191">
                  <c:v>5.72</c:v>
                </c:pt>
                <c:pt idx="1192">
                  <c:v>3.6625000000000001</c:v>
                </c:pt>
                <c:pt idx="1193">
                  <c:v>2.6150000000000002</c:v>
                </c:pt>
                <c:pt idx="1194">
                  <c:v>6.6825000000000001</c:v>
                </c:pt>
                <c:pt idx="1195">
                  <c:v>4.085</c:v>
                </c:pt>
                <c:pt idx="1196">
                  <c:v>1.6875</c:v>
                </c:pt>
                <c:pt idx="1197">
                  <c:v>5.6050000000000004</c:v>
                </c:pt>
                <c:pt idx="1198">
                  <c:v>3.8050000000000002</c:v>
                </c:pt>
                <c:pt idx="1199">
                  <c:v>1.3975</c:v>
                </c:pt>
                <c:pt idx="1200">
                  <c:v>7.5437500000000002</c:v>
                </c:pt>
                <c:pt idx="1201">
                  <c:v>5.2474999999999996</c:v>
                </c:pt>
                <c:pt idx="1202">
                  <c:v>2.7475000000000001</c:v>
                </c:pt>
                <c:pt idx="1203">
                  <c:v>6.6574999999999998</c:v>
                </c:pt>
                <c:pt idx="1204">
                  <c:v>4.0387500000000003</c:v>
                </c:pt>
                <c:pt idx="1205">
                  <c:v>2.88375</c:v>
                </c:pt>
                <c:pt idx="1206">
                  <c:v>6.5837500000000002</c:v>
                </c:pt>
                <c:pt idx="1207">
                  <c:v>4.9275000000000002</c:v>
                </c:pt>
                <c:pt idx="1208">
                  <c:v>3.4562499999999998</c:v>
                </c:pt>
                <c:pt idx="1209">
                  <c:v>6.94</c:v>
                </c:pt>
                <c:pt idx="1210">
                  <c:v>4.2649999999999997</c:v>
                </c:pt>
                <c:pt idx="1211">
                  <c:v>3.2524999999999999</c:v>
                </c:pt>
                <c:pt idx="1212">
                  <c:v>6.8162500000000001</c:v>
                </c:pt>
                <c:pt idx="1213">
                  <c:v>3.95</c:v>
                </c:pt>
                <c:pt idx="1214">
                  <c:v>2.9412500000000001</c:v>
                </c:pt>
                <c:pt idx="1215">
                  <c:v>7.3562500000000002</c:v>
                </c:pt>
                <c:pt idx="1216">
                  <c:v>5.0512499999999996</c:v>
                </c:pt>
                <c:pt idx="1217">
                  <c:v>2.32375</c:v>
                </c:pt>
                <c:pt idx="1218">
                  <c:v>7.3962500000000002</c:v>
                </c:pt>
                <c:pt idx="1219">
                  <c:v>4.1924999999999999</c:v>
                </c:pt>
                <c:pt idx="1220">
                  <c:v>2.2549999999999999</c:v>
                </c:pt>
                <c:pt idx="1221">
                  <c:v>7.2287499999999998</c:v>
                </c:pt>
                <c:pt idx="1222">
                  <c:v>4.49125</c:v>
                </c:pt>
                <c:pt idx="1223">
                  <c:v>3.1974999999999998</c:v>
                </c:pt>
                <c:pt idx="1224">
                  <c:v>7.27</c:v>
                </c:pt>
                <c:pt idx="1225">
                  <c:v>2.9325000000000001</c:v>
                </c:pt>
                <c:pt idx="1226">
                  <c:v>2.8487499999999999</c:v>
                </c:pt>
                <c:pt idx="1227">
                  <c:v>6.7562499999999996</c:v>
                </c:pt>
                <c:pt idx="1228">
                  <c:v>5.6550000000000002</c:v>
                </c:pt>
                <c:pt idx="1229">
                  <c:v>2.80375</c:v>
                </c:pt>
                <c:pt idx="1230">
                  <c:v>7.2249999999999996</c:v>
                </c:pt>
                <c:pt idx="1231">
                  <c:v>3.5950000000000002</c:v>
                </c:pt>
                <c:pt idx="1232">
                  <c:v>2.9824999999999999</c:v>
                </c:pt>
                <c:pt idx="1233">
                  <c:v>6.5250000000000004</c:v>
                </c:pt>
                <c:pt idx="1234">
                  <c:v>4.3150000000000004</c:v>
                </c:pt>
                <c:pt idx="1235">
                  <c:v>2.1462500000000002</c:v>
                </c:pt>
                <c:pt idx="1236">
                  <c:v>6.5687499999999996</c:v>
                </c:pt>
                <c:pt idx="1237">
                  <c:v>2.8812500000000001</c:v>
                </c:pt>
                <c:pt idx="1238">
                  <c:v>2.35</c:v>
                </c:pt>
                <c:pt idx="1239">
                  <c:v>7.4612499999999997</c:v>
                </c:pt>
                <c:pt idx="1240">
                  <c:v>5.5149999999999997</c:v>
                </c:pt>
                <c:pt idx="1241">
                  <c:v>2.6512500000000001</c:v>
                </c:pt>
                <c:pt idx="1242">
                  <c:v>7.2549999999999999</c:v>
                </c:pt>
                <c:pt idx="1243">
                  <c:v>5.3362499999999997</c:v>
                </c:pt>
                <c:pt idx="1244">
                  <c:v>2.9525000000000001</c:v>
                </c:pt>
                <c:pt idx="1245">
                  <c:v>6.7774999999999999</c:v>
                </c:pt>
                <c:pt idx="1246">
                  <c:v>5.7225000000000001</c:v>
                </c:pt>
                <c:pt idx="1247">
                  <c:v>2.65625</c:v>
                </c:pt>
                <c:pt idx="1248">
                  <c:v>6.3787500000000001</c:v>
                </c:pt>
                <c:pt idx="1249">
                  <c:v>2.9987499999999998</c:v>
                </c:pt>
                <c:pt idx="1250">
                  <c:v>2.5750000000000002</c:v>
                </c:pt>
                <c:pt idx="1251">
                  <c:v>6.7637499999999999</c:v>
                </c:pt>
                <c:pt idx="1252">
                  <c:v>3.7437499999999999</c:v>
                </c:pt>
                <c:pt idx="1253">
                  <c:v>2.3025000000000002</c:v>
                </c:pt>
                <c:pt idx="1254">
                  <c:v>7.3962500000000002</c:v>
                </c:pt>
                <c:pt idx="1255">
                  <c:v>3.12</c:v>
                </c:pt>
                <c:pt idx="1256">
                  <c:v>2.6612499999999999</c:v>
                </c:pt>
                <c:pt idx="1257">
                  <c:v>6.1124999999999998</c:v>
                </c:pt>
                <c:pt idx="1258">
                  <c:v>2.9950000000000001</c:v>
                </c:pt>
                <c:pt idx="1259">
                  <c:v>1.9662500000000001</c:v>
                </c:pt>
                <c:pt idx="1260">
                  <c:v>7.0374999999999996</c:v>
                </c:pt>
                <c:pt idx="1261">
                  <c:v>4.9437499999999996</c:v>
                </c:pt>
                <c:pt idx="1262">
                  <c:v>2.3587500000000001</c:v>
                </c:pt>
                <c:pt idx="1263">
                  <c:v>8.1050000000000004</c:v>
                </c:pt>
                <c:pt idx="1264">
                  <c:v>3.13625</c:v>
                </c:pt>
                <c:pt idx="1265">
                  <c:v>2.0325000000000002</c:v>
                </c:pt>
                <c:pt idx="1266">
                  <c:v>7.1425000000000001</c:v>
                </c:pt>
                <c:pt idx="1267">
                  <c:v>2.8887499999999999</c:v>
                </c:pt>
                <c:pt idx="1268">
                  <c:v>2.42</c:v>
                </c:pt>
                <c:pt idx="1269">
                  <c:v>7.0887500000000001</c:v>
                </c:pt>
                <c:pt idx="1270">
                  <c:v>2.92875</c:v>
                </c:pt>
                <c:pt idx="1271">
                  <c:v>2.8374999999999999</c:v>
                </c:pt>
                <c:pt idx="1272">
                  <c:v>7.1137499999999996</c:v>
                </c:pt>
                <c:pt idx="1273">
                  <c:v>3.2574999999999998</c:v>
                </c:pt>
                <c:pt idx="1274">
                  <c:v>2.76</c:v>
                </c:pt>
                <c:pt idx="1275">
                  <c:v>8.125</c:v>
                </c:pt>
                <c:pt idx="1276">
                  <c:v>4.0837500000000002</c:v>
                </c:pt>
                <c:pt idx="1277">
                  <c:v>3.0975000000000001</c:v>
                </c:pt>
                <c:pt idx="1278">
                  <c:v>6.6449999999999996</c:v>
                </c:pt>
                <c:pt idx="1279">
                  <c:v>4.5237499999999997</c:v>
                </c:pt>
                <c:pt idx="1280">
                  <c:v>2.2825000000000002</c:v>
                </c:pt>
                <c:pt idx="1281">
                  <c:v>7.6825000000000001</c:v>
                </c:pt>
                <c:pt idx="1282">
                  <c:v>3.1037499999999998</c:v>
                </c:pt>
                <c:pt idx="1283">
                  <c:v>2.5412499999999998</c:v>
                </c:pt>
                <c:pt idx="1284">
                  <c:v>6.9050000000000002</c:v>
                </c:pt>
                <c:pt idx="1285">
                  <c:v>5.2062499999999998</c:v>
                </c:pt>
                <c:pt idx="1286">
                  <c:v>2.6775000000000002</c:v>
                </c:pt>
                <c:pt idx="1287">
                  <c:v>7.8962500000000002</c:v>
                </c:pt>
                <c:pt idx="1288">
                  <c:v>5.8537499999999998</c:v>
                </c:pt>
                <c:pt idx="1289">
                  <c:v>2.8875000000000002</c:v>
                </c:pt>
                <c:pt idx="1290">
                  <c:v>7.1112500000000001</c:v>
                </c:pt>
                <c:pt idx="1291">
                  <c:v>5.4987500000000002</c:v>
                </c:pt>
                <c:pt idx="1292">
                  <c:v>2.36</c:v>
                </c:pt>
                <c:pt idx="1293">
                  <c:v>7.6387499999999999</c:v>
                </c:pt>
                <c:pt idx="1294">
                  <c:v>5.2162499999999996</c:v>
                </c:pt>
                <c:pt idx="1295">
                  <c:v>2.5762499999999999</c:v>
                </c:pt>
                <c:pt idx="1296">
                  <c:v>7.3687500000000004</c:v>
                </c:pt>
                <c:pt idx="1297">
                  <c:v>3.7012499999999999</c:v>
                </c:pt>
                <c:pt idx="1298">
                  <c:v>3.1312500000000001</c:v>
                </c:pt>
                <c:pt idx="1299">
                  <c:v>6.8425000000000002</c:v>
                </c:pt>
                <c:pt idx="1300">
                  <c:v>4.5062499999999996</c:v>
                </c:pt>
                <c:pt idx="1301">
                  <c:v>3.2512500000000002</c:v>
                </c:pt>
                <c:pt idx="1302">
                  <c:v>6.4050000000000002</c:v>
                </c:pt>
                <c:pt idx="1303">
                  <c:v>3.71</c:v>
                </c:pt>
                <c:pt idx="1304">
                  <c:v>2.4874999999999998</c:v>
                </c:pt>
                <c:pt idx="1305">
                  <c:v>7.2787499999999996</c:v>
                </c:pt>
                <c:pt idx="1306">
                  <c:v>4.4137500000000003</c:v>
                </c:pt>
                <c:pt idx="1307">
                  <c:v>2.8</c:v>
                </c:pt>
                <c:pt idx="1308">
                  <c:v>7.1812500000000004</c:v>
                </c:pt>
                <c:pt idx="1309">
                  <c:v>3.0387499999999998</c:v>
                </c:pt>
                <c:pt idx="1310">
                  <c:v>2.585</c:v>
                </c:pt>
                <c:pt idx="1311">
                  <c:v>7.9662499999999996</c:v>
                </c:pt>
                <c:pt idx="1312">
                  <c:v>4.5449999999999999</c:v>
                </c:pt>
                <c:pt idx="1313">
                  <c:v>2.92</c:v>
                </c:pt>
                <c:pt idx="1314">
                  <c:v>7.96875</c:v>
                </c:pt>
                <c:pt idx="1315">
                  <c:v>4.7575000000000003</c:v>
                </c:pt>
                <c:pt idx="1316">
                  <c:v>2.4275000000000002</c:v>
                </c:pt>
                <c:pt idx="1317">
                  <c:v>6.8574999999999999</c:v>
                </c:pt>
                <c:pt idx="1318">
                  <c:v>4.3487499999999999</c:v>
                </c:pt>
                <c:pt idx="1319">
                  <c:v>2.2675000000000001</c:v>
                </c:pt>
                <c:pt idx="1320">
                  <c:v>7.0650000000000004</c:v>
                </c:pt>
                <c:pt idx="1321">
                  <c:v>4.8462500000000004</c:v>
                </c:pt>
                <c:pt idx="1322">
                  <c:v>2.4662500000000001</c:v>
                </c:pt>
                <c:pt idx="1323">
                  <c:v>8.1412499999999994</c:v>
                </c:pt>
                <c:pt idx="1324">
                  <c:v>3.04</c:v>
                </c:pt>
                <c:pt idx="1325">
                  <c:v>3.2774999999999999</c:v>
                </c:pt>
                <c:pt idx="1326">
                  <c:v>7.64</c:v>
                </c:pt>
                <c:pt idx="1327">
                  <c:v>2.7450000000000001</c:v>
                </c:pt>
                <c:pt idx="1328">
                  <c:v>3.8125</c:v>
                </c:pt>
                <c:pt idx="1329">
                  <c:v>6.7675000000000001</c:v>
                </c:pt>
                <c:pt idx="1330">
                  <c:v>4.6524999999999999</c:v>
                </c:pt>
                <c:pt idx="1331">
                  <c:v>3.1025</c:v>
                </c:pt>
                <c:pt idx="1332">
                  <c:v>6.5212500000000002</c:v>
                </c:pt>
                <c:pt idx="1333">
                  <c:v>5.11625</c:v>
                </c:pt>
                <c:pt idx="1334">
                  <c:v>2.8075000000000001</c:v>
                </c:pt>
                <c:pt idx="1335">
                  <c:v>7.5374999999999996</c:v>
                </c:pt>
                <c:pt idx="1336">
                  <c:v>6.2275</c:v>
                </c:pt>
                <c:pt idx="1337">
                  <c:v>3.2237499999999999</c:v>
                </c:pt>
                <c:pt idx="1338">
                  <c:v>7.5037500000000001</c:v>
                </c:pt>
                <c:pt idx="1339">
                  <c:v>5.21</c:v>
                </c:pt>
                <c:pt idx="1340">
                  <c:v>2.6274999999999999</c:v>
                </c:pt>
                <c:pt idx="1341">
                  <c:v>7.2037500000000003</c:v>
                </c:pt>
                <c:pt idx="1342">
                  <c:v>5.2074999999999996</c:v>
                </c:pt>
                <c:pt idx="1343">
                  <c:v>3.5024999999999999</c:v>
                </c:pt>
                <c:pt idx="1344">
                  <c:v>5.9037499999999996</c:v>
                </c:pt>
                <c:pt idx="1345">
                  <c:v>5.3237500000000004</c:v>
                </c:pt>
                <c:pt idx="1346">
                  <c:v>2.4624999999999999</c:v>
                </c:pt>
                <c:pt idx="1347">
                  <c:v>6.88375</c:v>
                </c:pt>
                <c:pt idx="1348">
                  <c:v>5.2575000000000003</c:v>
                </c:pt>
                <c:pt idx="1349">
                  <c:v>1.7975000000000001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8-47F4-9070-B3FDDC8D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62549304"/>
        <c:axId val="662548976"/>
      </c:barChart>
      <c:catAx>
        <c:axId val="6625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8976"/>
        <c:crosses val="autoZero"/>
        <c:auto val="1"/>
        <c:lblAlgn val="ctr"/>
        <c:lblOffset val="100"/>
        <c:noMultiLvlLbl val="0"/>
      </c:catAx>
      <c:valAx>
        <c:axId val="662548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 Chart'!$G$1</c:f>
              <c:strCache>
                <c:ptCount val="1"/>
                <c:pt idx="0">
                  <c:v> Search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'Search Chart'!$F$2:$F$1351</c:f>
              <c:strCache>
                <c:ptCount val="1350"/>
                <c:pt idx="0">
                  <c:v> sequential-search 1 1</c:v>
                </c:pt>
                <c:pt idx="1">
                  <c:v> sequential-search 1 1</c:v>
                </c:pt>
                <c:pt idx="2">
                  <c:v> sequential-search 1 1</c:v>
                </c:pt>
                <c:pt idx="3">
                  <c:v> sequential-search 1 1</c:v>
                </c:pt>
                <c:pt idx="4">
                  <c:v> sequential-search 1 1</c:v>
                </c:pt>
                <c:pt idx="5">
                  <c:v> sequential-search 1 1</c:v>
                </c:pt>
                <c:pt idx="6">
                  <c:v> sequential-search 1 1</c:v>
                </c:pt>
                <c:pt idx="7">
                  <c:v> sequential-search 1 1</c:v>
                </c:pt>
                <c:pt idx="8">
                  <c:v> sequential-search 1 1</c:v>
                </c:pt>
                <c:pt idx="9">
                  <c:v> sequential-search 1 1</c:v>
                </c:pt>
                <c:pt idx="10">
                  <c:v> sequential-search 1 1</c:v>
                </c:pt>
                <c:pt idx="11">
                  <c:v> sequential-search 1 1</c:v>
                </c:pt>
                <c:pt idx="12">
                  <c:v> sequential-search 1 1</c:v>
                </c:pt>
                <c:pt idx="13">
                  <c:v> sequential-search 1 1</c:v>
                </c:pt>
                <c:pt idx="14">
                  <c:v> sequential-search 1 1</c:v>
                </c:pt>
                <c:pt idx="15">
                  <c:v> sequential-search 1 1</c:v>
                </c:pt>
                <c:pt idx="16">
                  <c:v> sequential-search 1 1</c:v>
                </c:pt>
                <c:pt idx="17">
                  <c:v> sequential-search 1 1</c:v>
                </c:pt>
                <c:pt idx="18">
                  <c:v> sequential-search 1 1</c:v>
                </c:pt>
                <c:pt idx="19">
                  <c:v> sequential-search 1 1</c:v>
                </c:pt>
                <c:pt idx="20">
                  <c:v> sequential-search 1 1</c:v>
                </c:pt>
                <c:pt idx="21">
                  <c:v> sequential-search 1 1</c:v>
                </c:pt>
                <c:pt idx="22">
                  <c:v> sequential-search 1 1</c:v>
                </c:pt>
                <c:pt idx="23">
                  <c:v> sequential-search 1 1</c:v>
                </c:pt>
                <c:pt idx="24">
                  <c:v> sequential-search 1 1</c:v>
                </c:pt>
                <c:pt idx="25">
                  <c:v> sequential-search 1 1</c:v>
                </c:pt>
                <c:pt idx="26">
                  <c:v> sequential-search 1 1</c:v>
                </c:pt>
                <c:pt idx="27">
                  <c:v> sequential-search 1 1</c:v>
                </c:pt>
                <c:pt idx="28">
                  <c:v> sequential-search 1 1</c:v>
                </c:pt>
                <c:pt idx="29">
                  <c:v> sequential-search 1 1</c:v>
                </c:pt>
                <c:pt idx="30">
                  <c:v> sequential-search 1 1</c:v>
                </c:pt>
                <c:pt idx="31">
                  <c:v> sequential-search 1 1</c:v>
                </c:pt>
                <c:pt idx="32">
                  <c:v> sequential-search 1 1</c:v>
                </c:pt>
                <c:pt idx="33">
                  <c:v> sequential-search 1 1</c:v>
                </c:pt>
                <c:pt idx="34">
                  <c:v> sequential-search 1 1</c:v>
                </c:pt>
                <c:pt idx="35">
                  <c:v> sequential-search 1 1</c:v>
                </c:pt>
                <c:pt idx="36">
                  <c:v> sequential-search 1 1</c:v>
                </c:pt>
                <c:pt idx="37">
                  <c:v> sequential-search 1 1</c:v>
                </c:pt>
                <c:pt idx="38">
                  <c:v> sequential-search 1 1</c:v>
                </c:pt>
                <c:pt idx="39">
                  <c:v> sequential-search 1 1</c:v>
                </c:pt>
                <c:pt idx="40">
                  <c:v> sequential-search 1 1</c:v>
                </c:pt>
                <c:pt idx="41">
                  <c:v> sequential-search 1 1</c:v>
                </c:pt>
                <c:pt idx="42">
                  <c:v> sequential-search 1 1</c:v>
                </c:pt>
                <c:pt idx="43">
                  <c:v> sequential-search 1 1</c:v>
                </c:pt>
                <c:pt idx="44">
                  <c:v> sequential-search 1 1</c:v>
                </c:pt>
                <c:pt idx="45">
                  <c:v> sequential-search 1 1</c:v>
                </c:pt>
                <c:pt idx="46">
                  <c:v> sequential-search 1 1</c:v>
                </c:pt>
                <c:pt idx="47">
                  <c:v> sequential-search 1 1</c:v>
                </c:pt>
                <c:pt idx="48">
                  <c:v> sequential-search 1 1</c:v>
                </c:pt>
                <c:pt idx="49">
                  <c:v> sequential-search 1 1</c:v>
                </c:pt>
                <c:pt idx="50">
                  <c:v> sequential-search 1 1</c:v>
                </c:pt>
                <c:pt idx="51">
                  <c:v> sequential-search 1 1</c:v>
                </c:pt>
                <c:pt idx="52">
                  <c:v> sequential-search 1 1</c:v>
                </c:pt>
                <c:pt idx="53">
                  <c:v> sequential-search 1 1</c:v>
                </c:pt>
                <c:pt idx="54">
                  <c:v> sequential-search 1 1</c:v>
                </c:pt>
                <c:pt idx="55">
                  <c:v> sequential-search 1 1</c:v>
                </c:pt>
                <c:pt idx="56">
                  <c:v> sequential-search 1 1</c:v>
                </c:pt>
                <c:pt idx="57">
                  <c:v> sequential-search 1 1</c:v>
                </c:pt>
                <c:pt idx="58">
                  <c:v> sequential-search 1 1</c:v>
                </c:pt>
                <c:pt idx="59">
                  <c:v> sequential-search 1 1</c:v>
                </c:pt>
                <c:pt idx="60">
                  <c:v> sequential-search 1 1</c:v>
                </c:pt>
                <c:pt idx="61">
                  <c:v> sequential-search 1 1</c:v>
                </c:pt>
                <c:pt idx="62">
                  <c:v> sequential-search 1 1</c:v>
                </c:pt>
                <c:pt idx="63">
                  <c:v> sequential-search 1 1</c:v>
                </c:pt>
                <c:pt idx="64">
                  <c:v> sequential-search 1 1</c:v>
                </c:pt>
                <c:pt idx="65">
                  <c:v> sequential-search 1 1</c:v>
                </c:pt>
                <c:pt idx="66">
                  <c:v> sequential-search 1 1</c:v>
                </c:pt>
                <c:pt idx="67">
                  <c:v> sequential-search 1 1</c:v>
                </c:pt>
                <c:pt idx="68">
                  <c:v> sequential-search 1 1</c:v>
                </c:pt>
                <c:pt idx="69">
                  <c:v> sequential-search 1 1</c:v>
                </c:pt>
                <c:pt idx="70">
                  <c:v> sequential-search 1 1</c:v>
                </c:pt>
                <c:pt idx="71">
                  <c:v> sequential-search 1 1</c:v>
                </c:pt>
                <c:pt idx="72">
                  <c:v> sequential-search 1 1</c:v>
                </c:pt>
                <c:pt idx="73">
                  <c:v> sequential-search 1 1</c:v>
                </c:pt>
                <c:pt idx="74">
                  <c:v> sequential-search 1 1</c:v>
                </c:pt>
                <c:pt idx="75">
                  <c:v> sequential-search 1 1</c:v>
                </c:pt>
                <c:pt idx="76">
                  <c:v> sequential-search 1 1</c:v>
                </c:pt>
                <c:pt idx="77">
                  <c:v> sequential-search 1 1</c:v>
                </c:pt>
                <c:pt idx="78">
                  <c:v> sequential-search 1 1</c:v>
                </c:pt>
                <c:pt idx="79">
                  <c:v> sequential-search 1 1</c:v>
                </c:pt>
                <c:pt idx="80">
                  <c:v> sequential-search 1 1</c:v>
                </c:pt>
                <c:pt idx="81">
                  <c:v> sequential-search 1 1</c:v>
                </c:pt>
                <c:pt idx="82">
                  <c:v> sequential-search 1 1</c:v>
                </c:pt>
                <c:pt idx="83">
                  <c:v> sequential-search 1 1</c:v>
                </c:pt>
                <c:pt idx="84">
                  <c:v> sequential-search 1 1</c:v>
                </c:pt>
                <c:pt idx="85">
                  <c:v> sequential-search 1 1</c:v>
                </c:pt>
                <c:pt idx="86">
                  <c:v> sequential-search 1 1</c:v>
                </c:pt>
                <c:pt idx="87">
                  <c:v> sequential-search 1 1</c:v>
                </c:pt>
                <c:pt idx="88">
                  <c:v> sequential-search 1 1</c:v>
                </c:pt>
                <c:pt idx="89">
                  <c:v> sequential-search 1 1</c:v>
                </c:pt>
                <c:pt idx="90">
                  <c:v> sequential-search 1 1</c:v>
                </c:pt>
                <c:pt idx="91">
                  <c:v> sequential-search 1 1</c:v>
                </c:pt>
                <c:pt idx="92">
                  <c:v> sequential-search 1 1</c:v>
                </c:pt>
                <c:pt idx="93">
                  <c:v> sequential-search 1 1</c:v>
                </c:pt>
                <c:pt idx="94">
                  <c:v> sequential-search 1 1</c:v>
                </c:pt>
                <c:pt idx="95">
                  <c:v> sequential-search 1 1</c:v>
                </c:pt>
                <c:pt idx="96">
                  <c:v> sequential-search 1 1</c:v>
                </c:pt>
                <c:pt idx="97">
                  <c:v> sequential-search 1 1</c:v>
                </c:pt>
                <c:pt idx="98">
                  <c:v> sequential-search 1 1</c:v>
                </c:pt>
                <c:pt idx="99">
                  <c:v> sequential-search 1 1</c:v>
                </c:pt>
                <c:pt idx="100">
                  <c:v> sequential-search 1 1</c:v>
                </c:pt>
                <c:pt idx="101">
                  <c:v> sequential-search 1 1</c:v>
                </c:pt>
                <c:pt idx="102">
                  <c:v> sequential-search 1 1</c:v>
                </c:pt>
                <c:pt idx="103">
                  <c:v> sequential-search 1 1</c:v>
                </c:pt>
                <c:pt idx="104">
                  <c:v> sequential-search 1 1</c:v>
                </c:pt>
                <c:pt idx="105">
                  <c:v> sequential-search 1 1</c:v>
                </c:pt>
                <c:pt idx="106">
                  <c:v> sequential-search 1 1</c:v>
                </c:pt>
                <c:pt idx="107">
                  <c:v> sequential-search 1 1</c:v>
                </c:pt>
                <c:pt idx="108">
                  <c:v> sequential-search 1 1</c:v>
                </c:pt>
                <c:pt idx="109">
                  <c:v> sequential-search 1 1</c:v>
                </c:pt>
                <c:pt idx="110">
                  <c:v> sequential-search 1 1</c:v>
                </c:pt>
                <c:pt idx="111">
                  <c:v> sequential-search 1 1</c:v>
                </c:pt>
                <c:pt idx="112">
                  <c:v> sequential-search 1 1</c:v>
                </c:pt>
                <c:pt idx="113">
                  <c:v> sequential-search 1 1</c:v>
                </c:pt>
                <c:pt idx="114">
                  <c:v> sequential-search 1 1</c:v>
                </c:pt>
                <c:pt idx="115">
                  <c:v> sequential-search 1 1</c:v>
                </c:pt>
                <c:pt idx="116">
                  <c:v> sequential-search 1 1</c:v>
                </c:pt>
                <c:pt idx="117">
                  <c:v> sequential-search 1 1</c:v>
                </c:pt>
                <c:pt idx="118">
                  <c:v> sequential-search 1 1</c:v>
                </c:pt>
                <c:pt idx="119">
                  <c:v> sequential-search 1 1</c:v>
                </c:pt>
                <c:pt idx="120">
                  <c:v> sequential-search 1 1</c:v>
                </c:pt>
                <c:pt idx="121">
                  <c:v> sequential-search 1 1</c:v>
                </c:pt>
                <c:pt idx="122">
                  <c:v> sequential-search 1 1</c:v>
                </c:pt>
                <c:pt idx="123">
                  <c:v> sequential-search 1 1</c:v>
                </c:pt>
                <c:pt idx="124">
                  <c:v> sequential-search 1 1</c:v>
                </c:pt>
                <c:pt idx="125">
                  <c:v> sequential-search 1 1</c:v>
                </c:pt>
                <c:pt idx="126">
                  <c:v> sequential-search 1 1</c:v>
                </c:pt>
                <c:pt idx="127">
                  <c:v> sequential-search 1 1</c:v>
                </c:pt>
                <c:pt idx="128">
                  <c:v> sequential-search 1 1</c:v>
                </c:pt>
                <c:pt idx="129">
                  <c:v> sequential-search 1 1</c:v>
                </c:pt>
                <c:pt idx="130">
                  <c:v> sequential-search 1 1</c:v>
                </c:pt>
                <c:pt idx="131">
                  <c:v> sequential-search 1 1</c:v>
                </c:pt>
                <c:pt idx="132">
                  <c:v> sequential-search 1 1</c:v>
                </c:pt>
                <c:pt idx="133">
                  <c:v> sequential-search 1 1</c:v>
                </c:pt>
                <c:pt idx="134">
                  <c:v> sequential-search 1 1</c:v>
                </c:pt>
                <c:pt idx="135">
                  <c:v> sequential-search 1 1</c:v>
                </c:pt>
                <c:pt idx="136">
                  <c:v> sequential-search 1 1</c:v>
                </c:pt>
                <c:pt idx="137">
                  <c:v> sequential-search 1 1</c:v>
                </c:pt>
                <c:pt idx="138">
                  <c:v> sequential-search 1 1</c:v>
                </c:pt>
                <c:pt idx="139">
                  <c:v> sequential-search 1 1</c:v>
                </c:pt>
                <c:pt idx="140">
                  <c:v> sequential-search 1 1</c:v>
                </c:pt>
                <c:pt idx="141">
                  <c:v> sequential-search 1 1</c:v>
                </c:pt>
                <c:pt idx="142">
                  <c:v> sequential-search 1 1</c:v>
                </c:pt>
                <c:pt idx="143">
                  <c:v> sequential-search 1 1</c:v>
                </c:pt>
                <c:pt idx="144">
                  <c:v> sequential-search 1 1</c:v>
                </c:pt>
                <c:pt idx="145">
                  <c:v> sequential-search 1 1</c:v>
                </c:pt>
                <c:pt idx="146">
                  <c:v> sequential-search 1 1</c:v>
                </c:pt>
                <c:pt idx="147">
                  <c:v> sequential-search 1 1</c:v>
                </c:pt>
                <c:pt idx="148">
                  <c:v> sequential-search 1 1</c:v>
                </c:pt>
                <c:pt idx="149">
                  <c:v> sequential-search 1 1</c:v>
                </c:pt>
                <c:pt idx="150">
                  <c:v> parallel-propagate 1 1</c:v>
                </c:pt>
                <c:pt idx="151">
                  <c:v> parallel-propagate 1 1</c:v>
                </c:pt>
                <c:pt idx="152">
                  <c:v> parallel-propagate 1 1</c:v>
                </c:pt>
                <c:pt idx="153">
                  <c:v> parallel-propagate 1 1</c:v>
                </c:pt>
                <c:pt idx="154">
                  <c:v> parallel-propagate 1 1</c:v>
                </c:pt>
                <c:pt idx="155">
                  <c:v> parallel-propagate 1 1</c:v>
                </c:pt>
                <c:pt idx="156">
                  <c:v> parallel-propagate 1 1</c:v>
                </c:pt>
                <c:pt idx="157">
                  <c:v> parallel-propagate 1 1</c:v>
                </c:pt>
                <c:pt idx="158">
                  <c:v> parallel-propagate 1 1</c:v>
                </c:pt>
                <c:pt idx="159">
                  <c:v> parallel-propagate 1 1</c:v>
                </c:pt>
                <c:pt idx="160">
                  <c:v> parallel-propagate 1 1</c:v>
                </c:pt>
                <c:pt idx="161">
                  <c:v> parallel-propagate 1 1</c:v>
                </c:pt>
                <c:pt idx="162">
                  <c:v> parallel-propagate 1 1</c:v>
                </c:pt>
                <c:pt idx="163">
                  <c:v> parallel-propagate 1 1</c:v>
                </c:pt>
                <c:pt idx="164">
                  <c:v> parallel-propagate 1 1</c:v>
                </c:pt>
                <c:pt idx="165">
                  <c:v> parallel-propagate 1 1</c:v>
                </c:pt>
                <c:pt idx="166">
                  <c:v> parallel-propagate 1 1</c:v>
                </c:pt>
                <c:pt idx="167">
                  <c:v> parallel-propagate 1 1</c:v>
                </c:pt>
                <c:pt idx="168">
                  <c:v> parallel-propagate 1 1</c:v>
                </c:pt>
                <c:pt idx="169">
                  <c:v> parallel-propagate 1 1</c:v>
                </c:pt>
                <c:pt idx="170">
                  <c:v> parallel-propagate 1 1</c:v>
                </c:pt>
                <c:pt idx="171">
                  <c:v> parallel-propagate 1 1</c:v>
                </c:pt>
                <c:pt idx="172">
                  <c:v> parallel-propagate 1 1</c:v>
                </c:pt>
                <c:pt idx="173">
                  <c:v> parallel-propagate 1 1</c:v>
                </c:pt>
                <c:pt idx="174">
                  <c:v> parallel-propagate 1 1</c:v>
                </c:pt>
                <c:pt idx="175">
                  <c:v> parallel-propagate 1 1</c:v>
                </c:pt>
                <c:pt idx="176">
                  <c:v> parallel-propagate 1 1</c:v>
                </c:pt>
                <c:pt idx="177">
                  <c:v> parallel-propagate 1 1</c:v>
                </c:pt>
                <c:pt idx="178">
                  <c:v> parallel-propagate 1 1</c:v>
                </c:pt>
                <c:pt idx="179">
                  <c:v> parallel-propagate 1 1</c:v>
                </c:pt>
                <c:pt idx="180">
                  <c:v> parallel-propagate 1 1</c:v>
                </c:pt>
                <c:pt idx="181">
                  <c:v> parallel-propagate 1 1</c:v>
                </c:pt>
                <c:pt idx="182">
                  <c:v> parallel-propagate 1 1</c:v>
                </c:pt>
                <c:pt idx="183">
                  <c:v> parallel-propagate 1 1</c:v>
                </c:pt>
                <c:pt idx="184">
                  <c:v> parallel-propagate 1 1</c:v>
                </c:pt>
                <c:pt idx="185">
                  <c:v> parallel-propagate 1 1</c:v>
                </c:pt>
                <c:pt idx="186">
                  <c:v> parallel-propagate 1 1</c:v>
                </c:pt>
                <c:pt idx="187">
                  <c:v> parallel-propagate 1 1</c:v>
                </c:pt>
                <c:pt idx="188">
                  <c:v> parallel-propagate 1 1</c:v>
                </c:pt>
                <c:pt idx="189">
                  <c:v> parallel-propagate 1 1</c:v>
                </c:pt>
                <c:pt idx="190">
                  <c:v> parallel-propagate 1 1</c:v>
                </c:pt>
                <c:pt idx="191">
                  <c:v> parallel-propagate 1 1</c:v>
                </c:pt>
                <c:pt idx="192">
                  <c:v> parallel-propagate 1 1</c:v>
                </c:pt>
                <c:pt idx="193">
                  <c:v> parallel-propagate 1 1</c:v>
                </c:pt>
                <c:pt idx="194">
                  <c:v> parallel-propagate 1 1</c:v>
                </c:pt>
                <c:pt idx="195">
                  <c:v> parallel-propagate 1 1</c:v>
                </c:pt>
                <c:pt idx="196">
                  <c:v> parallel-propagate 1 1</c:v>
                </c:pt>
                <c:pt idx="197">
                  <c:v> parallel-propagate 1 1</c:v>
                </c:pt>
                <c:pt idx="198">
                  <c:v> parallel-propagate 1 1</c:v>
                </c:pt>
                <c:pt idx="199">
                  <c:v> parallel-propagate 1 1</c:v>
                </c:pt>
                <c:pt idx="200">
                  <c:v> parallel-propagate 1 1</c:v>
                </c:pt>
                <c:pt idx="201">
                  <c:v> parallel-propagate 1 1</c:v>
                </c:pt>
                <c:pt idx="202">
                  <c:v> parallel-propagate 1 1</c:v>
                </c:pt>
                <c:pt idx="203">
                  <c:v> parallel-propagate 1 1</c:v>
                </c:pt>
                <c:pt idx="204">
                  <c:v> parallel-propagate 1 1</c:v>
                </c:pt>
                <c:pt idx="205">
                  <c:v> parallel-propagate 1 1</c:v>
                </c:pt>
                <c:pt idx="206">
                  <c:v> parallel-propagate 1 1</c:v>
                </c:pt>
                <c:pt idx="207">
                  <c:v> parallel-propagate 1 1</c:v>
                </c:pt>
                <c:pt idx="208">
                  <c:v> parallel-propagate 1 1</c:v>
                </c:pt>
                <c:pt idx="209">
                  <c:v> parallel-propagate 1 1</c:v>
                </c:pt>
                <c:pt idx="210">
                  <c:v> parallel-propagate 1 1</c:v>
                </c:pt>
                <c:pt idx="211">
                  <c:v> parallel-propagate 1 1</c:v>
                </c:pt>
                <c:pt idx="212">
                  <c:v> parallel-propagate 1 1</c:v>
                </c:pt>
                <c:pt idx="213">
                  <c:v> parallel-propagate 1 1</c:v>
                </c:pt>
                <c:pt idx="214">
                  <c:v> parallel-propagate 1 1</c:v>
                </c:pt>
                <c:pt idx="215">
                  <c:v> parallel-propagate 1 1</c:v>
                </c:pt>
                <c:pt idx="216">
                  <c:v> parallel-propagate 1 1</c:v>
                </c:pt>
                <c:pt idx="217">
                  <c:v> parallel-propagate 1 1</c:v>
                </c:pt>
                <c:pt idx="218">
                  <c:v> parallel-propagate 1 1</c:v>
                </c:pt>
                <c:pt idx="219">
                  <c:v> parallel-propagate 1 1</c:v>
                </c:pt>
                <c:pt idx="220">
                  <c:v> parallel-propagate 1 1</c:v>
                </c:pt>
                <c:pt idx="221">
                  <c:v> parallel-propagate 1 1</c:v>
                </c:pt>
                <c:pt idx="222">
                  <c:v> parallel-propagate 1 1</c:v>
                </c:pt>
                <c:pt idx="223">
                  <c:v> parallel-propagate 1 1</c:v>
                </c:pt>
                <c:pt idx="224">
                  <c:v> parallel-propagate 1 1</c:v>
                </c:pt>
                <c:pt idx="225">
                  <c:v> parallel-propagate 1 1</c:v>
                </c:pt>
                <c:pt idx="226">
                  <c:v> parallel-propagate 1 1</c:v>
                </c:pt>
                <c:pt idx="227">
                  <c:v> parallel-propagate 1 1</c:v>
                </c:pt>
                <c:pt idx="228">
                  <c:v> parallel-propagate 1 1</c:v>
                </c:pt>
                <c:pt idx="229">
                  <c:v> parallel-propagate 1 1</c:v>
                </c:pt>
                <c:pt idx="230">
                  <c:v> parallel-propagate 1 1</c:v>
                </c:pt>
                <c:pt idx="231">
                  <c:v> parallel-propagate 1 1</c:v>
                </c:pt>
                <c:pt idx="232">
                  <c:v> parallel-propagate 1 1</c:v>
                </c:pt>
                <c:pt idx="233">
                  <c:v> parallel-propagate 1 1</c:v>
                </c:pt>
                <c:pt idx="234">
                  <c:v> parallel-propagate 1 1</c:v>
                </c:pt>
                <c:pt idx="235">
                  <c:v> parallel-propagate 1 1</c:v>
                </c:pt>
                <c:pt idx="236">
                  <c:v> parallel-propagate 1 1</c:v>
                </c:pt>
                <c:pt idx="237">
                  <c:v> parallel-propagate 1 1</c:v>
                </c:pt>
                <c:pt idx="238">
                  <c:v> parallel-propagate 1 1</c:v>
                </c:pt>
                <c:pt idx="239">
                  <c:v> parallel-propagate 1 1</c:v>
                </c:pt>
                <c:pt idx="240">
                  <c:v> parallel-propagate 1 1</c:v>
                </c:pt>
                <c:pt idx="241">
                  <c:v> parallel-propagate 1 1</c:v>
                </c:pt>
                <c:pt idx="242">
                  <c:v> parallel-propagate 1 1</c:v>
                </c:pt>
                <c:pt idx="243">
                  <c:v> parallel-propagate 1 1</c:v>
                </c:pt>
                <c:pt idx="244">
                  <c:v> parallel-propagate 1 1</c:v>
                </c:pt>
                <c:pt idx="245">
                  <c:v> parallel-propagate 1 1</c:v>
                </c:pt>
                <c:pt idx="246">
                  <c:v> parallel-propagate 1 1</c:v>
                </c:pt>
                <c:pt idx="247">
                  <c:v> parallel-propagate 1 1</c:v>
                </c:pt>
                <c:pt idx="248">
                  <c:v> parallel-propagate 1 1</c:v>
                </c:pt>
                <c:pt idx="249">
                  <c:v> parallel-propagate 1 1</c:v>
                </c:pt>
                <c:pt idx="250">
                  <c:v> parallel-propagate 1 1</c:v>
                </c:pt>
                <c:pt idx="251">
                  <c:v> parallel-propagate 1 1</c:v>
                </c:pt>
                <c:pt idx="252">
                  <c:v> parallel-propagate 1 1</c:v>
                </c:pt>
                <c:pt idx="253">
                  <c:v> parallel-propagate 1 1</c:v>
                </c:pt>
                <c:pt idx="254">
                  <c:v> parallel-propagate 1 1</c:v>
                </c:pt>
                <c:pt idx="255">
                  <c:v> parallel-propagate 1 1</c:v>
                </c:pt>
                <c:pt idx="256">
                  <c:v> parallel-propagate 1 1</c:v>
                </c:pt>
                <c:pt idx="257">
                  <c:v> parallel-propagate 1 1</c:v>
                </c:pt>
                <c:pt idx="258">
                  <c:v> parallel-propagate 1 1</c:v>
                </c:pt>
                <c:pt idx="259">
                  <c:v> parallel-propagate 1 1</c:v>
                </c:pt>
                <c:pt idx="260">
                  <c:v> parallel-propagate 1 1</c:v>
                </c:pt>
                <c:pt idx="261">
                  <c:v> parallel-propagate 1 1</c:v>
                </c:pt>
                <c:pt idx="262">
                  <c:v> parallel-propagate 1 1</c:v>
                </c:pt>
                <c:pt idx="263">
                  <c:v> parallel-propagate 1 1</c:v>
                </c:pt>
                <c:pt idx="264">
                  <c:v> parallel-propagate 1 1</c:v>
                </c:pt>
                <c:pt idx="265">
                  <c:v> parallel-propagate 1 1</c:v>
                </c:pt>
                <c:pt idx="266">
                  <c:v> parallel-propagate 1 1</c:v>
                </c:pt>
                <c:pt idx="267">
                  <c:v> parallel-propagate 1 1</c:v>
                </c:pt>
                <c:pt idx="268">
                  <c:v> parallel-propagate 1 1</c:v>
                </c:pt>
                <c:pt idx="269">
                  <c:v> parallel-propagate 1 1</c:v>
                </c:pt>
                <c:pt idx="270">
                  <c:v> parallel-propagate 1 1</c:v>
                </c:pt>
                <c:pt idx="271">
                  <c:v> parallel-propagate 1 1</c:v>
                </c:pt>
                <c:pt idx="272">
                  <c:v> parallel-propagate 1 1</c:v>
                </c:pt>
                <c:pt idx="273">
                  <c:v> parallel-propagate 1 1</c:v>
                </c:pt>
                <c:pt idx="274">
                  <c:v> parallel-propagate 1 1</c:v>
                </c:pt>
                <c:pt idx="275">
                  <c:v> parallel-propagate 1 1</c:v>
                </c:pt>
                <c:pt idx="276">
                  <c:v> parallel-propagate 1 1</c:v>
                </c:pt>
                <c:pt idx="277">
                  <c:v> parallel-propagate 1 1</c:v>
                </c:pt>
                <c:pt idx="278">
                  <c:v> parallel-propagate 1 1</c:v>
                </c:pt>
                <c:pt idx="279">
                  <c:v> parallel-propagate 1 1</c:v>
                </c:pt>
                <c:pt idx="280">
                  <c:v> parallel-propagate 1 1</c:v>
                </c:pt>
                <c:pt idx="281">
                  <c:v> parallel-propagate 1 1</c:v>
                </c:pt>
                <c:pt idx="282">
                  <c:v> parallel-propagate 1 1</c:v>
                </c:pt>
                <c:pt idx="283">
                  <c:v> parallel-propagate 1 1</c:v>
                </c:pt>
                <c:pt idx="284">
                  <c:v> parallel-propagate 1 1</c:v>
                </c:pt>
                <c:pt idx="285">
                  <c:v> parallel-propagate 1 1</c:v>
                </c:pt>
                <c:pt idx="286">
                  <c:v> parallel-propagate 1 1</c:v>
                </c:pt>
                <c:pt idx="287">
                  <c:v> parallel-propagate 1 1</c:v>
                </c:pt>
                <c:pt idx="288">
                  <c:v> parallel-propagate 1 1</c:v>
                </c:pt>
                <c:pt idx="289">
                  <c:v> parallel-propagate 1 1</c:v>
                </c:pt>
                <c:pt idx="290">
                  <c:v> parallel-propagate 1 1</c:v>
                </c:pt>
                <c:pt idx="291">
                  <c:v> parallel-propagate 1 1</c:v>
                </c:pt>
                <c:pt idx="292">
                  <c:v> parallel-propagate 1 1</c:v>
                </c:pt>
                <c:pt idx="293">
                  <c:v> parallel-propagate 1 1</c:v>
                </c:pt>
                <c:pt idx="294">
                  <c:v> parallel-propagate 1 1</c:v>
                </c:pt>
                <c:pt idx="295">
                  <c:v> parallel-propagate 1 1</c:v>
                </c:pt>
                <c:pt idx="296">
                  <c:v> parallel-propagate 1 1</c:v>
                </c:pt>
                <c:pt idx="297">
                  <c:v> parallel-propagate 1 1</c:v>
                </c:pt>
                <c:pt idx="298">
                  <c:v> parallel-propagate 1 1</c:v>
                </c:pt>
                <c:pt idx="299">
                  <c:v> parallel-propagate 1 1</c:v>
                </c:pt>
                <c:pt idx="300">
                  <c:v> parallel-propagate 2 1</c:v>
                </c:pt>
                <c:pt idx="301">
                  <c:v> parallel-propagate 2 1</c:v>
                </c:pt>
                <c:pt idx="302">
                  <c:v> parallel-propagate 2 1</c:v>
                </c:pt>
                <c:pt idx="303">
                  <c:v> parallel-propagate 2 1</c:v>
                </c:pt>
                <c:pt idx="304">
                  <c:v> parallel-propagate 2 1</c:v>
                </c:pt>
                <c:pt idx="305">
                  <c:v> parallel-propagate 2 1</c:v>
                </c:pt>
                <c:pt idx="306">
                  <c:v> parallel-propagate 2 1</c:v>
                </c:pt>
                <c:pt idx="307">
                  <c:v> parallel-propagate 2 1</c:v>
                </c:pt>
                <c:pt idx="308">
                  <c:v> parallel-propagate 2 1</c:v>
                </c:pt>
                <c:pt idx="309">
                  <c:v> parallel-propagate 2 1</c:v>
                </c:pt>
                <c:pt idx="310">
                  <c:v> parallel-propagate 2 1</c:v>
                </c:pt>
                <c:pt idx="311">
                  <c:v> parallel-propagate 2 1</c:v>
                </c:pt>
                <c:pt idx="312">
                  <c:v> parallel-propagate 2 1</c:v>
                </c:pt>
                <c:pt idx="313">
                  <c:v> parallel-propagate 2 1</c:v>
                </c:pt>
                <c:pt idx="314">
                  <c:v> parallel-propagate 2 1</c:v>
                </c:pt>
                <c:pt idx="315">
                  <c:v> parallel-propagate 2 1</c:v>
                </c:pt>
                <c:pt idx="316">
                  <c:v> parallel-propagate 2 1</c:v>
                </c:pt>
                <c:pt idx="317">
                  <c:v> parallel-propagate 2 1</c:v>
                </c:pt>
                <c:pt idx="318">
                  <c:v> parallel-propagate 2 1</c:v>
                </c:pt>
                <c:pt idx="319">
                  <c:v> parallel-propagate 2 1</c:v>
                </c:pt>
                <c:pt idx="320">
                  <c:v> parallel-propagate 2 1</c:v>
                </c:pt>
                <c:pt idx="321">
                  <c:v> parallel-propagate 2 1</c:v>
                </c:pt>
                <c:pt idx="322">
                  <c:v> parallel-propagate 2 1</c:v>
                </c:pt>
                <c:pt idx="323">
                  <c:v> parallel-propagate 2 1</c:v>
                </c:pt>
                <c:pt idx="324">
                  <c:v> parallel-propagate 2 1</c:v>
                </c:pt>
                <c:pt idx="325">
                  <c:v> parallel-propagate 2 1</c:v>
                </c:pt>
                <c:pt idx="326">
                  <c:v> parallel-propagate 2 1</c:v>
                </c:pt>
                <c:pt idx="327">
                  <c:v> parallel-propagate 2 1</c:v>
                </c:pt>
                <c:pt idx="328">
                  <c:v> parallel-propagate 2 1</c:v>
                </c:pt>
                <c:pt idx="329">
                  <c:v> parallel-propagate 2 1</c:v>
                </c:pt>
                <c:pt idx="330">
                  <c:v> parallel-propagate 2 1</c:v>
                </c:pt>
                <c:pt idx="331">
                  <c:v> parallel-propagate 2 1</c:v>
                </c:pt>
                <c:pt idx="332">
                  <c:v> parallel-propagate 2 1</c:v>
                </c:pt>
                <c:pt idx="333">
                  <c:v> parallel-propagate 2 1</c:v>
                </c:pt>
                <c:pt idx="334">
                  <c:v> parallel-propagate 2 1</c:v>
                </c:pt>
                <c:pt idx="335">
                  <c:v> parallel-propagate 2 1</c:v>
                </c:pt>
                <c:pt idx="336">
                  <c:v> parallel-propagate 2 1</c:v>
                </c:pt>
                <c:pt idx="337">
                  <c:v> parallel-propagate 2 1</c:v>
                </c:pt>
                <c:pt idx="338">
                  <c:v> parallel-propagate 2 1</c:v>
                </c:pt>
                <c:pt idx="339">
                  <c:v> parallel-propagate 2 1</c:v>
                </c:pt>
                <c:pt idx="340">
                  <c:v> parallel-propagate 2 1</c:v>
                </c:pt>
                <c:pt idx="341">
                  <c:v> parallel-propagate 2 1</c:v>
                </c:pt>
                <c:pt idx="342">
                  <c:v> parallel-propagate 2 1</c:v>
                </c:pt>
                <c:pt idx="343">
                  <c:v> parallel-propagate 2 1</c:v>
                </c:pt>
                <c:pt idx="344">
                  <c:v> parallel-propagate 2 1</c:v>
                </c:pt>
                <c:pt idx="345">
                  <c:v> parallel-propagate 2 1</c:v>
                </c:pt>
                <c:pt idx="346">
                  <c:v> parallel-propagate 2 1</c:v>
                </c:pt>
                <c:pt idx="347">
                  <c:v> parallel-propagate 2 1</c:v>
                </c:pt>
                <c:pt idx="348">
                  <c:v> parallel-propagate 2 1</c:v>
                </c:pt>
                <c:pt idx="349">
                  <c:v> parallel-propagate 2 1</c:v>
                </c:pt>
                <c:pt idx="350">
                  <c:v> parallel-propagate 2 1</c:v>
                </c:pt>
                <c:pt idx="351">
                  <c:v> parallel-propagate 2 1</c:v>
                </c:pt>
                <c:pt idx="352">
                  <c:v> parallel-propagate 2 1</c:v>
                </c:pt>
                <c:pt idx="353">
                  <c:v> parallel-propagate 2 1</c:v>
                </c:pt>
                <c:pt idx="354">
                  <c:v> parallel-propagate 2 1</c:v>
                </c:pt>
                <c:pt idx="355">
                  <c:v> parallel-propagate 2 1</c:v>
                </c:pt>
                <c:pt idx="356">
                  <c:v> parallel-propagate 2 1</c:v>
                </c:pt>
                <c:pt idx="357">
                  <c:v> parallel-propagate 2 1</c:v>
                </c:pt>
                <c:pt idx="358">
                  <c:v> parallel-propagate 2 1</c:v>
                </c:pt>
                <c:pt idx="359">
                  <c:v> parallel-propagate 2 1</c:v>
                </c:pt>
                <c:pt idx="360">
                  <c:v> parallel-propagate 2 1</c:v>
                </c:pt>
                <c:pt idx="361">
                  <c:v> parallel-propagate 2 1</c:v>
                </c:pt>
                <c:pt idx="362">
                  <c:v> parallel-propagate 2 1</c:v>
                </c:pt>
                <c:pt idx="363">
                  <c:v> parallel-propagate 2 1</c:v>
                </c:pt>
                <c:pt idx="364">
                  <c:v> parallel-propagate 2 1</c:v>
                </c:pt>
                <c:pt idx="365">
                  <c:v> parallel-propagate 2 1</c:v>
                </c:pt>
                <c:pt idx="366">
                  <c:v> parallel-propagate 2 1</c:v>
                </c:pt>
                <c:pt idx="367">
                  <c:v> parallel-propagate 2 1</c:v>
                </c:pt>
                <c:pt idx="368">
                  <c:v> parallel-propagate 2 1</c:v>
                </c:pt>
                <c:pt idx="369">
                  <c:v> parallel-propagate 2 1</c:v>
                </c:pt>
                <c:pt idx="370">
                  <c:v> parallel-propagate 2 1</c:v>
                </c:pt>
                <c:pt idx="371">
                  <c:v> parallel-propagate 2 1</c:v>
                </c:pt>
                <c:pt idx="372">
                  <c:v> parallel-propagate 2 1</c:v>
                </c:pt>
                <c:pt idx="373">
                  <c:v> parallel-propagate 2 1</c:v>
                </c:pt>
                <c:pt idx="374">
                  <c:v> parallel-propagate 2 1</c:v>
                </c:pt>
                <c:pt idx="375">
                  <c:v> parallel-propagate 2 1</c:v>
                </c:pt>
                <c:pt idx="376">
                  <c:v> parallel-propagate 2 1</c:v>
                </c:pt>
                <c:pt idx="377">
                  <c:v> parallel-propagate 2 1</c:v>
                </c:pt>
                <c:pt idx="378">
                  <c:v> parallel-propagate 2 1</c:v>
                </c:pt>
                <c:pt idx="379">
                  <c:v> parallel-propagate 2 1</c:v>
                </c:pt>
                <c:pt idx="380">
                  <c:v> parallel-propagate 2 1</c:v>
                </c:pt>
                <c:pt idx="381">
                  <c:v> parallel-propagate 2 1</c:v>
                </c:pt>
                <c:pt idx="382">
                  <c:v> parallel-propagate 2 1</c:v>
                </c:pt>
                <c:pt idx="383">
                  <c:v> parallel-propagate 2 1</c:v>
                </c:pt>
                <c:pt idx="384">
                  <c:v> parallel-propagate 2 1</c:v>
                </c:pt>
                <c:pt idx="385">
                  <c:v> parallel-propagate 2 1</c:v>
                </c:pt>
                <c:pt idx="386">
                  <c:v> parallel-propagate 2 1</c:v>
                </c:pt>
                <c:pt idx="387">
                  <c:v> parallel-propagate 2 1</c:v>
                </c:pt>
                <c:pt idx="388">
                  <c:v> parallel-propagate 2 1</c:v>
                </c:pt>
                <c:pt idx="389">
                  <c:v> parallel-propagate 2 1</c:v>
                </c:pt>
                <c:pt idx="390">
                  <c:v> parallel-propagate 2 1</c:v>
                </c:pt>
                <c:pt idx="391">
                  <c:v> parallel-propagate 2 1</c:v>
                </c:pt>
                <c:pt idx="392">
                  <c:v> parallel-propagate 2 1</c:v>
                </c:pt>
                <c:pt idx="393">
                  <c:v> parallel-propagate 2 1</c:v>
                </c:pt>
                <c:pt idx="394">
                  <c:v> parallel-propagate 2 1</c:v>
                </c:pt>
                <c:pt idx="395">
                  <c:v> parallel-propagate 2 1</c:v>
                </c:pt>
                <c:pt idx="396">
                  <c:v> parallel-propagate 2 1</c:v>
                </c:pt>
                <c:pt idx="397">
                  <c:v> parallel-propagate 2 1</c:v>
                </c:pt>
                <c:pt idx="398">
                  <c:v> parallel-propagate 2 1</c:v>
                </c:pt>
                <c:pt idx="399">
                  <c:v> parallel-propagate 2 1</c:v>
                </c:pt>
                <c:pt idx="400">
                  <c:v> parallel-propagate 2 1</c:v>
                </c:pt>
                <c:pt idx="401">
                  <c:v> parallel-propagate 2 1</c:v>
                </c:pt>
                <c:pt idx="402">
                  <c:v> parallel-propagate 2 1</c:v>
                </c:pt>
                <c:pt idx="403">
                  <c:v> parallel-propagate 2 1</c:v>
                </c:pt>
                <c:pt idx="404">
                  <c:v> parallel-propagate 2 1</c:v>
                </c:pt>
                <c:pt idx="405">
                  <c:v> parallel-propagate 2 1</c:v>
                </c:pt>
                <c:pt idx="406">
                  <c:v> parallel-propagate 2 1</c:v>
                </c:pt>
                <c:pt idx="407">
                  <c:v> parallel-propagate 2 1</c:v>
                </c:pt>
                <c:pt idx="408">
                  <c:v> parallel-propagate 2 1</c:v>
                </c:pt>
                <c:pt idx="409">
                  <c:v> parallel-propagate 2 1</c:v>
                </c:pt>
                <c:pt idx="410">
                  <c:v> parallel-propagate 2 1</c:v>
                </c:pt>
                <c:pt idx="411">
                  <c:v> parallel-propagate 2 1</c:v>
                </c:pt>
                <c:pt idx="412">
                  <c:v> parallel-propagate 2 1</c:v>
                </c:pt>
                <c:pt idx="413">
                  <c:v> parallel-propagate 2 1</c:v>
                </c:pt>
                <c:pt idx="414">
                  <c:v> parallel-propagate 2 1</c:v>
                </c:pt>
                <c:pt idx="415">
                  <c:v> parallel-propagate 2 1</c:v>
                </c:pt>
                <c:pt idx="416">
                  <c:v> parallel-propagate 2 1</c:v>
                </c:pt>
                <c:pt idx="417">
                  <c:v> parallel-propagate 2 1</c:v>
                </c:pt>
                <c:pt idx="418">
                  <c:v> parallel-propagate 2 1</c:v>
                </c:pt>
                <c:pt idx="419">
                  <c:v> parallel-propagate 2 1</c:v>
                </c:pt>
                <c:pt idx="420">
                  <c:v> parallel-propagate 2 1</c:v>
                </c:pt>
                <c:pt idx="421">
                  <c:v> parallel-propagate 2 1</c:v>
                </c:pt>
                <c:pt idx="422">
                  <c:v> parallel-propagate 2 1</c:v>
                </c:pt>
                <c:pt idx="423">
                  <c:v> parallel-propagate 2 1</c:v>
                </c:pt>
                <c:pt idx="424">
                  <c:v> parallel-propagate 2 1</c:v>
                </c:pt>
                <c:pt idx="425">
                  <c:v> parallel-propagate 2 1</c:v>
                </c:pt>
                <c:pt idx="426">
                  <c:v> parallel-propagate 2 1</c:v>
                </c:pt>
                <c:pt idx="427">
                  <c:v> parallel-propagate 2 1</c:v>
                </c:pt>
                <c:pt idx="428">
                  <c:v> parallel-propagate 2 1</c:v>
                </c:pt>
                <c:pt idx="429">
                  <c:v> parallel-propagate 2 1</c:v>
                </c:pt>
                <c:pt idx="430">
                  <c:v> parallel-propagate 2 1</c:v>
                </c:pt>
                <c:pt idx="431">
                  <c:v> parallel-propagate 2 1</c:v>
                </c:pt>
                <c:pt idx="432">
                  <c:v> parallel-propagate 2 1</c:v>
                </c:pt>
                <c:pt idx="433">
                  <c:v> parallel-propagate 2 1</c:v>
                </c:pt>
                <c:pt idx="434">
                  <c:v> parallel-propagate 2 1</c:v>
                </c:pt>
                <c:pt idx="435">
                  <c:v> parallel-propagate 2 1</c:v>
                </c:pt>
                <c:pt idx="436">
                  <c:v> parallel-propagate 2 1</c:v>
                </c:pt>
                <c:pt idx="437">
                  <c:v> parallel-propagate 2 1</c:v>
                </c:pt>
                <c:pt idx="438">
                  <c:v> parallel-propagate 2 1</c:v>
                </c:pt>
                <c:pt idx="439">
                  <c:v> parallel-propagate 2 1</c:v>
                </c:pt>
                <c:pt idx="440">
                  <c:v> parallel-propagate 2 1</c:v>
                </c:pt>
                <c:pt idx="441">
                  <c:v> parallel-propagate 2 1</c:v>
                </c:pt>
                <c:pt idx="442">
                  <c:v> parallel-propagate 2 1</c:v>
                </c:pt>
                <c:pt idx="443">
                  <c:v> parallel-propagate 2 1</c:v>
                </c:pt>
                <c:pt idx="444">
                  <c:v> parallel-propagate 2 1</c:v>
                </c:pt>
                <c:pt idx="445">
                  <c:v> parallel-propagate 2 1</c:v>
                </c:pt>
                <c:pt idx="446">
                  <c:v> parallel-propagate 2 1</c:v>
                </c:pt>
                <c:pt idx="447">
                  <c:v> parallel-propagate 2 1</c:v>
                </c:pt>
                <c:pt idx="448">
                  <c:v> parallel-propagate 2 1</c:v>
                </c:pt>
                <c:pt idx="449">
                  <c:v> parallel-propagate 2 1</c:v>
                </c:pt>
                <c:pt idx="450">
                  <c:v> parallel-propagate 4 1</c:v>
                </c:pt>
                <c:pt idx="451">
                  <c:v> parallel-propagate 4 1</c:v>
                </c:pt>
                <c:pt idx="452">
                  <c:v> parallel-propagate 4 1</c:v>
                </c:pt>
                <c:pt idx="453">
                  <c:v> parallel-propagate 4 1</c:v>
                </c:pt>
                <c:pt idx="454">
                  <c:v> parallel-propagate 4 1</c:v>
                </c:pt>
                <c:pt idx="455">
                  <c:v> parallel-propagate 4 1</c:v>
                </c:pt>
                <c:pt idx="456">
                  <c:v> parallel-propagate 4 1</c:v>
                </c:pt>
                <c:pt idx="457">
                  <c:v> parallel-propagate 4 1</c:v>
                </c:pt>
                <c:pt idx="458">
                  <c:v> parallel-propagate 4 1</c:v>
                </c:pt>
                <c:pt idx="459">
                  <c:v> parallel-propagate 4 1</c:v>
                </c:pt>
                <c:pt idx="460">
                  <c:v> parallel-propagate 4 1</c:v>
                </c:pt>
                <c:pt idx="461">
                  <c:v> parallel-propagate 4 1</c:v>
                </c:pt>
                <c:pt idx="462">
                  <c:v> parallel-propagate 4 1</c:v>
                </c:pt>
                <c:pt idx="463">
                  <c:v> parallel-propagate 4 1</c:v>
                </c:pt>
                <c:pt idx="464">
                  <c:v> parallel-propagate 4 1</c:v>
                </c:pt>
                <c:pt idx="465">
                  <c:v> parallel-propagate 4 1</c:v>
                </c:pt>
                <c:pt idx="466">
                  <c:v> parallel-propagate 4 1</c:v>
                </c:pt>
                <c:pt idx="467">
                  <c:v> parallel-propagate 4 1</c:v>
                </c:pt>
                <c:pt idx="468">
                  <c:v> parallel-propagate 4 1</c:v>
                </c:pt>
                <c:pt idx="469">
                  <c:v> parallel-propagate 4 1</c:v>
                </c:pt>
                <c:pt idx="470">
                  <c:v> parallel-propagate 4 1</c:v>
                </c:pt>
                <c:pt idx="471">
                  <c:v> parallel-propagate 4 1</c:v>
                </c:pt>
                <c:pt idx="472">
                  <c:v> parallel-propagate 4 1</c:v>
                </c:pt>
                <c:pt idx="473">
                  <c:v> parallel-propagate 4 1</c:v>
                </c:pt>
                <c:pt idx="474">
                  <c:v> parallel-propagate 4 1</c:v>
                </c:pt>
                <c:pt idx="475">
                  <c:v> parallel-propagate 4 1</c:v>
                </c:pt>
                <c:pt idx="476">
                  <c:v> parallel-propagate 4 1</c:v>
                </c:pt>
                <c:pt idx="477">
                  <c:v> parallel-propagate 4 1</c:v>
                </c:pt>
                <c:pt idx="478">
                  <c:v> parallel-propagate 4 1</c:v>
                </c:pt>
                <c:pt idx="479">
                  <c:v> parallel-propagate 4 1</c:v>
                </c:pt>
                <c:pt idx="480">
                  <c:v> parallel-propagate 4 1</c:v>
                </c:pt>
                <c:pt idx="481">
                  <c:v> parallel-propagate 4 1</c:v>
                </c:pt>
                <c:pt idx="482">
                  <c:v> parallel-propagate 4 1</c:v>
                </c:pt>
                <c:pt idx="483">
                  <c:v> parallel-propagate 4 1</c:v>
                </c:pt>
                <c:pt idx="484">
                  <c:v> parallel-propagate 4 1</c:v>
                </c:pt>
                <c:pt idx="485">
                  <c:v> parallel-propagate 4 1</c:v>
                </c:pt>
                <c:pt idx="486">
                  <c:v> parallel-propagate 4 1</c:v>
                </c:pt>
                <c:pt idx="487">
                  <c:v> parallel-propagate 4 1</c:v>
                </c:pt>
                <c:pt idx="488">
                  <c:v> parallel-propagate 4 1</c:v>
                </c:pt>
                <c:pt idx="489">
                  <c:v> parallel-propagate 4 1</c:v>
                </c:pt>
                <c:pt idx="490">
                  <c:v> parallel-propagate 4 1</c:v>
                </c:pt>
                <c:pt idx="491">
                  <c:v> parallel-propagate 4 1</c:v>
                </c:pt>
                <c:pt idx="492">
                  <c:v> parallel-propagate 4 1</c:v>
                </c:pt>
                <c:pt idx="493">
                  <c:v> parallel-propagate 4 1</c:v>
                </c:pt>
                <c:pt idx="494">
                  <c:v> parallel-propagate 4 1</c:v>
                </c:pt>
                <c:pt idx="495">
                  <c:v> parallel-propagate 4 1</c:v>
                </c:pt>
                <c:pt idx="496">
                  <c:v> parallel-propagate 4 1</c:v>
                </c:pt>
                <c:pt idx="497">
                  <c:v> parallel-propagate 4 1</c:v>
                </c:pt>
                <c:pt idx="498">
                  <c:v> parallel-propagate 4 1</c:v>
                </c:pt>
                <c:pt idx="499">
                  <c:v> parallel-propagate 4 1</c:v>
                </c:pt>
                <c:pt idx="500">
                  <c:v> parallel-propagate 4 1</c:v>
                </c:pt>
                <c:pt idx="501">
                  <c:v> parallel-propagate 4 1</c:v>
                </c:pt>
                <c:pt idx="502">
                  <c:v> parallel-propagate 4 1</c:v>
                </c:pt>
                <c:pt idx="503">
                  <c:v> parallel-propagate 4 1</c:v>
                </c:pt>
                <c:pt idx="504">
                  <c:v> parallel-propagate 4 1</c:v>
                </c:pt>
                <c:pt idx="505">
                  <c:v> parallel-propagate 4 1</c:v>
                </c:pt>
                <c:pt idx="506">
                  <c:v> parallel-propagate 4 1</c:v>
                </c:pt>
                <c:pt idx="507">
                  <c:v> parallel-propagate 4 1</c:v>
                </c:pt>
                <c:pt idx="508">
                  <c:v> parallel-propagate 4 1</c:v>
                </c:pt>
                <c:pt idx="509">
                  <c:v> parallel-propagate 4 1</c:v>
                </c:pt>
                <c:pt idx="510">
                  <c:v> parallel-propagate 4 1</c:v>
                </c:pt>
                <c:pt idx="511">
                  <c:v> parallel-propagate 4 1</c:v>
                </c:pt>
                <c:pt idx="512">
                  <c:v> parallel-propagate 4 1</c:v>
                </c:pt>
                <c:pt idx="513">
                  <c:v> parallel-propagate 4 1</c:v>
                </c:pt>
                <c:pt idx="514">
                  <c:v> parallel-propagate 4 1</c:v>
                </c:pt>
                <c:pt idx="515">
                  <c:v> parallel-propagate 4 1</c:v>
                </c:pt>
                <c:pt idx="516">
                  <c:v> parallel-propagate 4 1</c:v>
                </c:pt>
                <c:pt idx="517">
                  <c:v> parallel-propagate 4 1</c:v>
                </c:pt>
                <c:pt idx="518">
                  <c:v> parallel-propagate 4 1</c:v>
                </c:pt>
                <c:pt idx="519">
                  <c:v> parallel-propagate 4 1</c:v>
                </c:pt>
                <c:pt idx="520">
                  <c:v> parallel-propagate 4 1</c:v>
                </c:pt>
                <c:pt idx="521">
                  <c:v> parallel-propagate 4 1</c:v>
                </c:pt>
                <c:pt idx="522">
                  <c:v> parallel-propagate 4 1</c:v>
                </c:pt>
                <c:pt idx="523">
                  <c:v> parallel-propagate 4 1</c:v>
                </c:pt>
                <c:pt idx="524">
                  <c:v> parallel-propagate 4 1</c:v>
                </c:pt>
                <c:pt idx="525">
                  <c:v> parallel-propagate 4 1</c:v>
                </c:pt>
                <c:pt idx="526">
                  <c:v> parallel-propagate 4 1</c:v>
                </c:pt>
                <c:pt idx="527">
                  <c:v> parallel-propagate 4 1</c:v>
                </c:pt>
                <c:pt idx="528">
                  <c:v> parallel-propagate 4 1</c:v>
                </c:pt>
                <c:pt idx="529">
                  <c:v> parallel-propagate 4 1</c:v>
                </c:pt>
                <c:pt idx="530">
                  <c:v> parallel-propagate 4 1</c:v>
                </c:pt>
                <c:pt idx="531">
                  <c:v> parallel-propagate 4 1</c:v>
                </c:pt>
                <c:pt idx="532">
                  <c:v> parallel-propagate 4 1</c:v>
                </c:pt>
                <c:pt idx="533">
                  <c:v> parallel-propagate 4 1</c:v>
                </c:pt>
                <c:pt idx="534">
                  <c:v> parallel-propagate 4 1</c:v>
                </c:pt>
                <c:pt idx="535">
                  <c:v> parallel-propagate 4 1</c:v>
                </c:pt>
                <c:pt idx="536">
                  <c:v> parallel-propagate 4 1</c:v>
                </c:pt>
                <c:pt idx="537">
                  <c:v> parallel-propagate 4 1</c:v>
                </c:pt>
                <c:pt idx="538">
                  <c:v> parallel-propagate 4 1</c:v>
                </c:pt>
                <c:pt idx="539">
                  <c:v> parallel-propagate 4 1</c:v>
                </c:pt>
                <c:pt idx="540">
                  <c:v> parallel-propagate 4 1</c:v>
                </c:pt>
                <c:pt idx="541">
                  <c:v> parallel-propagate 4 1</c:v>
                </c:pt>
                <c:pt idx="542">
                  <c:v> parallel-propagate 4 1</c:v>
                </c:pt>
                <c:pt idx="543">
                  <c:v> parallel-propagate 4 1</c:v>
                </c:pt>
                <c:pt idx="544">
                  <c:v> parallel-propagate 4 1</c:v>
                </c:pt>
                <c:pt idx="545">
                  <c:v> parallel-propagate 4 1</c:v>
                </c:pt>
                <c:pt idx="546">
                  <c:v> parallel-propagate 4 1</c:v>
                </c:pt>
                <c:pt idx="547">
                  <c:v> parallel-propagate 4 1</c:v>
                </c:pt>
                <c:pt idx="548">
                  <c:v> parallel-propagate 4 1</c:v>
                </c:pt>
                <c:pt idx="549">
                  <c:v> parallel-propagate 4 1</c:v>
                </c:pt>
                <c:pt idx="550">
                  <c:v> parallel-propagate 4 1</c:v>
                </c:pt>
                <c:pt idx="551">
                  <c:v> parallel-propagate 4 1</c:v>
                </c:pt>
                <c:pt idx="552">
                  <c:v> parallel-propagate 4 1</c:v>
                </c:pt>
                <c:pt idx="553">
                  <c:v> parallel-propagate 4 1</c:v>
                </c:pt>
                <c:pt idx="554">
                  <c:v> parallel-propagate 4 1</c:v>
                </c:pt>
                <c:pt idx="555">
                  <c:v> parallel-propagate 4 1</c:v>
                </c:pt>
                <c:pt idx="556">
                  <c:v> parallel-propagate 4 1</c:v>
                </c:pt>
                <c:pt idx="557">
                  <c:v> parallel-propagate 4 1</c:v>
                </c:pt>
                <c:pt idx="558">
                  <c:v> parallel-propagate 4 1</c:v>
                </c:pt>
                <c:pt idx="559">
                  <c:v> parallel-propagate 4 1</c:v>
                </c:pt>
                <c:pt idx="560">
                  <c:v> parallel-propagate 4 1</c:v>
                </c:pt>
                <c:pt idx="561">
                  <c:v> parallel-propagate 4 1</c:v>
                </c:pt>
                <c:pt idx="562">
                  <c:v> parallel-propagate 4 1</c:v>
                </c:pt>
                <c:pt idx="563">
                  <c:v> parallel-propagate 4 1</c:v>
                </c:pt>
                <c:pt idx="564">
                  <c:v> parallel-propagate 4 1</c:v>
                </c:pt>
                <c:pt idx="565">
                  <c:v> parallel-propagate 4 1</c:v>
                </c:pt>
                <c:pt idx="566">
                  <c:v> parallel-propagate 4 1</c:v>
                </c:pt>
                <c:pt idx="567">
                  <c:v> parallel-propagate 4 1</c:v>
                </c:pt>
                <c:pt idx="568">
                  <c:v> parallel-propagate 4 1</c:v>
                </c:pt>
                <c:pt idx="569">
                  <c:v> parallel-propagate 4 1</c:v>
                </c:pt>
                <c:pt idx="570">
                  <c:v> parallel-propagate 4 1</c:v>
                </c:pt>
                <c:pt idx="571">
                  <c:v> parallel-propagate 4 1</c:v>
                </c:pt>
                <c:pt idx="572">
                  <c:v> parallel-propagate 4 1</c:v>
                </c:pt>
                <c:pt idx="573">
                  <c:v> parallel-propagate 4 1</c:v>
                </c:pt>
                <c:pt idx="574">
                  <c:v> parallel-propagate 4 1</c:v>
                </c:pt>
                <c:pt idx="575">
                  <c:v> parallel-propagate 4 1</c:v>
                </c:pt>
                <c:pt idx="576">
                  <c:v> parallel-propagate 4 1</c:v>
                </c:pt>
                <c:pt idx="577">
                  <c:v> parallel-propagate 4 1</c:v>
                </c:pt>
                <c:pt idx="578">
                  <c:v> parallel-propagate 4 1</c:v>
                </c:pt>
                <c:pt idx="579">
                  <c:v> parallel-propagate 4 1</c:v>
                </c:pt>
                <c:pt idx="580">
                  <c:v> parallel-propagate 4 1</c:v>
                </c:pt>
                <c:pt idx="581">
                  <c:v> parallel-propagate 4 1</c:v>
                </c:pt>
                <c:pt idx="582">
                  <c:v> parallel-propagate 4 1</c:v>
                </c:pt>
                <c:pt idx="583">
                  <c:v> parallel-propagate 4 1</c:v>
                </c:pt>
                <c:pt idx="584">
                  <c:v> parallel-propagate 4 1</c:v>
                </c:pt>
                <c:pt idx="585">
                  <c:v> parallel-propagate 4 1</c:v>
                </c:pt>
                <c:pt idx="586">
                  <c:v> parallel-propagate 4 1</c:v>
                </c:pt>
                <c:pt idx="587">
                  <c:v> parallel-propagate 4 1</c:v>
                </c:pt>
                <c:pt idx="588">
                  <c:v> parallel-propagate 4 1</c:v>
                </c:pt>
                <c:pt idx="589">
                  <c:v> parallel-propagate 4 1</c:v>
                </c:pt>
                <c:pt idx="590">
                  <c:v> parallel-propagate 4 1</c:v>
                </c:pt>
                <c:pt idx="591">
                  <c:v> parallel-propagate 4 1</c:v>
                </c:pt>
                <c:pt idx="592">
                  <c:v> parallel-propagate 4 1</c:v>
                </c:pt>
                <c:pt idx="593">
                  <c:v> parallel-propagate 4 1</c:v>
                </c:pt>
                <c:pt idx="594">
                  <c:v> parallel-propagate 4 1</c:v>
                </c:pt>
                <c:pt idx="595">
                  <c:v> parallel-propagate 4 1</c:v>
                </c:pt>
                <c:pt idx="596">
                  <c:v> parallel-propagate 4 1</c:v>
                </c:pt>
                <c:pt idx="597">
                  <c:v> parallel-propagate 4 1</c:v>
                </c:pt>
                <c:pt idx="598">
                  <c:v> parallel-propagate 4 1</c:v>
                </c:pt>
                <c:pt idx="599">
                  <c:v> parallel-propagate 4 1</c:v>
                </c:pt>
                <c:pt idx="600">
                  <c:v> parallel-propagate 8 1</c:v>
                </c:pt>
                <c:pt idx="601">
                  <c:v> parallel-propagate 8 1</c:v>
                </c:pt>
                <c:pt idx="602">
                  <c:v> parallel-propagate 8 1</c:v>
                </c:pt>
                <c:pt idx="603">
                  <c:v> parallel-propagate 8 1</c:v>
                </c:pt>
                <c:pt idx="604">
                  <c:v> parallel-propagate 8 1</c:v>
                </c:pt>
                <c:pt idx="605">
                  <c:v> parallel-propagate 8 1</c:v>
                </c:pt>
                <c:pt idx="606">
                  <c:v> parallel-propagate 8 1</c:v>
                </c:pt>
                <c:pt idx="607">
                  <c:v> parallel-propagate 8 1</c:v>
                </c:pt>
                <c:pt idx="608">
                  <c:v> parallel-propagate 8 1</c:v>
                </c:pt>
                <c:pt idx="609">
                  <c:v> parallel-propagate 8 1</c:v>
                </c:pt>
                <c:pt idx="610">
                  <c:v> parallel-propagate 8 1</c:v>
                </c:pt>
                <c:pt idx="611">
                  <c:v> parallel-propagate 8 1</c:v>
                </c:pt>
                <c:pt idx="612">
                  <c:v> parallel-propagate 8 1</c:v>
                </c:pt>
                <c:pt idx="613">
                  <c:v> parallel-propagate 8 1</c:v>
                </c:pt>
                <c:pt idx="614">
                  <c:v> parallel-propagate 8 1</c:v>
                </c:pt>
                <c:pt idx="615">
                  <c:v> parallel-propagate 8 1</c:v>
                </c:pt>
                <c:pt idx="616">
                  <c:v> parallel-propagate 8 1</c:v>
                </c:pt>
                <c:pt idx="617">
                  <c:v> parallel-propagate 8 1</c:v>
                </c:pt>
                <c:pt idx="618">
                  <c:v> parallel-propagate 8 1</c:v>
                </c:pt>
                <c:pt idx="619">
                  <c:v> parallel-propagate 8 1</c:v>
                </c:pt>
                <c:pt idx="620">
                  <c:v> parallel-propagate 8 1</c:v>
                </c:pt>
                <c:pt idx="621">
                  <c:v> parallel-propagate 8 1</c:v>
                </c:pt>
                <c:pt idx="622">
                  <c:v> parallel-propagate 8 1</c:v>
                </c:pt>
                <c:pt idx="623">
                  <c:v> parallel-propagate 8 1</c:v>
                </c:pt>
                <c:pt idx="624">
                  <c:v> parallel-propagate 8 1</c:v>
                </c:pt>
                <c:pt idx="625">
                  <c:v> parallel-propagate 8 1</c:v>
                </c:pt>
                <c:pt idx="626">
                  <c:v> parallel-propagate 8 1</c:v>
                </c:pt>
                <c:pt idx="627">
                  <c:v> parallel-propagate 8 1</c:v>
                </c:pt>
                <c:pt idx="628">
                  <c:v> parallel-propagate 8 1</c:v>
                </c:pt>
                <c:pt idx="629">
                  <c:v> parallel-propagate 8 1</c:v>
                </c:pt>
                <c:pt idx="630">
                  <c:v> parallel-propagate 8 1</c:v>
                </c:pt>
                <c:pt idx="631">
                  <c:v> parallel-propagate 8 1</c:v>
                </c:pt>
                <c:pt idx="632">
                  <c:v> parallel-propagate 8 1</c:v>
                </c:pt>
                <c:pt idx="633">
                  <c:v> parallel-propagate 8 1</c:v>
                </c:pt>
                <c:pt idx="634">
                  <c:v> parallel-propagate 8 1</c:v>
                </c:pt>
                <c:pt idx="635">
                  <c:v> parallel-propagate 8 1</c:v>
                </c:pt>
                <c:pt idx="636">
                  <c:v> parallel-propagate 8 1</c:v>
                </c:pt>
                <c:pt idx="637">
                  <c:v> parallel-propagate 8 1</c:v>
                </c:pt>
                <c:pt idx="638">
                  <c:v> parallel-propagate 8 1</c:v>
                </c:pt>
                <c:pt idx="639">
                  <c:v> parallel-propagate 8 1</c:v>
                </c:pt>
                <c:pt idx="640">
                  <c:v> parallel-propagate 8 1</c:v>
                </c:pt>
                <c:pt idx="641">
                  <c:v> parallel-propagate 8 1</c:v>
                </c:pt>
                <c:pt idx="642">
                  <c:v> parallel-propagate 8 1</c:v>
                </c:pt>
                <c:pt idx="643">
                  <c:v> parallel-propagate 8 1</c:v>
                </c:pt>
                <c:pt idx="644">
                  <c:v> parallel-propagate 8 1</c:v>
                </c:pt>
                <c:pt idx="645">
                  <c:v> parallel-propagate 8 1</c:v>
                </c:pt>
                <c:pt idx="646">
                  <c:v> parallel-propagate 8 1</c:v>
                </c:pt>
                <c:pt idx="647">
                  <c:v> parallel-propagate 8 1</c:v>
                </c:pt>
                <c:pt idx="648">
                  <c:v> parallel-propagate 8 1</c:v>
                </c:pt>
                <c:pt idx="649">
                  <c:v> parallel-propagate 8 1</c:v>
                </c:pt>
                <c:pt idx="650">
                  <c:v> parallel-propagate 8 1</c:v>
                </c:pt>
                <c:pt idx="651">
                  <c:v> parallel-propagate 8 1</c:v>
                </c:pt>
                <c:pt idx="652">
                  <c:v> parallel-propagate 8 1</c:v>
                </c:pt>
                <c:pt idx="653">
                  <c:v> parallel-propagate 8 1</c:v>
                </c:pt>
                <c:pt idx="654">
                  <c:v> parallel-propagate 8 1</c:v>
                </c:pt>
                <c:pt idx="655">
                  <c:v> parallel-propagate 8 1</c:v>
                </c:pt>
                <c:pt idx="656">
                  <c:v> parallel-propagate 8 1</c:v>
                </c:pt>
                <c:pt idx="657">
                  <c:v> parallel-propagate 8 1</c:v>
                </c:pt>
                <c:pt idx="658">
                  <c:v> parallel-propagate 8 1</c:v>
                </c:pt>
                <c:pt idx="659">
                  <c:v> parallel-propagate 8 1</c:v>
                </c:pt>
                <c:pt idx="660">
                  <c:v> parallel-propagate 8 1</c:v>
                </c:pt>
                <c:pt idx="661">
                  <c:v> parallel-propagate 8 1</c:v>
                </c:pt>
                <c:pt idx="662">
                  <c:v> parallel-propagate 8 1</c:v>
                </c:pt>
                <c:pt idx="663">
                  <c:v> parallel-propagate 8 1</c:v>
                </c:pt>
                <c:pt idx="664">
                  <c:v> parallel-propagate 8 1</c:v>
                </c:pt>
                <c:pt idx="665">
                  <c:v> parallel-propagate 8 1</c:v>
                </c:pt>
                <c:pt idx="666">
                  <c:v> parallel-propagate 8 1</c:v>
                </c:pt>
                <c:pt idx="667">
                  <c:v> parallel-propagate 8 1</c:v>
                </c:pt>
                <c:pt idx="668">
                  <c:v> parallel-propagate 8 1</c:v>
                </c:pt>
                <c:pt idx="669">
                  <c:v> parallel-propagate 8 1</c:v>
                </c:pt>
                <c:pt idx="670">
                  <c:v> parallel-propagate 8 1</c:v>
                </c:pt>
                <c:pt idx="671">
                  <c:v> parallel-propagate 8 1</c:v>
                </c:pt>
                <c:pt idx="672">
                  <c:v> parallel-propagate 8 1</c:v>
                </c:pt>
                <c:pt idx="673">
                  <c:v> parallel-propagate 8 1</c:v>
                </c:pt>
                <c:pt idx="674">
                  <c:v> parallel-propagate 8 1</c:v>
                </c:pt>
                <c:pt idx="675">
                  <c:v> parallel-propagate 8 1</c:v>
                </c:pt>
                <c:pt idx="676">
                  <c:v> parallel-propagate 8 1</c:v>
                </c:pt>
                <c:pt idx="677">
                  <c:v> parallel-propagate 8 1</c:v>
                </c:pt>
                <c:pt idx="678">
                  <c:v> parallel-propagate 8 1</c:v>
                </c:pt>
                <c:pt idx="679">
                  <c:v> parallel-propagate 8 1</c:v>
                </c:pt>
                <c:pt idx="680">
                  <c:v> parallel-propagate 8 1</c:v>
                </c:pt>
                <c:pt idx="681">
                  <c:v> parallel-propagate 8 1</c:v>
                </c:pt>
                <c:pt idx="682">
                  <c:v> parallel-propagate 8 1</c:v>
                </c:pt>
                <c:pt idx="683">
                  <c:v> parallel-propagate 8 1</c:v>
                </c:pt>
                <c:pt idx="684">
                  <c:v> parallel-propagate 8 1</c:v>
                </c:pt>
                <c:pt idx="685">
                  <c:v> parallel-propagate 8 1</c:v>
                </c:pt>
                <c:pt idx="686">
                  <c:v> parallel-propagate 8 1</c:v>
                </c:pt>
                <c:pt idx="687">
                  <c:v> parallel-propagate 8 1</c:v>
                </c:pt>
                <c:pt idx="688">
                  <c:v> parallel-propagate 8 1</c:v>
                </c:pt>
                <c:pt idx="689">
                  <c:v> parallel-propagate 8 1</c:v>
                </c:pt>
                <c:pt idx="690">
                  <c:v> parallel-propagate 8 1</c:v>
                </c:pt>
                <c:pt idx="691">
                  <c:v> parallel-propagate 8 1</c:v>
                </c:pt>
                <c:pt idx="692">
                  <c:v> parallel-propagate 8 1</c:v>
                </c:pt>
                <c:pt idx="693">
                  <c:v> parallel-propagate 8 1</c:v>
                </c:pt>
                <c:pt idx="694">
                  <c:v> parallel-propagate 8 1</c:v>
                </c:pt>
                <c:pt idx="695">
                  <c:v> parallel-propagate 8 1</c:v>
                </c:pt>
                <c:pt idx="696">
                  <c:v> parallel-propagate 8 1</c:v>
                </c:pt>
                <c:pt idx="697">
                  <c:v> parallel-propagate 8 1</c:v>
                </c:pt>
                <c:pt idx="698">
                  <c:v> parallel-propagate 8 1</c:v>
                </c:pt>
                <c:pt idx="699">
                  <c:v> parallel-propagate 8 1</c:v>
                </c:pt>
                <c:pt idx="700">
                  <c:v> parallel-propagate 8 1</c:v>
                </c:pt>
                <c:pt idx="701">
                  <c:v> parallel-propagate 8 1</c:v>
                </c:pt>
                <c:pt idx="702">
                  <c:v> parallel-propagate 8 1</c:v>
                </c:pt>
                <c:pt idx="703">
                  <c:v> parallel-propagate 8 1</c:v>
                </c:pt>
                <c:pt idx="704">
                  <c:v> parallel-propagate 8 1</c:v>
                </c:pt>
                <c:pt idx="705">
                  <c:v> parallel-propagate 8 1</c:v>
                </c:pt>
                <c:pt idx="706">
                  <c:v> parallel-propagate 8 1</c:v>
                </c:pt>
                <c:pt idx="707">
                  <c:v> parallel-propagate 8 1</c:v>
                </c:pt>
                <c:pt idx="708">
                  <c:v> parallel-propagate 8 1</c:v>
                </c:pt>
                <c:pt idx="709">
                  <c:v> parallel-propagate 8 1</c:v>
                </c:pt>
                <c:pt idx="710">
                  <c:v> parallel-propagate 8 1</c:v>
                </c:pt>
                <c:pt idx="711">
                  <c:v> parallel-propagate 8 1</c:v>
                </c:pt>
                <c:pt idx="712">
                  <c:v> parallel-propagate 8 1</c:v>
                </c:pt>
                <c:pt idx="713">
                  <c:v> parallel-propagate 8 1</c:v>
                </c:pt>
                <c:pt idx="714">
                  <c:v> parallel-propagate 8 1</c:v>
                </c:pt>
                <c:pt idx="715">
                  <c:v> parallel-propagate 8 1</c:v>
                </c:pt>
                <c:pt idx="716">
                  <c:v> parallel-propagate 8 1</c:v>
                </c:pt>
                <c:pt idx="717">
                  <c:v> parallel-propagate 8 1</c:v>
                </c:pt>
                <c:pt idx="718">
                  <c:v> parallel-propagate 8 1</c:v>
                </c:pt>
                <c:pt idx="719">
                  <c:v> parallel-propagate 8 1</c:v>
                </c:pt>
                <c:pt idx="720">
                  <c:v> parallel-propagate 8 1</c:v>
                </c:pt>
                <c:pt idx="721">
                  <c:v> parallel-propagate 8 1</c:v>
                </c:pt>
                <c:pt idx="722">
                  <c:v> parallel-propagate 8 1</c:v>
                </c:pt>
                <c:pt idx="723">
                  <c:v> parallel-propagate 8 1</c:v>
                </c:pt>
                <c:pt idx="724">
                  <c:v> parallel-propagate 8 1</c:v>
                </c:pt>
                <c:pt idx="725">
                  <c:v> parallel-propagate 8 1</c:v>
                </c:pt>
                <c:pt idx="726">
                  <c:v> parallel-propagate 8 1</c:v>
                </c:pt>
                <c:pt idx="727">
                  <c:v> parallel-propagate 8 1</c:v>
                </c:pt>
                <c:pt idx="728">
                  <c:v> parallel-propagate 8 1</c:v>
                </c:pt>
                <c:pt idx="729">
                  <c:v> parallel-propagate 8 1</c:v>
                </c:pt>
                <c:pt idx="730">
                  <c:v> parallel-propagate 8 1</c:v>
                </c:pt>
                <c:pt idx="731">
                  <c:v> parallel-propagate 8 1</c:v>
                </c:pt>
                <c:pt idx="732">
                  <c:v> parallel-propagate 8 1</c:v>
                </c:pt>
                <c:pt idx="733">
                  <c:v> parallel-propagate 8 1</c:v>
                </c:pt>
                <c:pt idx="734">
                  <c:v> parallel-propagate 8 1</c:v>
                </c:pt>
                <c:pt idx="735">
                  <c:v> parallel-propagate 8 1</c:v>
                </c:pt>
                <c:pt idx="736">
                  <c:v> parallel-propagate 8 1</c:v>
                </c:pt>
                <c:pt idx="737">
                  <c:v> parallel-propagate 8 1</c:v>
                </c:pt>
                <c:pt idx="738">
                  <c:v> parallel-propagate 8 1</c:v>
                </c:pt>
                <c:pt idx="739">
                  <c:v> parallel-propagate 8 1</c:v>
                </c:pt>
                <c:pt idx="740">
                  <c:v> parallel-propagate 8 1</c:v>
                </c:pt>
                <c:pt idx="741">
                  <c:v> parallel-propagate 8 1</c:v>
                </c:pt>
                <c:pt idx="742">
                  <c:v> parallel-propagate 8 1</c:v>
                </c:pt>
                <c:pt idx="743">
                  <c:v> parallel-propagate 8 1</c:v>
                </c:pt>
                <c:pt idx="744">
                  <c:v> parallel-propagate 8 1</c:v>
                </c:pt>
                <c:pt idx="745">
                  <c:v> parallel-propagate 8 1</c:v>
                </c:pt>
                <c:pt idx="746">
                  <c:v> parallel-propagate 8 1</c:v>
                </c:pt>
                <c:pt idx="747">
                  <c:v> parallel-propagate 8 1</c:v>
                </c:pt>
                <c:pt idx="748">
                  <c:v> parallel-propagate 8 1</c:v>
                </c:pt>
                <c:pt idx="749">
                  <c:v> parallel-propagate 8 1</c:v>
                </c:pt>
                <c:pt idx="750">
                  <c:v> parallel-search 1 1</c:v>
                </c:pt>
                <c:pt idx="751">
                  <c:v> parallel-search 1 1</c:v>
                </c:pt>
                <c:pt idx="752">
                  <c:v> parallel-search 1 1</c:v>
                </c:pt>
                <c:pt idx="753">
                  <c:v> parallel-search 1 1</c:v>
                </c:pt>
                <c:pt idx="754">
                  <c:v> parallel-search 1 1</c:v>
                </c:pt>
                <c:pt idx="755">
                  <c:v> parallel-search 1 1</c:v>
                </c:pt>
                <c:pt idx="756">
                  <c:v> parallel-search 1 1</c:v>
                </c:pt>
                <c:pt idx="757">
                  <c:v> parallel-search 1 1</c:v>
                </c:pt>
                <c:pt idx="758">
                  <c:v> parallel-search 1 1</c:v>
                </c:pt>
                <c:pt idx="759">
                  <c:v> parallel-search 1 1</c:v>
                </c:pt>
                <c:pt idx="760">
                  <c:v> parallel-search 1 1</c:v>
                </c:pt>
                <c:pt idx="761">
                  <c:v> parallel-search 1 1</c:v>
                </c:pt>
                <c:pt idx="762">
                  <c:v> parallel-search 1 1</c:v>
                </c:pt>
                <c:pt idx="763">
                  <c:v> parallel-search 1 1</c:v>
                </c:pt>
                <c:pt idx="764">
                  <c:v> parallel-search 1 1</c:v>
                </c:pt>
                <c:pt idx="765">
                  <c:v> parallel-search 1 1</c:v>
                </c:pt>
                <c:pt idx="766">
                  <c:v> parallel-search 1 1</c:v>
                </c:pt>
                <c:pt idx="767">
                  <c:v> parallel-search 1 1</c:v>
                </c:pt>
                <c:pt idx="768">
                  <c:v> parallel-search 1 1</c:v>
                </c:pt>
                <c:pt idx="769">
                  <c:v> parallel-search 1 1</c:v>
                </c:pt>
                <c:pt idx="770">
                  <c:v> parallel-search 1 1</c:v>
                </c:pt>
                <c:pt idx="771">
                  <c:v> parallel-search 1 1</c:v>
                </c:pt>
                <c:pt idx="772">
                  <c:v> parallel-search 1 1</c:v>
                </c:pt>
                <c:pt idx="773">
                  <c:v> parallel-search 1 1</c:v>
                </c:pt>
                <c:pt idx="774">
                  <c:v> parallel-search 1 1</c:v>
                </c:pt>
                <c:pt idx="775">
                  <c:v> parallel-search 1 1</c:v>
                </c:pt>
                <c:pt idx="776">
                  <c:v> parallel-search 1 1</c:v>
                </c:pt>
                <c:pt idx="777">
                  <c:v> parallel-search 1 1</c:v>
                </c:pt>
                <c:pt idx="778">
                  <c:v> parallel-search 1 1</c:v>
                </c:pt>
                <c:pt idx="779">
                  <c:v> parallel-search 1 1</c:v>
                </c:pt>
                <c:pt idx="780">
                  <c:v> parallel-search 1 1</c:v>
                </c:pt>
                <c:pt idx="781">
                  <c:v> parallel-search 1 1</c:v>
                </c:pt>
                <c:pt idx="782">
                  <c:v> parallel-search 1 1</c:v>
                </c:pt>
                <c:pt idx="783">
                  <c:v> parallel-search 1 1</c:v>
                </c:pt>
                <c:pt idx="784">
                  <c:v> parallel-search 1 1</c:v>
                </c:pt>
                <c:pt idx="785">
                  <c:v> parallel-search 1 1</c:v>
                </c:pt>
                <c:pt idx="786">
                  <c:v> parallel-search 1 1</c:v>
                </c:pt>
                <c:pt idx="787">
                  <c:v> parallel-search 1 1</c:v>
                </c:pt>
                <c:pt idx="788">
                  <c:v> parallel-search 1 1</c:v>
                </c:pt>
                <c:pt idx="789">
                  <c:v> parallel-search 1 1</c:v>
                </c:pt>
                <c:pt idx="790">
                  <c:v> parallel-search 1 1</c:v>
                </c:pt>
                <c:pt idx="791">
                  <c:v> parallel-search 1 1</c:v>
                </c:pt>
                <c:pt idx="792">
                  <c:v> parallel-search 1 1</c:v>
                </c:pt>
                <c:pt idx="793">
                  <c:v> parallel-search 1 1</c:v>
                </c:pt>
                <c:pt idx="794">
                  <c:v> parallel-search 1 1</c:v>
                </c:pt>
                <c:pt idx="795">
                  <c:v> parallel-search 1 1</c:v>
                </c:pt>
                <c:pt idx="796">
                  <c:v> parallel-search 1 1</c:v>
                </c:pt>
                <c:pt idx="797">
                  <c:v> parallel-search 1 1</c:v>
                </c:pt>
                <c:pt idx="798">
                  <c:v> parallel-search 1 1</c:v>
                </c:pt>
                <c:pt idx="799">
                  <c:v> parallel-search 1 1</c:v>
                </c:pt>
                <c:pt idx="800">
                  <c:v> parallel-search 1 1</c:v>
                </c:pt>
                <c:pt idx="801">
                  <c:v> parallel-search 1 1</c:v>
                </c:pt>
                <c:pt idx="802">
                  <c:v> parallel-search 1 1</c:v>
                </c:pt>
                <c:pt idx="803">
                  <c:v> parallel-search 1 1</c:v>
                </c:pt>
                <c:pt idx="804">
                  <c:v> parallel-search 1 1</c:v>
                </c:pt>
                <c:pt idx="805">
                  <c:v> parallel-search 1 1</c:v>
                </c:pt>
                <c:pt idx="806">
                  <c:v> parallel-search 1 1</c:v>
                </c:pt>
                <c:pt idx="807">
                  <c:v> parallel-search 1 1</c:v>
                </c:pt>
                <c:pt idx="808">
                  <c:v> parallel-search 1 1</c:v>
                </c:pt>
                <c:pt idx="809">
                  <c:v> parallel-search 1 1</c:v>
                </c:pt>
                <c:pt idx="810">
                  <c:v> parallel-search 1 1</c:v>
                </c:pt>
                <c:pt idx="811">
                  <c:v> parallel-search 1 1</c:v>
                </c:pt>
                <c:pt idx="812">
                  <c:v> parallel-search 1 1</c:v>
                </c:pt>
                <c:pt idx="813">
                  <c:v> parallel-search 1 1</c:v>
                </c:pt>
                <c:pt idx="814">
                  <c:v> parallel-search 1 1</c:v>
                </c:pt>
                <c:pt idx="815">
                  <c:v> parallel-search 1 1</c:v>
                </c:pt>
                <c:pt idx="816">
                  <c:v> parallel-search 1 1</c:v>
                </c:pt>
                <c:pt idx="817">
                  <c:v> parallel-search 1 1</c:v>
                </c:pt>
                <c:pt idx="818">
                  <c:v> parallel-search 1 1</c:v>
                </c:pt>
                <c:pt idx="819">
                  <c:v> parallel-search 1 1</c:v>
                </c:pt>
                <c:pt idx="820">
                  <c:v> parallel-search 1 1</c:v>
                </c:pt>
                <c:pt idx="821">
                  <c:v> parallel-search 1 1</c:v>
                </c:pt>
                <c:pt idx="822">
                  <c:v> parallel-search 1 1</c:v>
                </c:pt>
                <c:pt idx="823">
                  <c:v> parallel-search 1 1</c:v>
                </c:pt>
                <c:pt idx="824">
                  <c:v> parallel-search 1 1</c:v>
                </c:pt>
                <c:pt idx="825">
                  <c:v> parallel-search 1 1</c:v>
                </c:pt>
                <c:pt idx="826">
                  <c:v> parallel-search 1 1</c:v>
                </c:pt>
                <c:pt idx="827">
                  <c:v> parallel-search 1 1</c:v>
                </c:pt>
                <c:pt idx="828">
                  <c:v> parallel-search 1 1</c:v>
                </c:pt>
                <c:pt idx="829">
                  <c:v> parallel-search 1 1</c:v>
                </c:pt>
                <c:pt idx="830">
                  <c:v> parallel-search 1 1</c:v>
                </c:pt>
                <c:pt idx="831">
                  <c:v> parallel-search 1 1</c:v>
                </c:pt>
                <c:pt idx="832">
                  <c:v> parallel-search 1 1</c:v>
                </c:pt>
                <c:pt idx="833">
                  <c:v> parallel-search 1 1</c:v>
                </c:pt>
                <c:pt idx="834">
                  <c:v> parallel-search 1 1</c:v>
                </c:pt>
                <c:pt idx="835">
                  <c:v> parallel-search 1 1</c:v>
                </c:pt>
                <c:pt idx="836">
                  <c:v> parallel-search 1 1</c:v>
                </c:pt>
                <c:pt idx="837">
                  <c:v> parallel-search 1 1</c:v>
                </c:pt>
                <c:pt idx="838">
                  <c:v> parallel-search 1 1</c:v>
                </c:pt>
                <c:pt idx="839">
                  <c:v> parallel-search 1 1</c:v>
                </c:pt>
                <c:pt idx="840">
                  <c:v> parallel-search 1 1</c:v>
                </c:pt>
                <c:pt idx="841">
                  <c:v> parallel-search 1 1</c:v>
                </c:pt>
                <c:pt idx="842">
                  <c:v> parallel-search 1 1</c:v>
                </c:pt>
                <c:pt idx="843">
                  <c:v> parallel-search 1 1</c:v>
                </c:pt>
                <c:pt idx="844">
                  <c:v> parallel-search 1 1</c:v>
                </c:pt>
                <c:pt idx="845">
                  <c:v> parallel-search 1 1</c:v>
                </c:pt>
                <c:pt idx="846">
                  <c:v> parallel-search 1 1</c:v>
                </c:pt>
                <c:pt idx="847">
                  <c:v> parallel-search 1 1</c:v>
                </c:pt>
                <c:pt idx="848">
                  <c:v> parallel-search 1 1</c:v>
                </c:pt>
                <c:pt idx="849">
                  <c:v> parallel-search 1 1</c:v>
                </c:pt>
                <c:pt idx="850">
                  <c:v> parallel-search 1 1</c:v>
                </c:pt>
                <c:pt idx="851">
                  <c:v> parallel-search 1 1</c:v>
                </c:pt>
                <c:pt idx="852">
                  <c:v> parallel-search 1 1</c:v>
                </c:pt>
                <c:pt idx="853">
                  <c:v> parallel-search 1 1</c:v>
                </c:pt>
                <c:pt idx="854">
                  <c:v> parallel-search 1 1</c:v>
                </c:pt>
                <c:pt idx="855">
                  <c:v> parallel-search 1 1</c:v>
                </c:pt>
                <c:pt idx="856">
                  <c:v> parallel-search 1 1</c:v>
                </c:pt>
                <c:pt idx="857">
                  <c:v> parallel-search 1 1</c:v>
                </c:pt>
                <c:pt idx="858">
                  <c:v> parallel-search 1 1</c:v>
                </c:pt>
                <c:pt idx="859">
                  <c:v> parallel-search 1 1</c:v>
                </c:pt>
                <c:pt idx="860">
                  <c:v> parallel-search 1 1</c:v>
                </c:pt>
                <c:pt idx="861">
                  <c:v> parallel-search 1 1</c:v>
                </c:pt>
                <c:pt idx="862">
                  <c:v> parallel-search 1 1</c:v>
                </c:pt>
                <c:pt idx="863">
                  <c:v> parallel-search 1 1</c:v>
                </c:pt>
                <c:pt idx="864">
                  <c:v> parallel-search 1 1</c:v>
                </c:pt>
                <c:pt idx="865">
                  <c:v> parallel-search 1 1</c:v>
                </c:pt>
                <c:pt idx="866">
                  <c:v> parallel-search 1 1</c:v>
                </c:pt>
                <c:pt idx="867">
                  <c:v> parallel-search 1 1</c:v>
                </c:pt>
                <c:pt idx="868">
                  <c:v> parallel-search 1 1</c:v>
                </c:pt>
                <c:pt idx="869">
                  <c:v> parallel-search 1 1</c:v>
                </c:pt>
                <c:pt idx="870">
                  <c:v> parallel-search 1 1</c:v>
                </c:pt>
                <c:pt idx="871">
                  <c:v> parallel-search 1 1</c:v>
                </c:pt>
                <c:pt idx="872">
                  <c:v> parallel-search 1 1</c:v>
                </c:pt>
                <c:pt idx="873">
                  <c:v> parallel-search 1 1</c:v>
                </c:pt>
                <c:pt idx="874">
                  <c:v> parallel-search 1 1</c:v>
                </c:pt>
                <c:pt idx="875">
                  <c:v> parallel-search 1 1</c:v>
                </c:pt>
                <c:pt idx="876">
                  <c:v> parallel-search 1 1</c:v>
                </c:pt>
                <c:pt idx="877">
                  <c:v> parallel-search 1 1</c:v>
                </c:pt>
                <c:pt idx="878">
                  <c:v> parallel-search 1 1</c:v>
                </c:pt>
                <c:pt idx="879">
                  <c:v> parallel-search 1 1</c:v>
                </c:pt>
                <c:pt idx="880">
                  <c:v> parallel-search 1 1</c:v>
                </c:pt>
                <c:pt idx="881">
                  <c:v> parallel-search 1 1</c:v>
                </c:pt>
                <c:pt idx="882">
                  <c:v> parallel-search 1 1</c:v>
                </c:pt>
                <c:pt idx="883">
                  <c:v> parallel-search 1 1</c:v>
                </c:pt>
                <c:pt idx="884">
                  <c:v> parallel-search 1 1</c:v>
                </c:pt>
                <c:pt idx="885">
                  <c:v> parallel-search 1 1</c:v>
                </c:pt>
                <c:pt idx="886">
                  <c:v> parallel-search 1 1</c:v>
                </c:pt>
                <c:pt idx="887">
                  <c:v> parallel-search 1 1</c:v>
                </c:pt>
                <c:pt idx="888">
                  <c:v> parallel-search 1 1</c:v>
                </c:pt>
                <c:pt idx="889">
                  <c:v> parallel-search 1 1</c:v>
                </c:pt>
                <c:pt idx="890">
                  <c:v> parallel-search 1 1</c:v>
                </c:pt>
                <c:pt idx="891">
                  <c:v> parallel-search 1 1</c:v>
                </c:pt>
                <c:pt idx="892">
                  <c:v> parallel-search 1 1</c:v>
                </c:pt>
                <c:pt idx="893">
                  <c:v> parallel-search 1 1</c:v>
                </c:pt>
                <c:pt idx="894">
                  <c:v> parallel-search 1 1</c:v>
                </c:pt>
                <c:pt idx="895">
                  <c:v> parallel-search 1 1</c:v>
                </c:pt>
                <c:pt idx="896">
                  <c:v> parallel-search 1 1</c:v>
                </c:pt>
                <c:pt idx="897">
                  <c:v> parallel-search 1 1</c:v>
                </c:pt>
                <c:pt idx="898">
                  <c:v> parallel-search 1 1</c:v>
                </c:pt>
                <c:pt idx="899">
                  <c:v> parallel-search 1 1</c:v>
                </c:pt>
                <c:pt idx="900">
                  <c:v> parallel-search 1 2</c:v>
                </c:pt>
                <c:pt idx="901">
                  <c:v> parallel-search 1 2</c:v>
                </c:pt>
                <c:pt idx="902">
                  <c:v> parallel-search 1 2</c:v>
                </c:pt>
                <c:pt idx="903">
                  <c:v> parallel-search 1 2</c:v>
                </c:pt>
                <c:pt idx="904">
                  <c:v> parallel-search 1 2</c:v>
                </c:pt>
                <c:pt idx="905">
                  <c:v> parallel-search 1 2</c:v>
                </c:pt>
                <c:pt idx="906">
                  <c:v> parallel-search 1 2</c:v>
                </c:pt>
                <c:pt idx="907">
                  <c:v> parallel-search 1 2</c:v>
                </c:pt>
                <c:pt idx="908">
                  <c:v> parallel-search 1 2</c:v>
                </c:pt>
                <c:pt idx="909">
                  <c:v> parallel-search 1 2</c:v>
                </c:pt>
                <c:pt idx="910">
                  <c:v> parallel-search 1 2</c:v>
                </c:pt>
                <c:pt idx="911">
                  <c:v> parallel-search 1 2</c:v>
                </c:pt>
                <c:pt idx="912">
                  <c:v> parallel-search 1 2</c:v>
                </c:pt>
                <c:pt idx="913">
                  <c:v> parallel-search 1 2</c:v>
                </c:pt>
                <c:pt idx="914">
                  <c:v> parallel-search 1 2</c:v>
                </c:pt>
                <c:pt idx="915">
                  <c:v> parallel-search 1 2</c:v>
                </c:pt>
                <c:pt idx="916">
                  <c:v> parallel-search 1 2</c:v>
                </c:pt>
                <c:pt idx="917">
                  <c:v> parallel-search 1 2</c:v>
                </c:pt>
                <c:pt idx="918">
                  <c:v> parallel-search 1 2</c:v>
                </c:pt>
                <c:pt idx="919">
                  <c:v> parallel-search 1 2</c:v>
                </c:pt>
                <c:pt idx="920">
                  <c:v> parallel-search 1 2</c:v>
                </c:pt>
                <c:pt idx="921">
                  <c:v> parallel-search 1 2</c:v>
                </c:pt>
                <c:pt idx="922">
                  <c:v> parallel-search 1 2</c:v>
                </c:pt>
                <c:pt idx="923">
                  <c:v> parallel-search 1 2</c:v>
                </c:pt>
                <c:pt idx="924">
                  <c:v> parallel-search 1 2</c:v>
                </c:pt>
                <c:pt idx="925">
                  <c:v> parallel-search 1 2</c:v>
                </c:pt>
                <c:pt idx="926">
                  <c:v> parallel-search 1 2</c:v>
                </c:pt>
                <c:pt idx="927">
                  <c:v> parallel-search 1 2</c:v>
                </c:pt>
                <c:pt idx="928">
                  <c:v> parallel-search 1 2</c:v>
                </c:pt>
                <c:pt idx="929">
                  <c:v> parallel-search 1 2</c:v>
                </c:pt>
                <c:pt idx="930">
                  <c:v> parallel-search 1 2</c:v>
                </c:pt>
                <c:pt idx="931">
                  <c:v> parallel-search 1 2</c:v>
                </c:pt>
                <c:pt idx="932">
                  <c:v> parallel-search 1 2</c:v>
                </c:pt>
                <c:pt idx="933">
                  <c:v> parallel-search 1 2</c:v>
                </c:pt>
                <c:pt idx="934">
                  <c:v> parallel-search 1 2</c:v>
                </c:pt>
                <c:pt idx="935">
                  <c:v> parallel-search 1 2</c:v>
                </c:pt>
                <c:pt idx="936">
                  <c:v> parallel-search 1 2</c:v>
                </c:pt>
                <c:pt idx="937">
                  <c:v> parallel-search 1 2</c:v>
                </c:pt>
                <c:pt idx="938">
                  <c:v> parallel-search 1 2</c:v>
                </c:pt>
                <c:pt idx="939">
                  <c:v> parallel-search 1 2</c:v>
                </c:pt>
                <c:pt idx="940">
                  <c:v> parallel-search 1 2</c:v>
                </c:pt>
                <c:pt idx="941">
                  <c:v> parallel-search 1 2</c:v>
                </c:pt>
                <c:pt idx="942">
                  <c:v> parallel-search 1 2</c:v>
                </c:pt>
                <c:pt idx="943">
                  <c:v> parallel-search 1 2</c:v>
                </c:pt>
                <c:pt idx="944">
                  <c:v> parallel-search 1 2</c:v>
                </c:pt>
                <c:pt idx="945">
                  <c:v> parallel-search 1 2</c:v>
                </c:pt>
                <c:pt idx="946">
                  <c:v> parallel-search 1 2</c:v>
                </c:pt>
                <c:pt idx="947">
                  <c:v> parallel-search 1 2</c:v>
                </c:pt>
                <c:pt idx="948">
                  <c:v> parallel-search 1 2</c:v>
                </c:pt>
                <c:pt idx="949">
                  <c:v> parallel-search 1 2</c:v>
                </c:pt>
                <c:pt idx="950">
                  <c:v> parallel-search 1 2</c:v>
                </c:pt>
                <c:pt idx="951">
                  <c:v> parallel-search 1 2</c:v>
                </c:pt>
                <c:pt idx="952">
                  <c:v> parallel-search 1 2</c:v>
                </c:pt>
                <c:pt idx="953">
                  <c:v> parallel-search 1 2</c:v>
                </c:pt>
                <c:pt idx="954">
                  <c:v> parallel-search 1 2</c:v>
                </c:pt>
                <c:pt idx="955">
                  <c:v> parallel-search 1 2</c:v>
                </c:pt>
                <c:pt idx="956">
                  <c:v> parallel-search 1 2</c:v>
                </c:pt>
                <c:pt idx="957">
                  <c:v> parallel-search 1 2</c:v>
                </c:pt>
                <c:pt idx="958">
                  <c:v> parallel-search 1 2</c:v>
                </c:pt>
                <c:pt idx="959">
                  <c:v> parallel-search 1 2</c:v>
                </c:pt>
                <c:pt idx="960">
                  <c:v> parallel-search 1 2</c:v>
                </c:pt>
                <c:pt idx="961">
                  <c:v> parallel-search 1 2</c:v>
                </c:pt>
                <c:pt idx="962">
                  <c:v> parallel-search 1 2</c:v>
                </c:pt>
                <c:pt idx="963">
                  <c:v> parallel-search 1 2</c:v>
                </c:pt>
                <c:pt idx="964">
                  <c:v> parallel-search 1 2</c:v>
                </c:pt>
                <c:pt idx="965">
                  <c:v> parallel-search 1 2</c:v>
                </c:pt>
                <c:pt idx="966">
                  <c:v> parallel-search 1 2</c:v>
                </c:pt>
                <c:pt idx="967">
                  <c:v> parallel-search 1 2</c:v>
                </c:pt>
                <c:pt idx="968">
                  <c:v> parallel-search 1 2</c:v>
                </c:pt>
                <c:pt idx="969">
                  <c:v> parallel-search 1 2</c:v>
                </c:pt>
                <c:pt idx="970">
                  <c:v> parallel-search 1 2</c:v>
                </c:pt>
                <c:pt idx="971">
                  <c:v> parallel-search 1 2</c:v>
                </c:pt>
                <c:pt idx="972">
                  <c:v> parallel-search 1 2</c:v>
                </c:pt>
                <c:pt idx="973">
                  <c:v> parallel-search 1 2</c:v>
                </c:pt>
                <c:pt idx="974">
                  <c:v> parallel-search 1 2</c:v>
                </c:pt>
                <c:pt idx="975">
                  <c:v> parallel-search 1 2</c:v>
                </c:pt>
                <c:pt idx="976">
                  <c:v> parallel-search 1 2</c:v>
                </c:pt>
                <c:pt idx="977">
                  <c:v> parallel-search 1 2</c:v>
                </c:pt>
                <c:pt idx="978">
                  <c:v> parallel-search 1 2</c:v>
                </c:pt>
                <c:pt idx="979">
                  <c:v> parallel-search 1 2</c:v>
                </c:pt>
                <c:pt idx="980">
                  <c:v> parallel-search 1 2</c:v>
                </c:pt>
                <c:pt idx="981">
                  <c:v> parallel-search 1 2</c:v>
                </c:pt>
                <c:pt idx="982">
                  <c:v> parallel-search 1 2</c:v>
                </c:pt>
                <c:pt idx="983">
                  <c:v> parallel-search 1 2</c:v>
                </c:pt>
                <c:pt idx="984">
                  <c:v> parallel-search 1 2</c:v>
                </c:pt>
                <c:pt idx="985">
                  <c:v> parallel-search 1 2</c:v>
                </c:pt>
                <c:pt idx="986">
                  <c:v> parallel-search 1 2</c:v>
                </c:pt>
                <c:pt idx="987">
                  <c:v> parallel-search 1 2</c:v>
                </c:pt>
                <c:pt idx="988">
                  <c:v> parallel-search 1 2</c:v>
                </c:pt>
                <c:pt idx="989">
                  <c:v> parallel-search 1 2</c:v>
                </c:pt>
                <c:pt idx="990">
                  <c:v> parallel-search 1 2</c:v>
                </c:pt>
                <c:pt idx="991">
                  <c:v> parallel-search 1 2</c:v>
                </c:pt>
                <c:pt idx="992">
                  <c:v> parallel-search 1 2</c:v>
                </c:pt>
                <c:pt idx="993">
                  <c:v> parallel-search 1 2</c:v>
                </c:pt>
                <c:pt idx="994">
                  <c:v> parallel-search 1 2</c:v>
                </c:pt>
                <c:pt idx="995">
                  <c:v> parallel-search 1 2</c:v>
                </c:pt>
                <c:pt idx="996">
                  <c:v> parallel-search 1 2</c:v>
                </c:pt>
                <c:pt idx="997">
                  <c:v> parallel-search 1 2</c:v>
                </c:pt>
                <c:pt idx="998">
                  <c:v> parallel-search 1 2</c:v>
                </c:pt>
                <c:pt idx="999">
                  <c:v> parallel-search 1 2</c:v>
                </c:pt>
                <c:pt idx="1000">
                  <c:v> parallel-search 1 2</c:v>
                </c:pt>
                <c:pt idx="1001">
                  <c:v> parallel-search 1 2</c:v>
                </c:pt>
                <c:pt idx="1002">
                  <c:v> parallel-search 1 2</c:v>
                </c:pt>
                <c:pt idx="1003">
                  <c:v> parallel-search 1 2</c:v>
                </c:pt>
                <c:pt idx="1004">
                  <c:v> parallel-search 1 2</c:v>
                </c:pt>
                <c:pt idx="1005">
                  <c:v> parallel-search 1 2</c:v>
                </c:pt>
                <c:pt idx="1006">
                  <c:v> parallel-search 1 2</c:v>
                </c:pt>
                <c:pt idx="1007">
                  <c:v> parallel-search 1 2</c:v>
                </c:pt>
                <c:pt idx="1008">
                  <c:v> parallel-search 1 2</c:v>
                </c:pt>
                <c:pt idx="1009">
                  <c:v> parallel-search 1 2</c:v>
                </c:pt>
                <c:pt idx="1010">
                  <c:v> parallel-search 1 2</c:v>
                </c:pt>
                <c:pt idx="1011">
                  <c:v> parallel-search 1 2</c:v>
                </c:pt>
                <c:pt idx="1012">
                  <c:v> parallel-search 1 2</c:v>
                </c:pt>
                <c:pt idx="1013">
                  <c:v> parallel-search 1 2</c:v>
                </c:pt>
                <c:pt idx="1014">
                  <c:v> parallel-search 1 2</c:v>
                </c:pt>
                <c:pt idx="1015">
                  <c:v> parallel-search 1 2</c:v>
                </c:pt>
                <c:pt idx="1016">
                  <c:v> parallel-search 1 2</c:v>
                </c:pt>
                <c:pt idx="1017">
                  <c:v> parallel-search 1 2</c:v>
                </c:pt>
                <c:pt idx="1018">
                  <c:v> parallel-search 1 2</c:v>
                </c:pt>
                <c:pt idx="1019">
                  <c:v> parallel-search 1 2</c:v>
                </c:pt>
                <c:pt idx="1020">
                  <c:v> parallel-search 1 2</c:v>
                </c:pt>
                <c:pt idx="1021">
                  <c:v> parallel-search 1 2</c:v>
                </c:pt>
                <c:pt idx="1022">
                  <c:v> parallel-search 1 2</c:v>
                </c:pt>
                <c:pt idx="1023">
                  <c:v> parallel-search 1 2</c:v>
                </c:pt>
                <c:pt idx="1024">
                  <c:v> parallel-search 1 2</c:v>
                </c:pt>
                <c:pt idx="1025">
                  <c:v> parallel-search 1 2</c:v>
                </c:pt>
                <c:pt idx="1026">
                  <c:v> parallel-search 1 2</c:v>
                </c:pt>
                <c:pt idx="1027">
                  <c:v> parallel-search 1 2</c:v>
                </c:pt>
                <c:pt idx="1028">
                  <c:v> parallel-search 1 2</c:v>
                </c:pt>
                <c:pt idx="1029">
                  <c:v> parallel-search 1 2</c:v>
                </c:pt>
                <c:pt idx="1030">
                  <c:v> parallel-search 1 2</c:v>
                </c:pt>
                <c:pt idx="1031">
                  <c:v> parallel-search 1 2</c:v>
                </c:pt>
                <c:pt idx="1032">
                  <c:v> parallel-search 1 2</c:v>
                </c:pt>
                <c:pt idx="1033">
                  <c:v> parallel-search 1 2</c:v>
                </c:pt>
                <c:pt idx="1034">
                  <c:v> parallel-search 1 2</c:v>
                </c:pt>
                <c:pt idx="1035">
                  <c:v> parallel-search 1 2</c:v>
                </c:pt>
                <c:pt idx="1036">
                  <c:v> parallel-search 1 2</c:v>
                </c:pt>
                <c:pt idx="1037">
                  <c:v> parallel-search 1 2</c:v>
                </c:pt>
                <c:pt idx="1038">
                  <c:v> parallel-search 1 2</c:v>
                </c:pt>
                <c:pt idx="1039">
                  <c:v> parallel-search 1 2</c:v>
                </c:pt>
                <c:pt idx="1040">
                  <c:v> parallel-search 1 2</c:v>
                </c:pt>
                <c:pt idx="1041">
                  <c:v> parallel-search 1 2</c:v>
                </c:pt>
                <c:pt idx="1042">
                  <c:v> parallel-search 1 2</c:v>
                </c:pt>
                <c:pt idx="1043">
                  <c:v> parallel-search 1 2</c:v>
                </c:pt>
                <c:pt idx="1044">
                  <c:v> parallel-search 1 2</c:v>
                </c:pt>
                <c:pt idx="1045">
                  <c:v> parallel-search 1 2</c:v>
                </c:pt>
                <c:pt idx="1046">
                  <c:v> parallel-search 1 2</c:v>
                </c:pt>
                <c:pt idx="1047">
                  <c:v> parallel-search 1 2</c:v>
                </c:pt>
                <c:pt idx="1048">
                  <c:v> parallel-search 1 2</c:v>
                </c:pt>
                <c:pt idx="1049">
                  <c:v> parallel-search 1 2</c:v>
                </c:pt>
                <c:pt idx="1050">
                  <c:v> parallel-search 1 4</c:v>
                </c:pt>
                <c:pt idx="1051">
                  <c:v> parallel-search 1 4</c:v>
                </c:pt>
                <c:pt idx="1052">
                  <c:v> parallel-search 1 4</c:v>
                </c:pt>
                <c:pt idx="1053">
                  <c:v> parallel-search 1 4</c:v>
                </c:pt>
                <c:pt idx="1054">
                  <c:v> parallel-search 1 4</c:v>
                </c:pt>
                <c:pt idx="1055">
                  <c:v> parallel-search 1 4</c:v>
                </c:pt>
                <c:pt idx="1056">
                  <c:v> parallel-search 1 4</c:v>
                </c:pt>
                <c:pt idx="1057">
                  <c:v> parallel-search 1 4</c:v>
                </c:pt>
                <c:pt idx="1058">
                  <c:v> parallel-search 1 4</c:v>
                </c:pt>
                <c:pt idx="1059">
                  <c:v> parallel-search 1 4</c:v>
                </c:pt>
                <c:pt idx="1060">
                  <c:v> parallel-search 1 4</c:v>
                </c:pt>
                <c:pt idx="1061">
                  <c:v> parallel-search 1 4</c:v>
                </c:pt>
                <c:pt idx="1062">
                  <c:v> parallel-search 1 4</c:v>
                </c:pt>
                <c:pt idx="1063">
                  <c:v> parallel-search 1 4</c:v>
                </c:pt>
                <c:pt idx="1064">
                  <c:v> parallel-search 1 4</c:v>
                </c:pt>
                <c:pt idx="1065">
                  <c:v> parallel-search 1 4</c:v>
                </c:pt>
                <c:pt idx="1066">
                  <c:v> parallel-search 1 4</c:v>
                </c:pt>
                <c:pt idx="1067">
                  <c:v> parallel-search 1 4</c:v>
                </c:pt>
                <c:pt idx="1068">
                  <c:v> parallel-search 1 4</c:v>
                </c:pt>
                <c:pt idx="1069">
                  <c:v> parallel-search 1 4</c:v>
                </c:pt>
                <c:pt idx="1070">
                  <c:v> parallel-search 1 4</c:v>
                </c:pt>
                <c:pt idx="1071">
                  <c:v> parallel-search 1 4</c:v>
                </c:pt>
                <c:pt idx="1072">
                  <c:v> parallel-search 1 4</c:v>
                </c:pt>
                <c:pt idx="1073">
                  <c:v> parallel-search 1 4</c:v>
                </c:pt>
                <c:pt idx="1074">
                  <c:v> parallel-search 1 4</c:v>
                </c:pt>
                <c:pt idx="1075">
                  <c:v> parallel-search 1 4</c:v>
                </c:pt>
                <c:pt idx="1076">
                  <c:v> parallel-search 1 4</c:v>
                </c:pt>
                <c:pt idx="1077">
                  <c:v> parallel-search 1 4</c:v>
                </c:pt>
                <c:pt idx="1078">
                  <c:v> parallel-search 1 4</c:v>
                </c:pt>
                <c:pt idx="1079">
                  <c:v> parallel-search 1 4</c:v>
                </c:pt>
                <c:pt idx="1080">
                  <c:v> parallel-search 1 4</c:v>
                </c:pt>
                <c:pt idx="1081">
                  <c:v> parallel-search 1 4</c:v>
                </c:pt>
                <c:pt idx="1082">
                  <c:v> parallel-search 1 4</c:v>
                </c:pt>
                <c:pt idx="1083">
                  <c:v> parallel-search 1 4</c:v>
                </c:pt>
                <c:pt idx="1084">
                  <c:v> parallel-search 1 4</c:v>
                </c:pt>
                <c:pt idx="1085">
                  <c:v> parallel-search 1 4</c:v>
                </c:pt>
                <c:pt idx="1086">
                  <c:v> parallel-search 1 4</c:v>
                </c:pt>
                <c:pt idx="1087">
                  <c:v> parallel-search 1 4</c:v>
                </c:pt>
                <c:pt idx="1088">
                  <c:v> parallel-search 1 4</c:v>
                </c:pt>
                <c:pt idx="1089">
                  <c:v> parallel-search 1 4</c:v>
                </c:pt>
                <c:pt idx="1090">
                  <c:v> parallel-search 1 4</c:v>
                </c:pt>
                <c:pt idx="1091">
                  <c:v> parallel-search 1 4</c:v>
                </c:pt>
                <c:pt idx="1092">
                  <c:v> parallel-search 1 4</c:v>
                </c:pt>
                <c:pt idx="1093">
                  <c:v> parallel-search 1 4</c:v>
                </c:pt>
                <c:pt idx="1094">
                  <c:v> parallel-search 1 4</c:v>
                </c:pt>
                <c:pt idx="1095">
                  <c:v> parallel-search 1 4</c:v>
                </c:pt>
                <c:pt idx="1096">
                  <c:v> parallel-search 1 4</c:v>
                </c:pt>
                <c:pt idx="1097">
                  <c:v> parallel-search 1 4</c:v>
                </c:pt>
                <c:pt idx="1098">
                  <c:v> parallel-search 1 4</c:v>
                </c:pt>
                <c:pt idx="1099">
                  <c:v> parallel-search 1 4</c:v>
                </c:pt>
                <c:pt idx="1100">
                  <c:v> parallel-search 1 4</c:v>
                </c:pt>
                <c:pt idx="1101">
                  <c:v> parallel-search 1 4</c:v>
                </c:pt>
                <c:pt idx="1102">
                  <c:v> parallel-search 1 4</c:v>
                </c:pt>
                <c:pt idx="1103">
                  <c:v> parallel-search 1 4</c:v>
                </c:pt>
                <c:pt idx="1104">
                  <c:v> parallel-search 1 4</c:v>
                </c:pt>
                <c:pt idx="1105">
                  <c:v> parallel-search 1 4</c:v>
                </c:pt>
                <c:pt idx="1106">
                  <c:v> parallel-search 1 4</c:v>
                </c:pt>
                <c:pt idx="1107">
                  <c:v> parallel-search 1 4</c:v>
                </c:pt>
                <c:pt idx="1108">
                  <c:v> parallel-search 1 4</c:v>
                </c:pt>
                <c:pt idx="1109">
                  <c:v> parallel-search 1 4</c:v>
                </c:pt>
                <c:pt idx="1110">
                  <c:v> parallel-search 1 4</c:v>
                </c:pt>
                <c:pt idx="1111">
                  <c:v> parallel-search 1 4</c:v>
                </c:pt>
                <c:pt idx="1112">
                  <c:v> parallel-search 1 4</c:v>
                </c:pt>
                <c:pt idx="1113">
                  <c:v> parallel-search 1 4</c:v>
                </c:pt>
                <c:pt idx="1114">
                  <c:v> parallel-search 1 4</c:v>
                </c:pt>
                <c:pt idx="1115">
                  <c:v> parallel-search 1 4</c:v>
                </c:pt>
                <c:pt idx="1116">
                  <c:v> parallel-search 1 4</c:v>
                </c:pt>
                <c:pt idx="1117">
                  <c:v> parallel-search 1 4</c:v>
                </c:pt>
                <c:pt idx="1118">
                  <c:v> parallel-search 1 4</c:v>
                </c:pt>
                <c:pt idx="1119">
                  <c:v> parallel-search 1 4</c:v>
                </c:pt>
                <c:pt idx="1120">
                  <c:v> parallel-search 1 4</c:v>
                </c:pt>
                <c:pt idx="1121">
                  <c:v> parallel-search 1 4</c:v>
                </c:pt>
                <c:pt idx="1122">
                  <c:v> parallel-search 1 4</c:v>
                </c:pt>
                <c:pt idx="1123">
                  <c:v> parallel-search 1 4</c:v>
                </c:pt>
                <c:pt idx="1124">
                  <c:v> parallel-search 1 4</c:v>
                </c:pt>
                <c:pt idx="1125">
                  <c:v> parallel-search 1 4</c:v>
                </c:pt>
                <c:pt idx="1126">
                  <c:v> parallel-search 1 4</c:v>
                </c:pt>
                <c:pt idx="1127">
                  <c:v> parallel-search 1 4</c:v>
                </c:pt>
                <c:pt idx="1128">
                  <c:v> parallel-search 1 4</c:v>
                </c:pt>
                <c:pt idx="1129">
                  <c:v> parallel-search 1 4</c:v>
                </c:pt>
                <c:pt idx="1130">
                  <c:v> parallel-search 1 4</c:v>
                </c:pt>
                <c:pt idx="1131">
                  <c:v> parallel-search 1 4</c:v>
                </c:pt>
                <c:pt idx="1132">
                  <c:v> parallel-search 1 4</c:v>
                </c:pt>
                <c:pt idx="1133">
                  <c:v> parallel-search 1 4</c:v>
                </c:pt>
                <c:pt idx="1134">
                  <c:v> parallel-search 1 4</c:v>
                </c:pt>
                <c:pt idx="1135">
                  <c:v> parallel-search 1 4</c:v>
                </c:pt>
                <c:pt idx="1136">
                  <c:v> parallel-search 1 4</c:v>
                </c:pt>
                <c:pt idx="1137">
                  <c:v> parallel-search 1 4</c:v>
                </c:pt>
                <c:pt idx="1138">
                  <c:v> parallel-search 1 4</c:v>
                </c:pt>
                <c:pt idx="1139">
                  <c:v> parallel-search 1 4</c:v>
                </c:pt>
                <c:pt idx="1140">
                  <c:v> parallel-search 1 4</c:v>
                </c:pt>
                <c:pt idx="1141">
                  <c:v> parallel-search 1 4</c:v>
                </c:pt>
                <c:pt idx="1142">
                  <c:v> parallel-search 1 4</c:v>
                </c:pt>
                <c:pt idx="1143">
                  <c:v> parallel-search 1 4</c:v>
                </c:pt>
                <c:pt idx="1144">
                  <c:v> parallel-search 1 4</c:v>
                </c:pt>
                <c:pt idx="1145">
                  <c:v> parallel-search 1 4</c:v>
                </c:pt>
                <c:pt idx="1146">
                  <c:v> parallel-search 1 4</c:v>
                </c:pt>
                <c:pt idx="1147">
                  <c:v> parallel-search 1 4</c:v>
                </c:pt>
                <c:pt idx="1148">
                  <c:v> parallel-search 1 4</c:v>
                </c:pt>
                <c:pt idx="1149">
                  <c:v> parallel-search 1 4</c:v>
                </c:pt>
                <c:pt idx="1150">
                  <c:v> parallel-search 1 4</c:v>
                </c:pt>
                <c:pt idx="1151">
                  <c:v> parallel-search 1 4</c:v>
                </c:pt>
                <c:pt idx="1152">
                  <c:v> parallel-search 1 4</c:v>
                </c:pt>
                <c:pt idx="1153">
                  <c:v> parallel-search 1 4</c:v>
                </c:pt>
                <c:pt idx="1154">
                  <c:v> parallel-search 1 4</c:v>
                </c:pt>
                <c:pt idx="1155">
                  <c:v> parallel-search 1 4</c:v>
                </c:pt>
                <c:pt idx="1156">
                  <c:v> parallel-search 1 4</c:v>
                </c:pt>
                <c:pt idx="1157">
                  <c:v> parallel-search 1 4</c:v>
                </c:pt>
                <c:pt idx="1158">
                  <c:v> parallel-search 1 4</c:v>
                </c:pt>
                <c:pt idx="1159">
                  <c:v> parallel-search 1 4</c:v>
                </c:pt>
                <c:pt idx="1160">
                  <c:v> parallel-search 1 4</c:v>
                </c:pt>
                <c:pt idx="1161">
                  <c:v> parallel-search 1 4</c:v>
                </c:pt>
                <c:pt idx="1162">
                  <c:v> parallel-search 1 4</c:v>
                </c:pt>
                <c:pt idx="1163">
                  <c:v> parallel-search 1 4</c:v>
                </c:pt>
                <c:pt idx="1164">
                  <c:v> parallel-search 1 4</c:v>
                </c:pt>
                <c:pt idx="1165">
                  <c:v> parallel-search 1 4</c:v>
                </c:pt>
                <c:pt idx="1166">
                  <c:v> parallel-search 1 4</c:v>
                </c:pt>
                <c:pt idx="1167">
                  <c:v> parallel-search 1 4</c:v>
                </c:pt>
                <c:pt idx="1168">
                  <c:v> parallel-search 1 4</c:v>
                </c:pt>
                <c:pt idx="1169">
                  <c:v> parallel-search 1 4</c:v>
                </c:pt>
                <c:pt idx="1170">
                  <c:v> parallel-search 1 4</c:v>
                </c:pt>
                <c:pt idx="1171">
                  <c:v> parallel-search 1 4</c:v>
                </c:pt>
                <c:pt idx="1172">
                  <c:v> parallel-search 1 4</c:v>
                </c:pt>
                <c:pt idx="1173">
                  <c:v> parallel-search 1 4</c:v>
                </c:pt>
                <c:pt idx="1174">
                  <c:v> parallel-search 1 4</c:v>
                </c:pt>
                <c:pt idx="1175">
                  <c:v> parallel-search 1 4</c:v>
                </c:pt>
                <c:pt idx="1176">
                  <c:v> parallel-search 1 4</c:v>
                </c:pt>
                <c:pt idx="1177">
                  <c:v> parallel-search 1 4</c:v>
                </c:pt>
                <c:pt idx="1178">
                  <c:v> parallel-search 1 4</c:v>
                </c:pt>
                <c:pt idx="1179">
                  <c:v> parallel-search 1 4</c:v>
                </c:pt>
                <c:pt idx="1180">
                  <c:v> parallel-search 1 4</c:v>
                </c:pt>
                <c:pt idx="1181">
                  <c:v> parallel-search 1 4</c:v>
                </c:pt>
                <c:pt idx="1182">
                  <c:v> parallel-search 1 4</c:v>
                </c:pt>
                <c:pt idx="1183">
                  <c:v> parallel-search 1 4</c:v>
                </c:pt>
                <c:pt idx="1184">
                  <c:v> parallel-search 1 4</c:v>
                </c:pt>
                <c:pt idx="1185">
                  <c:v> parallel-search 1 4</c:v>
                </c:pt>
                <c:pt idx="1186">
                  <c:v> parallel-search 1 4</c:v>
                </c:pt>
                <c:pt idx="1187">
                  <c:v> parallel-search 1 4</c:v>
                </c:pt>
                <c:pt idx="1188">
                  <c:v> parallel-search 1 4</c:v>
                </c:pt>
                <c:pt idx="1189">
                  <c:v> parallel-search 1 4</c:v>
                </c:pt>
                <c:pt idx="1190">
                  <c:v> parallel-search 1 4</c:v>
                </c:pt>
                <c:pt idx="1191">
                  <c:v> parallel-search 1 4</c:v>
                </c:pt>
                <c:pt idx="1192">
                  <c:v> parallel-search 1 4</c:v>
                </c:pt>
                <c:pt idx="1193">
                  <c:v> parallel-search 1 4</c:v>
                </c:pt>
                <c:pt idx="1194">
                  <c:v> parallel-search 1 4</c:v>
                </c:pt>
                <c:pt idx="1195">
                  <c:v> parallel-search 1 4</c:v>
                </c:pt>
                <c:pt idx="1196">
                  <c:v> parallel-search 1 4</c:v>
                </c:pt>
                <c:pt idx="1197">
                  <c:v> parallel-search 1 4</c:v>
                </c:pt>
                <c:pt idx="1198">
                  <c:v> parallel-search 1 4</c:v>
                </c:pt>
                <c:pt idx="1199">
                  <c:v> parallel-search 1 4</c:v>
                </c:pt>
                <c:pt idx="1200">
                  <c:v> parallel-search 1 8</c:v>
                </c:pt>
                <c:pt idx="1201">
                  <c:v> parallel-search 1 8</c:v>
                </c:pt>
                <c:pt idx="1202">
                  <c:v> parallel-search 1 8</c:v>
                </c:pt>
                <c:pt idx="1203">
                  <c:v> parallel-search 1 8</c:v>
                </c:pt>
                <c:pt idx="1204">
                  <c:v> parallel-search 1 8</c:v>
                </c:pt>
                <c:pt idx="1205">
                  <c:v> parallel-search 1 8</c:v>
                </c:pt>
                <c:pt idx="1206">
                  <c:v> parallel-search 1 8</c:v>
                </c:pt>
                <c:pt idx="1207">
                  <c:v> parallel-search 1 8</c:v>
                </c:pt>
                <c:pt idx="1208">
                  <c:v> parallel-search 1 8</c:v>
                </c:pt>
                <c:pt idx="1209">
                  <c:v> parallel-search 1 8</c:v>
                </c:pt>
                <c:pt idx="1210">
                  <c:v> parallel-search 1 8</c:v>
                </c:pt>
                <c:pt idx="1211">
                  <c:v> parallel-search 1 8</c:v>
                </c:pt>
                <c:pt idx="1212">
                  <c:v> parallel-search 1 8</c:v>
                </c:pt>
                <c:pt idx="1213">
                  <c:v> parallel-search 1 8</c:v>
                </c:pt>
                <c:pt idx="1214">
                  <c:v> parallel-search 1 8</c:v>
                </c:pt>
                <c:pt idx="1215">
                  <c:v> parallel-search 1 8</c:v>
                </c:pt>
                <c:pt idx="1216">
                  <c:v> parallel-search 1 8</c:v>
                </c:pt>
                <c:pt idx="1217">
                  <c:v> parallel-search 1 8</c:v>
                </c:pt>
                <c:pt idx="1218">
                  <c:v> parallel-search 1 8</c:v>
                </c:pt>
                <c:pt idx="1219">
                  <c:v> parallel-search 1 8</c:v>
                </c:pt>
                <c:pt idx="1220">
                  <c:v> parallel-search 1 8</c:v>
                </c:pt>
                <c:pt idx="1221">
                  <c:v> parallel-search 1 8</c:v>
                </c:pt>
                <c:pt idx="1222">
                  <c:v> parallel-search 1 8</c:v>
                </c:pt>
                <c:pt idx="1223">
                  <c:v> parallel-search 1 8</c:v>
                </c:pt>
                <c:pt idx="1224">
                  <c:v> parallel-search 1 8</c:v>
                </c:pt>
                <c:pt idx="1225">
                  <c:v> parallel-search 1 8</c:v>
                </c:pt>
                <c:pt idx="1226">
                  <c:v> parallel-search 1 8</c:v>
                </c:pt>
                <c:pt idx="1227">
                  <c:v> parallel-search 1 8</c:v>
                </c:pt>
                <c:pt idx="1228">
                  <c:v> parallel-search 1 8</c:v>
                </c:pt>
                <c:pt idx="1229">
                  <c:v> parallel-search 1 8</c:v>
                </c:pt>
                <c:pt idx="1230">
                  <c:v> parallel-search 1 8</c:v>
                </c:pt>
                <c:pt idx="1231">
                  <c:v> parallel-search 1 8</c:v>
                </c:pt>
                <c:pt idx="1232">
                  <c:v> parallel-search 1 8</c:v>
                </c:pt>
                <c:pt idx="1233">
                  <c:v> parallel-search 1 8</c:v>
                </c:pt>
                <c:pt idx="1234">
                  <c:v> parallel-search 1 8</c:v>
                </c:pt>
                <c:pt idx="1235">
                  <c:v> parallel-search 1 8</c:v>
                </c:pt>
                <c:pt idx="1236">
                  <c:v> parallel-search 1 8</c:v>
                </c:pt>
                <c:pt idx="1237">
                  <c:v> parallel-search 1 8</c:v>
                </c:pt>
                <c:pt idx="1238">
                  <c:v> parallel-search 1 8</c:v>
                </c:pt>
                <c:pt idx="1239">
                  <c:v> parallel-search 1 8</c:v>
                </c:pt>
                <c:pt idx="1240">
                  <c:v> parallel-search 1 8</c:v>
                </c:pt>
                <c:pt idx="1241">
                  <c:v> parallel-search 1 8</c:v>
                </c:pt>
                <c:pt idx="1242">
                  <c:v> parallel-search 1 8</c:v>
                </c:pt>
                <c:pt idx="1243">
                  <c:v> parallel-search 1 8</c:v>
                </c:pt>
                <c:pt idx="1244">
                  <c:v> parallel-search 1 8</c:v>
                </c:pt>
                <c:pt idx="1245">
                  <c:v> parallel-search 1 8</c:v>
                </c:pt>
                <c:pt idx="1246">
                  <c:v> parallel-search 1 8</c:v>
                </c:pt>
                <c:pt idx="1247">
                  <c:v> parallel-search 1 8</c:v>
                </c:pt>
                <c:pt idx="1248">
                  <c:v> parallel-search 1 8</c:v>
                </c:pt>
                <c:pt idx="1249">
                  <c:v> parallel-search 1 8</c:v>
                </c:pt>
                <c:pt idx="1250">
                  <c:v> parallel-search 1 8</c:v>
                </c:pt>
                <c:pt idx="1251">
                  <c:v> parallel-search 1 8</c:v>
                </c:pt>
                <c:pt idx="1252">
                  <c:v> parallel-search 1 8</c:v>
                </c:pt>
                <c:pt idx="1253">
                  <c:v> parallel-search 1 8</c:v>
                </c:pt>
                <c:pt idx="1254">
                  <c:v> parallel-search 1 8</c:v>
                </c:pt>
                <c:pt idx="1255">
                  <c:v> parallel-search 1 8</c:v>
                </c:pt>
                <c:pt idx="1256">
                  <c:v> parallel-search 1 8</c:v>
                </c:pt>
                <c:pt idx="1257">
                  <c:v> parallel-search 1 8</c:v>
                </c:pt>
                <c:pt idx="1258">
                  <c:v> parallel-search 1 8</c:v>
                </c:pt>
                <c:pt idx="1259">
                  <c:v> parallel-search 1 8</c:v>
                </c:pt>
                <c:pt idx="1260">
                  <c:v> parallel-search 1 8</c:v>
                </c:pt>
                <c:pt idx="1261">
                  <c:v> parallel-search 1 8</c:v>
                </c:pt>
                <c:pt idx="1262">
                  <c:v> parallel-search 1 8</c:v>
                </c:pt>
                <c:pt idx="1263">
                  <c:v> parallel-search 1 8</c:v>
                </c:pt>
                <c:pt idx="1264">
                  <c:v> parallel-search 1 8</c:v>
                </c:pt>
                <c:pt idx="1265">
                  <c:v> parallel-search 1 8</c:v>
                </c:pt>
                <c:pt idx="1266">
                  <c:v> parallel-search 1 8</c:v>
                </c:pt>
                <c:pt idx="1267">
                  <c:v> parallel-search 1 8</c:v>
                </c:pt>
                <c:pt idx="1268">
                  <c:v> parallel-search 1 8</c:v>
                </c:pt>
                <c:pt idx="1269">
                  <c:v> parallel-search 1 8</c:v>
                </c:pt>
                <c:pt idx="1270">
                  <c:v> parallel-search 1 8</c:v>
                </c:pt>
                <c:pt idx="1271">
                  <c:v> parallel-search 1 8</c:v>
                </c:pt>
                <c:pt idx="1272">
                  <c:v> parallel-search 1 8</c:v>
                </c:pt>
                <c:pt idx="1273">
                  <c:v> parallel-search 1 8</c:v>
                </c:pt>
                <c:pt idx="1274">
                  <c:v> parallel-search 1 8</c:v>
                </c:pt>
                <c:pt idx="1275">
                  <c:v> parallel-search 1 8</c:v>
                </c:pt>
                <c:pt idx="1276">
                  <c:v> parallel-search 1 8</c:v>
                </c:pt>
                <c:pt idx="1277">
                  <c:v> parallel-search 1 8</c:v>
                </c:pt>
                <c:pt idx="1278">
                  <c:v> parallel-search 1 8</c:v>
                </c:pt>
                <c:pt idx="1279">
                  <c:v> parallel-search 1 8</c:v>
                </c:pt>
                <c:pt idx="1280">
                  <c:v> parallel-search 1 8</c:v>
                </c:pt>
                <c:pt idx="1281">
                  <c:v> parallel-search 1 8</c:v>
                </c:pt>
                <c:pt idx="1282">
                  <c:v> parallel-search 1 8</c:v>
                </c:pt>
                <c:pt idx="1283">
                  <c:v> parallel-search 1 8</c:v>
                </c:pt>
                <c:pt idx="1284">
                  <c:v> parallel-search 1 8</c:v>
                </c:pt>
                <c:pt idx="1285">
                  <c:v> parallel-search 1 8</c:v>
                </c:pt>
                <c:pt idx="1286">
                  <c:v> parallel-search 1 8</c:v>
                </c:pt>
                <c:pt idx="1287">
                  <c:v> parallel-search 1 8</c:v>
                </c:pt>
                <c:pt idx="1288">
                  <c:v> parallel-search 1 8</c:v>
                </c:pt>
                <c:pt idx="1289">
                  <c:v> parallel-search 1 8</c:v>
                </c:pt>
                <c:pt idx="1290">
                  <c:v> parallel-search 1 8</c:v>
                </c:pt>
                <c:pt idx="1291">
                  <c:v> parallel-search 1 8</c:v>
                </c:pt>
                <c:pt idx="1292">
                  <c:v> parallel-search 1 8</c:v>
                </c:pt>
                <c:pt idx="1293">
                  <c:v> parallel-search 1 8</c:v>
                </c:pt>
                <c:pt idx="1294">
                  <c:v> parallel-search 1 8</c:v>
                </c:pt>
                <c:pt idx="1295">
                  <c:v> parallel-search 1 8</c:v>
                </c:pt>
                <c:pt idx="1296">
                  <c:v> parallel-search 1 8</c:v>
                </c:pt>
                <c:pt idx="1297">
                  <c:v> parallel-search 1 8</c:v>
                </c:pt>
                <c:pt idx="1298">
                  <c:v> parallel-search 1 8</c:v>
                </c:pt>
                <c:pt idx="1299">
                  <c:v> parallel-search 1 8</c:v>
                </c:pt>
                <c:pt idx="1300">
                  <c:v> parallel-search 1 8</c:v>
                </c:pt>
                <c:pt idx="1301">
                  <c:v> parallel-search 1 8</c:v>
                </c:pt>
                <c:pt idx="1302">
                  <c:v> parallel-search 1 8</c:v>
                </c:pt>
                <c:pt idx="1303">
                  <c:v> parallel-search 1 8</c:v>
                </c:pt>
                <c:pt idx="1304">
                  <c:v> parallel-search 1 8</c:v>
                </c:pt>
                <c:pt idx="1305">
                  <c:v> parallel-search 1 8</c:v>
                </c:pt>
                <c:pt idx="1306">
                  <c:v> parallel-search 1 8</c:v>
                </c:pt>
                <c:pt idx="1307">
                  <c:v> parallel-search 1 8</c:v>
                </c:pt>
                <c:pt idx="1308">
                  <c:v> parallel-search 1 8</c:v>
                </c:pt>
                <c:pt idx="1309">
                  <c:v> parallel-search 1 8</c:v>
                </c:pt>
                <c:pt idx="1310">
                  <c:v> parallel-search 1 8</c:v>
                </c:pt>
                <c:pt idx="1311">
                  <c:v> parallel-search 1 8</c:v>
                </c:pt>
                <c:pt idx="1312">
                  <c:v> parallel-search 1 8</c:v>
                </c:pt>
                <c:pt idx="1313">
                  <c:v> parallel-search 1 8</c:v>
                </c:pt>
                <c:pt idx="1314">
                  <c:v> parallel-search 1 8</c:v>
                </c:pt>
                <c:pt idx="1315">
                  <c:v> parallel-search 1 8</c:v>
                </c:pt>
                <c:pt idx="1316">
                  <c:v> parallel-search 1 8</c:v>
                </c:pt>
                <c:pt idx="1317">
                  <c:v> parallel-search 1 8</c:v>
                </c:pt>
                <c:pt idx="1318">
                  <c:v> parallel-search 1 8</c:v>
                </c:pt>
                <c:pt idx="1319">
                  <c:v> parallel-search 1 8</c:v>
                </c:pt>
                <c:pt idx="1320">
                  <c:v> parallel-search 1 8</c:v>
                </c:pt>
                <c:pt idx="1321">
                  <c:v> parallel-search 1 8</c:v>
                </c:pt>
                <c:pt idx="1322">
                  <c:v> parallel-search 1 8</c:v>
                </c:pt>
                <c:pt idx="1323">
                  <c:v> parallel-search 1 8</c:v>
                </c:pt>
                <c:pt idx="1324">
                  <c:v> parallel-search 1 8</c:v>
                </c:pt>
                <c:pt idx="1325">
                  <c:v> parallel-search 1 8</c:v>
                </c:pt>
                <c:pt idx="1326">
                  <c:v> parallel-search 1 8</c:v>
                </c:pt>
                <c:pt idx="1327">
                  <c:v> parallel-search 1 8</c:v>
                </c:pt>
                <c:pt idx="1328">
                  <c:v> parallel-search 1 8</c:v>
                </c:pt>
                <c:pt idx="1329">
                  <c:v> parallel-search 1 8</c:v>
                </c:pt>
                <c:pt idx="1330">
                  <c:v> parallel-search 1 8</c:v>
                </c:pt>
                <c:pt idx="1331">
                  <c:v> parallel-search 1 8</c:v>
                </c:pt>
                <c:pt idx="1332">
                  <c:v> parallel-search 1 8</c:v>
                </c:pt>
                <c:pt idx="1333">
                  <c:v> parallel-search 1 8</c:v>
                </c:pt>
                <c:pt idx="1334">
                  <c:v> parallel-search 1 8</c:v>
                </c:pt>
                <c:pt idx="1335">
                  <c:v> parallel-search 1 8</c:v>
                </c:pt>
                <c:pt idx="1336">
                  <c:v> parallel-search 1 8</c:v>
                </c:pt>
                <c:pt idx="1337">
                  <c:v> parallel-search 1 8</c:v>
                </c:pt>
                <c:pt idx="1338">
                  <c:v> parallel-search 1 8</c:v>
                </c:pt>
                <c:pt idx="1339">
                  <c:v> parallel-search 1 8</c:v>
                </c:pt>
                <c:pt idx="1340">
                  <c:v> parallel-search 1 8</c:v>
                </c:pt>
                <c:pt idx="1341">
                  <c:v> parallel-search 1 8</c:v>
                </c:pt>
                <c:pt idx="1342">
                  <c:v> parallel-search 1 8</c:v>
                </c:pt>
                <c:pt idx="1343">
                  <c:v> parallel-search 1 8</c:v>
                </c:pt>
                <c:pt idx="1344">
                  <c:v> parallel-search 1 8</c:v>
                </c:pt>
                <c:pt idx="1345">
                  <c:v> parallel-search 1 8</c:v>
                </c:pt>
                <c:pt idx="1346">
                  <c:v> parallel-search 1 8</c:v>
                </c:pt>
                <c:pt idx="1347">
                  <c:v> parallel-search 1 8</c:v>
                </c:pt>
                <c:pt idx="1348">
                  <c:v> parallel-search 1 8</c:v>
                </c:pt>
                <c:pt idx="1349">
                  <c:v> parallel-search 1 8</c:v>
                </c:pt>
              </c:strCache>
            </c:strRef>
          </c:cat>
          <c:val>
            <c:numRef>
              <c:f>'Search Chart'!$G$2:$G$1351</c:f>
              <c:numCache>
                <c:formatCode>0.00</c:formatCode>
                <c:ptCount val="1350"/>
                <c:pt idx="0">
                  <c:v>13.41</c:v>
                </c:pt>
                <c:pt idx="1">
                  <c:v>5.92</c:v>
                </c:pt>
                <c:pt idx="2">
                  <c:v>5.6</c:v>
                </c:pt>
                <c:pt idx="3">
                  <c:v>13.24</c:v>
                </c:pt>
                <c:pt idx="4">
                  <c:v>12.66</c:v>
                </c:pt>
                <c:pt idx="5">
                  <c:v>9.7100000000000009</c:v>
                </c:pt>
                <c:pt idx="6">
                  <c:v>10.27</c:v>
                </c:pt>
                <c:pt idx="7">
                  <c:v>6.16</c:v>
                </c:pt>
                <c:pt idx="8">
                  <c:v>7.62</c:v>
                </c:pt>
                <c:pt idx="9">
                  <c:v>12.68</c:v>
                </c:pt>
                <c:pt idx="10">
                  <c:v>7.12</c:v>
                </c:pt>
                <c:pt idx="11">
                  <c:v>7.04</c:v>
                </c:pt>
                <c:pt idx="12">
                  <c:v>14.24</c:v>
                </c:pt>
                <c:pt idx="13">
                  <c:v>6.12</c:v>
                </c:pt>
                <c:pt idx="14">
                  <c:v>5.51</c:v>
                </c:pt>
                <c:pt idx="15">
                  <c:v>12.57</c:v>
                </c:pt>
                <c:pt idx="16">
                  <c:v>6.11</c:v>
                </c:pt>
                <c:pt idx="17">
                  <c:v>4.8099999999999996</c:v>
                </c:pt>
                <c:pt idx="18">
                  <c:v>14.05</c:v>
                </c:pt>
                <c:pt idx="19">
                  <c:v>6.57</c:v>
                </c:pt>
                <c:pt idx="20">
                  <c:v>7.01</c:v>
                </c:pt>
                <c:pt idx="21">
                  <c:v>12.44</c:v>
                </c:pt>
                <c:pt idx="22">
                  <c:v>6.57</c:v>
                </c:pt>
                <c:pt idx="23">
                  <c:v>6.48</c:v>
                </c:pt>
                <c:pt idx="24">
                  <c:v>12.18</c:v>
                </c:pt>
                <c:pt idx="25">
                  <c:v>5.63</c:v>
                </c:pt>
                <c:pt idx="26">
                  <c:v>7.08</c:v>
                </c:pt>
                <c:pt idx="27">
                  <c:v>15.1</c:v>
                </c:pt>
                <c:pt idx="28">
                  <c:v>7.3</c:v>
                </c:pt>
                <c:pt idx="29">
                  <c:v>4.79</c:v>
                </c:pt>
                <c:pt idx="30">
                  <c:v>11.86</c:v>
                </c:pt>
                <c:pt idx="31">
                  <c:v>6.01</c:v>
                </c:pt>
                <c:pt idx="32">
                  <c:v>4.88</c:v>
                </c:pt>
                <c:pt idx="33">
                  <c:v>9.7100000000000009</c:v>
                </c:pt>
                <c:pt idx="34">
                  <c:v>4.83</c:v>
                </c:pt>
                <c:pt idx="35">
                  <c:v>5.81</c:v>
                </c:pt>
                <c:pt idx="36">
                  <c:v>10.26</c:v>
                </c:pt>
                <c:pt idx="37">
                  <c:v>7.82</c:v>
                </c:pt>
                <c:pt idx="38">
                  <c:v>5.21</c:v>
                </c:pt>
                <c:pt idx="39">
                  <c:v>11.78</c:v>
                </c:pt>
                <c:pt idx="40">
                  <c:v>11.16</c:v>
                </c:pt>
                <c:pt idx="41">
                  <c:v>3.93</c:v>
                </c:pt>
                <c:pt idx="42">
                  <c:v>11.77</c:v>
                </c:pt>
                <c:pt idx="43">
                  <c:v>4.84</c:v>
                </c:pt>
                <c:pt idx="44">
                  <c:v>5.4</c:v>
                </c:pt>
                <c:pt idx="45">
                  <c:v>10.71</c:v>
                </c:pt>
                <c:pt idx="46">
                  <c:v>6.36</c:v>
                </c:pt>
                <c:pt idx="47">
                  <c:v>4.67</c:v>
                </c:pt>
                <c:pt idx="48">
                  <c:v>11.79</c:v>
                </c:pt>
                <c:pt idx="49">
                  <c:v>6.21</c:v>
                </c:pt>
                <c:pt idx="50">
                  <c:v>5.33</c:v>
                </c:pt>
                <c:pt idx="51">
                  <c:v>10.31</c:v>
                </c:pt>
                <c:pt idx="52">
                  <c:v>5.64</c:v>
                </c:pt>
                <c:pt idx="53">
                  <c:v>7.78</c:v>
                </c:pt>
                <c:pt idx="54">
                  <c:v>13.37</c:v>
                </c:pt>
                <c:pt idx="55">
                  <c:v>5.3</c:v>
                </c:pt>
                <c:pt idx="56">
                  <c:v>6.14</c:v>
                </c:pt>
                <c:pt idx="57">
                  <c:v>12.82</c:v>
                </c:pt>
                <c:pt idx="58">
                  <c:v>6.93</c:v>
                </c:pt>
                <c:pt idx="59">
                  <c:v>5.26</c:v>
                </c:pt>
                <c:pt idx="60">
                  <c:v>10.19</c:v>
                </c:pt>
                <c:pt idx="61">
                  <c:v>7.39</c:v>
                </c:pt>
                <c:pt idx="62">
                  <c:v>3.7</c:v>
                </c:pt>
                <c:pt idx="63">
                  <c:v>14.25</c:v>
                </c:pt>
                <c:pt idx="64">
                  <c:v>11.04</c:v>
                </c:pt>
                <c:pt idx="65">
                  <c:v>3.28</c:v>
                </c:pt>
                <c:pt idx="66">
                  <c:v>12.77</c:v>
                </c:pt>
                <c:pt idx="67">
                  <c:v>6.3</c:v>
                </c:pt>
                <c:pt idx="68">
                  <c:v>5.07</c:v>
                </c:pt>
                <c:pt idx="69">
                  <c:v>13.79</c:v>
                </c:pt>
                <c:pt idx="70">
                  <c:v>5.79</c:v>
                </c:pt>
                <c:pt idx="71">
                  <c:v>4.96</c:v>
                </c:pt>
                <c:pt idx="72">
                  <c:v>13.68</c:v>
                </c:pt>
                <c:pt idx="73">
                  <c:v>4.3099999999999996</c:v>
                </c:pt>
                <c:pt idx="74">
                  <c:v>5.41</c:v>
                </c:pt>
                <c:pt idx="75">
                  <c:v>11.03</c:v>
                </c:pt>
                <c:pt idx="76">
                  <c:v>4.3600000000000003</c:v>
                </c:pt>
                <c:pt idx="77">
                  <c:v>4.3</c:v>
                </c:pt>
                <c:pt idx="78">
                  <c:v>14.06</c:v>
                </c:pt>
                <c:pt idx="79">
                  <c:v>6.53</c:v>
                </c:pt>
                <c:pt idx="80">
                  <c:v>4.2</c:v>
                </c:pt>
                <c:pt idx="81">
                  <c:v>13.93</c:v>
                </c:pt>
                <c:pt idx="82">
                  <c:v>9.5</c:v>
                </c:pt>
                <c:pt idx="83">
                  <c:v>6.72</c:v>
                </c:pt>
                <c:pt idx="84">
                  <c:v>13.69</c:v>
                </c:pt>
                <c:pt idx="85">
                  <c:v>6.96</c:v>
                </c:pt>
                <c:pt idx="86">
                  <c:v>5.3</c:v>
                </c:pt>
                <c:pt idx="87">
                  <c:v>12.8</c:v>
                </c:pt>
                <c:pt idx="88">
                  <c:v>6.39</c:v>
                </c:pt>
                <c:pt idx="89">
                  <c:v>4.55</c:v>
                </c:pt>
                <c:pt idx="90">
                  <c:v>13.9</c:v>
                </c:pt>
                <c:pt idx="91">
                  <c:v>6.05</c:v>
                </c:pt>
                <c:pt idx="92">
                  <c:v>6.38</c:v>
                </c:pt>
                <c:pt idx="93">
                  <c:v>12.41</c:v>
                </c:pt>
                <c:pt idx="94">
                  <c:v>5.56</c:v>
                </c:pt>
                <c:pt idx="95">
                  <c:v>5.36</c:v>
                </c:pt>
                <c:pt idx="96">
                  <c:v>16.25</c:v>
                </c:pt>
                <c:pt idx="97">
                  <c:v>8.5299999999999994</c:v>
                </c:pt>
                <c:pt idx="98">
                  <c:v>8.75</c:v>
                </c:pt>
                <c:pt idx="99">
                  <c:v>11.95</c:v>
                </c:pt>
                <c:pt idx="100">
                  <c:v>8.2899999999999991</c:v>
                </c:pt>
                <c:pt idx="101">
                  <c:v>6.32</c:v>
                </c:pt>
                <c:pt idx="102">
                  <c:v>14.63</c:v>
                </c:pt>
                <c:pt idx="103">
                  <c:v>3.06</c:v>
                </c:pt>
                <c:pt idx="104">
                  <c:v>5.24</c:v>
                </c:pt>
                <c:pt idx="105">
                  <c:v>13.29</c:v>
                </c:pt>
                <c:pt idx="106">
                  <c:v>5.87</c:v>
                </c:pt>
                <c:pt idx="107">
                  <c:v>6.12</c:v>
                </c:pt>
                <c:pt idx="108">
                  <c:v>13.91</c:v>
                </c:pt>
                <c:pt idx="109">
                  <c:v>6.98</c:v>
                </c:pt>
                <c:pt idx="110">
                  <c:v>7.16</c:v>
                </c:pt>
                <c:pt idx="111">
                  <c:v>16.28</c:v>
                </c:pt>
                <c:pt idx="112">
                  <c:v>7.36</c:v>
                </c:pt>
                <c:pt idx="113">
                  <c:v>6.2</c:v>
                </c:pt>
                <c:pt idx="114">
                  <c:v>16.899999999999999</c:v>
                </c:pt>
                <c:pt idx="115">
                  <c:v>8.5</c:v>
                </c:pt>
                <c:pt idx="116">
                  <c:v>7.7</c:v>
                </c:pt>
                <c:pt idx="117">
                  <c:v>19.559999999999999</c:v>
                </c:pt>
                <c:pt idx="118">
                  <c:v>7.81</c:v>
                </c:pt>
                <c:pt idx="119">
                  <c:v>6.57</c:v>
                </c:pt>
                <c:pt idx="120">
                  <c:v>13.67</c:v>
                </c:pt>
                <c:pt idx="121">
                  <c:v>8.01</c:v>
                </c:pt>
                <c:pt idx="122">
                  <c:v>5.94</c:v>
                </c:pt>
                <c:pt idx="123">
                  <c:v>13.28</c:v>
                </c:pt>
                <c:pt idx="124">
                  <c:v>7.03</c:v>
                </c:pt>
                <c:pt idx="125">
                  <c:v>5.17</c:v>
                </c:pt>
                <c:pt idx="126">
                  <c:v>14.83</c:v>
                </c:pt>
                <c:pt idx="127">
                  <c:v>8.15</c:v>
                </c:pt>
                <c:pt idx="128">
                  <c:v>6.43</c:v>
                </c:pt>
                <c:pt idx="129">
                  <c:v>10.47</c:v>
                </c:pt>
                <c:pt idx="130">
                  <c:v>7</c:v>
                </c:pt>
                <c:pt idx="131">
                  <c:v>4.74</c:v>
                </c:pt>
                <c:pt idx="132">
                  <c:v>18.55</c:v>
                </c:pt>
                <c:pt idx="133">
                  <c:v>6.61</c:v>
                </c:pt>
                <c:pt idx="134">
                  <c:v>6.34</c:v>
                </c:pt>
                <c:pt idx="135">
                  <c:v>14.14</c:v>
                </c:pt>
                <c:pt idx="136">
                  <c:v>7.58</c:v>
                </c:pt>
                <c:pt idx="137">
                  <c:v>5.51</c:v>
                </c:pt>
                <c:pt idx="138">
                  <c:v>14.92</c:v>
                </c:pt>
                <c:pt idx="139">
                  <c:v>7.02</c:v>
                </c:pt>
                <c:pt idx="140">
                  <c:v>5.32</c:v>
                </c:pt>
                <c:pt idx="141">
                  <c:v>11.75</c:v>
                </c:pt>
                <c:pt idx="142">
                  <c:v>7.54</c:v>
                </c:pt>
                <c:pt idx="143">
                  <c:v>9.33</c:v>
                </c:pt>
                <c:pt idx="144">
                  <c:v>14.04</c:v>
                </c:pt>
                <c:pt idx="145">
                  <c:v>7.85</c:v>
                </c:pt>
                <c:pt idx="146">
                  <c:v>6.15</c:v>
                </c:pt>
                <c:pt idx="147">
                  <c:v>11.72</c:v>
                </c:pt>
                <c:pt idx="148">
                  <c:v>5.22</c:v>
                </c:pt>
                <c:pt idx="149">
                  <c:v>6.91</c:v>
                </c:pt>
                <c:pt idx="150">
                  <c:v>13.01</c:v>
                </c:pt>
                <c:pt idx="151">
                  <c:v>5.83</c:v>
                </c:pt>
                <c:pt idx="152">
                  <c:v>5.7</c:v>
                </c:pt>
                <c:pt idx="153">
                  <c:v>13.36</c:v>
                </c:pt>
                <c:pt idx="154">
                  <c:v>12.45</c:v>
                </c:pt>
                <c:pt idx="155">
                  <c:v>9.66</c:v>
                </c:pt>
                <c:pt idx="156">
                  <c:v>10.199999999999999</c:v>
                </c:pt>
                <c:pt idx="157">
                  <c:v>6.09</c:v>
                </c:pt>
                <c:pt idx="158">
                  <c:v>7.63</c:v>
                </c:pt>
                <c:pt idx="159">
                  <c:v>12.62</c:v>
                </c:pt>
                <c:pt idx="160">
                  <c:v>7.19</c:v>
                </c:pt>
                <c:pt idx="161">
                  <c:v>6.89</c:v>
                </c:pt>
                <c:pt idx="162">
                  <c:v>14.22</c:v>
                </c:pt>
                <c:pt idx="163">
                  <c:v>6.14</c:v>
                </c:pt>
                <c:pt idx="164">
                  <c:v>5.33</c:v>
                </c:pt>
                <c:pt idx="165">
                  <c:v>12.6</c:v>
                </c:pt>
                <c:pt idx="166">
                  <c:v>6.08</c:v>
                </c:pt>
                <c:pt idx="167">
                  <c:v>4.83</c:v>
                </c:pt>
                <c:pt idx="168">
                  <c:v>13.89</c:v>
                </c:pt>
                <c:pt idx="169">
                  <c:v>6.44</c:v>
                </c:pt>
                <c:pt idx="170">
                  <c:v>7.26</c:v>
                </c:pt>
                <c:pt idx="171">
                  <c:v>12.2</c:v>
                </c:pt>
                <c:pt idx="172">
                  <c:v>6.6</c:v>
                </c:pt>
                <c:pt idx="173">
                  <c:v>6.67</c:v>
                </c:pt>
                <c:pt idx="174">
                  <c:v>12.4</c:v>
                </c:pt>
                <c:pt idx="175">
                  <c:v>5.67</c:v>
                </c:pt>
                <c:pt idx="176">
                  <c:v>6.91</c:v>
                </c:pt>
                <c:pt idx="177">
                  <c:v>14.83</c:v>
                </c:pt>
                <c:pt idx="178">
                  <c:v>7.34</c:v>
                </c:pt>
                <c:pt idx="179">
                  <c:v>4.84</c:v>
                </c:pt>
                <c:pt idx="180">
                  <c:v>11.88</c:v>
                </c:pt>
                <c:pt idx="181">
                  <c:v>6.01</c:v>
                </c:pt>
                <c:pt idx="182">
                  <c:v>4.9000000000000004</c:v>
                </c:pt>
                <c:pt idx="183">
                  <c:v>9.73</c:v>
                </c:pt>
                <c:pt idx="184">
                  <c:v>4.82</c:v>
                </c:pt>
                <c:pt idx="185">
                  <c:v>5.86</c:v>
                </c:pt>
                <c:pt idx="186">
                  <c:v>10.28</c:v>
                </c:pt>
                <c:pt idx="187">
                  <c:v>7.74</c:v>
                </c:pt>
                <c:pt idx="188">
                  <c:v>5.22</c:v>
                </c:pt>
                <c:pt idx="189">
                  <c:v>12.03</c:v>
                </c:pt>
                <c:pt idx="190">
                  <c:v>10.68</c:v>
                </c:pt>
                <c:pt idx="191">
                  <c:v>3.89</c:v>
                </c:pt>
                <c:pt idx="192">
                  <c:v>11.77</c:v>
                </c:pt>
                <c:pt idx="193">
                  <c:v>5.09</c:v>
                </c:pt>
                <c:pt idx="194">
                  <c:v>5.35</c:v>
                </c:pt>
                <c:pt idx="195">
                  <c:v>10.7</c:v>
                </c:pt>
                <c:pt idx="196">
                  <c:v>6.35</c:v>
                </c:pt>
                <c:pt idx="197">
                  <c:v>4.74</c:v>
                </c:pt>
                <c:pt idx="198">
                  <c:v>11.79</c:v>
                </c:pt>
                <c:pt idx="199">
                  <c:v>6.2</c:v>
                </c:pt>
                <c:pt idx="200">
                  <c:v>5.39</c:v>
                </c:pt>
                <c:pt idx="201">
                  <c:v>10.26</c:v>
                </c:pt>
                <c:pt idx="202">
                  <c:v>5.9</c:v>
                </c:pt>
                <c:pt idx="203">
                  <c:v>7.63</c:v>
                </c:pt>
                <c:pt idx="204">
                  <c:v>13.01</c:v>
                </c:pt>
                <c:pt idx="205">
                  <c:v>5.31</c:v>
                </c:pt>
                <c:pt idx="206">
                  <c:v>6.4</c:v>
                </c:pt>
                <c:pt idx="207">
                  <c:v>13.07</c:v>
                </c:pt>
                <c:pt idx="208">
                  <c:v>6.99</c:v>
                </c:pt>
                <c:pt idx="209">
                  <c:v>5.28</c:v>
                </c:pt>
                <c:pt idx="210">
                  <c:v>10.18</c:v>
                </c:pt>
                <c:pt idx="211">
                  <c:v>7.41</c:v>
                </c:pt>
                <c:pt idx="212">
                  <c:v>3.78</c:v>
                </c:pt>
                <c:pt idx="213">
                  <c:v>14.23</c:v>
                </c:pt>
                <c:pt idx="214">
                  <c:v>11.61</c:v>
                </c:pt>
                <c:pt idx="215">
                  <c:v>3.26</c:v>
                </c:pt>
                <c:pt idx="216">
                  <c:v>12.81</c:v>
                </c:pt>
                <c:pt idx="217">
                  <c:v>6.32</c:v>
                </c:pt>
                <c:pt idx="218">
                  <c:v>5.18</c:v>
                </c:pt>
                <c:pt idx="219">
                  <c:v>13.74</c:v>
                </c:pt>
                <c:pt idx="220">
                  <c:v>5.78</c:v>
                </c:pt>
                <c:pt idx="221">
                  <c:v>5.0999999999999996</c:v>
                </c:pt>
                <c:pt idx="222">
                  <c:v>13.6</c:v>
                </c:pt>
                <c:pt idx="223">
                  <c:v>4.3099999999999996</c:v>
                </c:pt>
                <c:pt idx="224">
                  <c:v>5.47</c:v>
                </c:pt>
                <c:pt idx="225">
                  <c:v>10.96</c:v>
                </c:pt>
                <c:pt idx="226">
                  <c:v>4.3600000000000003</c:v>
                </c:pt>
                <c:pt idx="227">
                  <c:v>4.3</c:v>
                </c:pt>
                <c:pt idx="228">
                  <c:v>14.19</c:v>
                </c:pt>
                <c:pt idx="229">
                  <c:v>6.52</c:v>
                </c:pt>
                <c:pt idx="230">
                  <c:v>4.41</c:v>
                </c:pt>
                <c:pt idx="231">
                  <c:v>13.78</c:v>
                </c:pt>
                <c:pt idx="232">
                  <c:v>9.98</c:v>
                </c:pt>
                <c:pt idx="233">
                  <c:v>6.74</c:v>
                </c:pt>
                <c:pt idx="234">
                  <c:v>13.33</c:v>
                </c:pt>
                <c:pt idx="235">
                  <c:v>6.94</c:v>
                </c:pt>
                <c:pt idx="236">
                  <c:v>5.38</c:v>
                </c:pt>
                <c:pt idx="237">
                  <c:v>12.91</c:v>
                </c:pt>
                <c:pt idx="238">
                  <c:v>6.35</c:v>
                </c:pt>
                <c:pt idx="239">
                  <c:v>4.55</c:v>
                </c:pt>
                <c:pt idx="240">
                  <c:v>13.87</c:v>
                </c:pt>
                <c:pt idx="241">
                  <c:v>6.28</c:v>
                </c:pt>
                <c:pt idx="242">
                  <c:v>6.35</c:v>
                </c:pt>
                <c:pt idx="243">
                  <c:v>12.79</c:v>
                </c:pt>
                <c:pt idx="244">
                  <c:v>5.56</c:v>
                </c:pt>
                <c:pt idx="245">
                  <c:v>5.32</c:v>
                </c:pt>
                <c:pt idx="246">
                  <c:v>15.86</c:v>
                </c:pt>
                <c:pt idx="247">
                  <c:v>8.5500000000000007</c:v>
                </c:pt>
                <c:pt idx="248">
                  <c:v>8.8699999999999992</c:v>
                </c:pt>
                <c:pt idx="249">
                  <c:v>11.77</c:v>
                </c:pt>
                <c:pt idx="250">
                  <c:v>8.3800000000000008</c:v>
                </c:pt>
                <c:pt idx="251">
                  <c:v>6.36</c:v>
                </c:pt>
                <c:pt idx="252">
                  <c:v>14.48</c:v>
                </c:pt>
                <c:pt idx="253">
                  <c:v>3.09</c:v>
                </c:pt>
                <c:pt idx="254">
                  <c:v>5.25</c:v>
                </c:pt>
                <c:pt idx="255">
                  <c:v>13.26</c:v>
                </c:pt>
                <c:pt idx="256">
                  <c:v>5.93</c:v>
                </c:pt>
                <c:pt idx="257">
                  <c:v>6.09</c:v>
                </c:pt>
                <c:pt idx="258">
                  <c:v>13.88</c:v>
                </c:pt>
                <c:pt idx="259">
                  <c:v>6.77</c:v>
                </c:pt>
                <c:pt idx="260">
                  <c:v>7.15</c:v>
                </c:pt>
                <c:pt idx="261">
                  <c:v>16.350000000000001</c:v>
                </c:pt>
                <c:pt idx="262">
                  <c:v>7.36</c:v>
                </c:pt>
                <c:pt idx="263">
                  <c:v>6.21</c:v>
                </c:pt>
                <c:pt idx="264">
                  <c:v>16.739999999999998</c:v>
                </c:pt>
                <c:pt idx="265">
                  <c:v>8.58</c:v>
                </c:pt>
                <c:pt idx="266">
                  <c:v>7.75</c:v>
                </c:pt>
                <c:pt idx="267">
                  <c:v>19.739999999999998</c:v>
                </c:pt>
                <c:pt idx="268">
                  <c:v>7.84</c:v>
                </c:pt>
                <c:pt idx="269">
                  <c:v>6.58</c:v>
                </c:pt>
                <c:pt idx="270">
                  <c:v>13.56</c:v>
                </c:pt>
                <c:pt idx="271">
                  <c:v>8</c:v>
                </c:pt>
                <c:pt idx="272">
                  <c:v>5.96</c:v>
                </c:pt>
                <c:pt idx="273">
                  <c:v>13.22</c:v>
                </c:pt>
                <c:pt idx="274">
                  <c:v>7.27</c:v>
                </c:pt>
                <c:pt idx="275">
                  <c:v>5.15</c:v>
                </c:pt>
                <c:pt idx="276">
                  <c:v>15.02</c:v>
                </c:pt>
                <c:pt idx="277">
                  <c:v>8.09</c:v>
                </c:pt>
                <c:pt idx="278">
                  <c:v>6.38</c:v>
                </c:pt>
                <c:pt idx="279">
                  <c:v>10.28</c:v>
                </c:pt>
                <c:pt idx="280">
                  <c:v>7.01</c:v>
                </c:pt>
                <c:pt idx="281">
                  <c:v>4.78</c:v>
                </c:pt>
                <c:pt idx="282">
                  <c:v>18.3</c:v>
                </c:pt>
                <c:pt idx="283">
                  <c:v>6.7</c:v>
                </c:pt>
                <c:pt idx="284">
                  <c:v>6.34</c:v>
                </c:pt>
                <c:pt idx="285">
                  <c:v>14.1</c:v>
                </c:pt>
                <c:pt idx="286">
                  <c:v>7.65</c:v>
                </c:pt>
                <c:pt idx="287">
                  <c:v>5.54</c:v>
                </c:pt>
                <c:pt idx="288">
                  <c:v>15.1</c:v>
                </c:pt>
                <c:pt idx="289">
                  <c:v>7.05</c:v>
                </c:pt>
                <c:pt idx="290">
                  <c:v>5.37</c:v>
                </c:pt>
                <c:pt idx="291">
                  <c:v>11.65</c:v>
                </c:pt>
                <c:pt idx="292">
                  <c:v>7.64</c:v>
                </c:pt>
                <c:pt idx="293">
                  <c:v>9.3800000000000008</c:v>
                </c:pt>
                <c:pt idx="294">
                  <c:v>14.1</c:v>
                </c:pt>
                <c:pt idx="295">
                  <c:v>7.71</c:v>
                </c:pt>
                <c:pt idx="296">
                  <c:v>6.1</c:v>
                </c:pt>
                <c:pt idx="297">
                  <c:v>11.66</c:v>
                </c:pt>
                <c:pt idx="298">
                  <c:v>5.4</c:v>
                </c:pt>
                <c:pt idx="299">
                  <c:v>6.86</c:v>
                </c:pt>
                <c:pt idx="300">
                  <c:v>13.08</c:v>
                </c:pt>
                <c:pt idx="301">
                  <c:v>5.89</c:v>
                </c:pt>
                <c:pt idx="302">
                  <c:v>5.7</c:v>
                </c:pt>
                <c:pt idx="303">
                  <c:v>13.33</c:v>
                </c:pt>
                <c:pt idx="304">
                  <c:v>12.81</c:v>
                </c:pt>
                <c:pt idx="305">
                  <c:v>9.6</c:v>
                </c:pt>
                <c:pt idx="306">
                  <c:v>10.24</c:v>
                </c:pt>
                <c:pt idx="307">
                  <c:v>6.12</c:v>
                </c:pt>
                <c:pt idx="308">
                  <c:v>7.58</c:v>
                </c:pt>
                <c:pt idx="309">
                  <c:v>12.54</c:v>
                </c:pt>
                <c:pt idx="310">
                  <c:v>7.17</c:v>
                </c:pt>
                <c:pt idx="311">
                  <c:v>6.91</c:v>
                </c:pt>
                <c:pt idx="312">
                  <c:v>14.27</c:v>
                </c:pt>
                <c:pt idx="313">
                  <c:v>6.15</c:v>
                </c:pt>
                <c:pt idx="314">
                  <c:v>5.32</c:v>
                </c:pt>
                <c:pt idx="315">
                  <c:v>12.58</c:v>
                </c:pt>
                <c:pt idx="316">
                  <c:v>6.08</c:v>
                </c:pt>
                <c:pt idx="317">
                  <c:v>4.76</c:v>
                </c:pt>
                <c:pt idx="318">
                  <c:v>13.94</c:v>
                </c:pt>
                <c:pt idx="319">
                  <c:v>6.49</c:v>
                </c:pt>
                <c:pt idx="320">
                  <c:v>7.21</c:v>
                </c:pt>
                <c:pt idx="321">
                  <c:v>12.18</c:v>
                </c:pt>
                <c:pt idx="322">
                  <c:v>6.68</c:v>
                </c:pt>
                <c:pt idx="323">
                  <c:v>6.63</c:v>
                </c:pt>
                <c:pt idx="324">
                  <c:v>12.38</c:v>
                </c:pt>
                <c:pt idx="325">
                  <c:v>5.65</c:v>
                </c:pt>
                <c:pt idx="326">
                  <c:v>6.92</c:v>
                </c:pt>
                <c:pt idx="327">
                  <c:v>14.7</c:v>
                </c:pt>
                <c:pt idx="328">
                  <c:v>7.3</c:v>
                </c:pt>
                <c:pt idx="329">
                  <c:v>4.88</c:v>
                </c:pt>
                <c:pt idx="330">
                  <c:v>11.91</c:v>
                </c:pt>
                <c:pt idx="331">
                  <c:v>6.01</c:v>
                </c:pt>
                <c:pt idx="332">
                  <c:v>4.74</c:v>
                </c:pt>
                <c:pt idx="333">
                  <c:v>9.75</c:v>
                </c:pt>
                <c:pt idx="334">
                  <c:v>4.6399999999999997</c:v>
                </c:pt>
                <c:pt idx="335">
                  <c:v>5.79</c:v>
                </c:pt>
                <c:pt idx="336">
                  <c:v>10.07</c:v>
                </c:pt>
                <c:pt idx="337">
                  <c:v>7.78</c:v>
                </c:pt>
                <c:pt idx="338">
                  <c:v>5.22</c:v>
                </c:pt>
                <c:pt idx="339">
                  <c:v>12.02</c:v>
                </c:pt>
                <c:pt idx="340">
                  <c:v>10.66</c:v>
                </c:pt>
                <c:pt idx="341">
                  <c:v>3.9</c:v>
                </c:pt>
                <c:pt idx="342">
                  <c:v>11.69</c:v>
                </c:pt>
                <c:pt idx="343">
                  <c:v>5.04</c:v>
                </c:pt>
                <c:pt idx="344">
                  <c:v>5.37</c:v>
                </c:pt>
                <c:pt idx="345">
                  <c:v>10.83</c:v>
                </c:pt>
                <c:pt idx="346">
                  <c:v>6.57</c:v>
                </c:pt>
                <c:pt idx="347">
                  <c:v>4.6500000000000004</c:v>
                </c:pt>
                <c:pt idx="348">
                  <c:v>11.84</c:v>
                </c:pt>
                <c:pt idx="349">
                  <c:v>6.15</c:v>
                </c:pt>
                <c:pt idx="350">
                  <c:v>5.32</c:v>
                </c:pt>
                <c:pt idx="351">
                  <c:v>10.31</c:v>
                </c:pt>
                <c:pt idx="352">
                  <c:v>5.93</c:v>
                </c:pt>
                <c:pt idx="353">
                  <c:v>7.54</c:v>
                </c:pt>
                <c:pt idx="354">
                  <c:v>13.03</c:v>
                </c:pt>
                <c:pt idx="355">
                  <c:v>5.32</c:v>
                </c:pt>
                <c:pt idx="356">
                  <c:v>6.32</c:v>
                </c:pt>
                <c:pt idx="357">
                  <c:v>12.97</c:v>
                </c:pt>
                <c:pt idx="358">
                  <c:v>6.96</c:v>
                </c:pt>
                <c:pt idx="359">
                  <c:v>5.31</c:v>
                </c:pt>
                <c:pt idx="360">
                  <c:v>10.23</c:v>
                </c:pt>
                <c:pt idx="361">
                  <c:v>7.25</c:v>
                </c:pt>
                <c:pt idx="362">
                  <c:v>3.69</c:v>
                </c:pt>
                <c:pt idx="363">
                  <c:v>14.29</c:v>
                </c:pt>
                <c:pt idx="364">
                  <c:v>11.61</c:v>
                </c:pt>
                <c:pt idx="365">
                  <c:v>3.14</c:v>
                </c:pt>
                <c:pt idx="366">
                  <c:v>12.8</c:v>
                </c:pt>
                <c:pt idx="367">
                  <c:v>6.32</c:v>
                </c:pt>
                <c:pt idx="368">
                  <c:v>5.05</c:v>
                </c:pt>
                <c:pt idx="369">
                  <c:v>13.7</c:v>
                </c:pt>
                <c:pt idx="370">
                  <c:v>5.78</c:v>
                </c:pt>
                <c:pt idx="371">
                  <c:v>5.0599999999999996</c:v>
                </c:pt>
                <c:pt idx="372">
                  <c:v>13.66</c:v>
                </c:pt>
                <c:pt idx="373">
                  <c:v>4.28</c:v>
                </c:pt>
                <c:pt idx="374">
                  <c:v>5.42</c:v>
                </c:pt>
                <c:pt idx="375">
                  <c:v>11.05</c:v>
                </c:pt>
                <c:pt idx="376">
                  <c:v>4.4800000000000004</c:v>
                </c:pt>
                <c:pt idx="377">
                  <c:v>4.33</c:v>
                </c:pt>
                <c:pt idx="378">
                  <c:v>14.14</c:v>
                </c:pt>
                <c:pt idx="379">
                  <c:v>6.41</c:v>
                </c:pt>
                <c:pt idx="380">
                  <c:v>4.38</c:v>
                </c:pt>
                <c:pt idx="381">
                  <c:v>13.98</c:v>
                </c:pt>
                <c:pt idx="382">
                  <c:v>9.75</c:v>
                </c:pt>
                <c:pt idx="383">
                  <c:v>6.75</c:v>
                </c:pt>
                <c:pt idx="384">
                  <c:v>13.37</c:v>
                </c:pt>
                <c:pt idx="385">
                  <c:v>6.93</c:v>
                </c:pt>
                <c:pt idx="386">
                  <c:v>5.44</c:v>
                </c:pt>
                <c:pt idx="387">
                  <c:v>12.93</c:v>
                </c:pt>
                <c:pt idx="388">
                  <c:v>6.28</c:v>
                </c:pt>
                <c:pt idx="389">
                  <c:v>4.5199999999999996</c:v>
                </c:pt>
                <c:pt idx="390">
                  <c:v>13.67</c:v>
                </c:pt>
                <c:pt idx="391">
                  <c:v>6.22</c:v>
                </c:pt>
                <c:pt idx="392">
                  <c:v>6.37</c:v>
                </c:pt>
                <c:pt idx="393">
                  <c:v>12.53</c:v>
                </c:pt>
                <c:pt idx="394">
                  <c:v>5.58</c:v>
                </c:pt>
                <c:pt idx="395">
                  <c:v>5.36</c:v>
                </c:pt>
                <c:pt idx="396">
                  <c:v>16.21</c:v>
                </c:pt>
                <c:pt idx="397">
                  <c:v>8.5399999999999991</c:v>
                </c:pt>
                <c:pt idx="398">
                  <c:v>8.83</c:v>
                </c:pt>
                <c:pt idx="399">
                  <c:v>11.79</c:v>
                </c:pt>
                <c:pt idx="400">
                  <c:v>8.31</c:v>
                </c:pt>
                <c:pt idx="401">
                  <c:v>6.36</c:v>
                </c:pt>
                <c:pt idx="402">
                  <c:v>14.6</c:v>
                </c:pt>
                <c:pt idx="403">
                  <c:v>3.1</c:v>
                </c:pt>
                <c:pt idx="404">
                  <c:v>5.07</c:v>
                </c:pt>
                <c:pt idx="405">
                  <c:v>13.3</c:v>
                </c:pt>
                <c:pt idx="406">
                  <c:v>5.91</c:v>
                </c:pt>
                <c:pt idx="407">
                  <c:v>6.06</c:v>
                </c:pt>
                <c:pt idx="408">
                  <c:v>13.91</c:v>
                </c:pt>
                <c:pt idx="409">
                  <c:v>6.92</c:v>
                </c:pt>
                <c:pt idx="410">
                  <c:v>7.16</c:v>
                </c:pt>
                <c:pt idx="411">
                  <c:v>16.09</c:v>
                </c:pt>
                <c:pt idx="412">
                  <c:v>7.35</c:v>
                </c:pt>
                <c:pt idx="413">
                  <c:v>6.14</c:v>
                </c:pt>
                <c:pt idx="414">
                  <c:v>16.87</c:v>
                </c:pt>
                <c:pt idx="415">
                  <c:v>8.5500000000000007</c:v>
                </c:pt>
                <c:pt idx="416">
                  <c:v>7.56</c:v>
                </c:pt>
                <c:pt idx="417">
                  <c:v>19.510000000000002</c:v>
                </c:pt>
                <c:pt idx="418">
                  <c:v>7.81</c:v>
                </c:pt>
                <c:pt idx="419">
                  <c:v>6.51</c:v>
                </c:pt>
                <c:pt idx="420">
                  <c:v>13.61</c:v>
                </c:pt>
                <c:pt idx="421">
                  <c:v>7.97</c:v>
                </c:pt>
                <c:pt idx="422">
                  <c:v>5.96</c:v>
                </c:pt>
                <c:pt idx="423">
                  <c:v>13.17</c:v>
                </c:pt>
                <c:pt idx="424">
                  <c:v>7.18</c:v>
                </c:pt>
                <c:pt idx="425">
                  <c:v>5.12</c:v>
                </c:pt>
                <c:pt idx="426">
                  <c:v>15.07</c:v>
                </c:pt>
                <c:pt idx="427">
                  <c:v>7.8</c:v>
                </c:pt>
                <c:pt idx="428">
                  <c:v>6.39</c:v>
                </c:pt>
                <c:pt idx="429">
                  <c:v>10.47</c:v>
                </c:pt>
                <c:pt idx="430">
                  <c:v>6.93</c:v>
                </c:pt>
                <c:pt idx="431">
                  <c:v>4.76</c:v>
                </c:pt>
                <c:pt idx="432">
                  <c:v>18.54</c:v>
                </c:pt>
                <c:pt idx="433">
                  <c:v>6.43</c:v>
                </c:pt>
                <c:pt idx="434">
                  <c:v>6.44</c:v>
                </c:pt>
                <c:pt idx="435">
                  <c:v>14.11</c:v>
                </c:pt>
                <c:pt idx="436">
                  <c:v>7.6</c:v>
                </c:pt>
                <c:pt idx="437">
                  <c:v>5.41</c:v>
                </c:pt>
                <c:pt idx="438">
                  <c:v>15.2</c:v>
                </c:pt>
                <c:pt idx="439">
                  <c:v>6.95</c:v>
                </c:pt>
                <c:pt idx="440">
                  <c:v>5.36</c:v>
                </c:pt>
                <c:pt idx="441">
                  <c:v>11.85</c:v>
                </c:pt>
                <c:pt idx="442">
                  <c:v>7.43</c:v>
                </c:pt>
                <c:pt idx="443">
                  <c:v>9.39</c:v>
                </c:pt>
                <c:pt idx="444">
                  <c:v>14.09</c:v>
                </c:pt>
                <c:pt idx="445">
                  <c:v>7.62</c:v>
                </c:pt>
                <c:pt idx="446">
                  <c:v>6.08</c:v>
                </c:pt>
                <c:pt idx="447">
                  <c:v>11.66</c:v>
                </c:pt>
                <c:pt idx="448">
                  <c:v>5.4</c:v>
                </c:pt>
                <c:pt idx="449">
                  <c:v>6.84</c:v>
                </c:pt>
                <c:pt idx="450">
                  <c:v>13.02</c:v>
                </c:pt>
                <c:pt idx="451">
                  <c:v>5.84</c:v>
                </c:pt>
                <c:pt idx="452">
                  <c:v>5.68</c:v>
                </c:pt>
                <c:pt idx="453">
                  <c:v>13.18</c:v>
                </c:pt>
                <c:pt idx="454">
                  <c:v>12.7</c:v>
                </c:pt>
                <c:pt idx="455">
                  <c:v>9.75</c:v>
                </c:pt>
                <c:pt idx="456">
                  <c:v>10.26</c:v>
                </c:pt>
                <c:pt idx="457">
                  <c:v>6.08</c:v>
                </c:pt>
                <c:pt idx="458">
                  <c:v>7.59</c:v>
                </c:pt>
                <c:pt idx="459">
                  <c:v>12.52</c:v>
                </c:pt>
                <c:pt idx="460">
                  <c:v>7.15</c:v>
                </c:pt>
                <c:pt idx="461">
                  <c:v>6.9</c:v>
                </c:pt>
                <c:pt idx="462">
                  <c:v>14.23</c:v>
                </c:pt>
                <c:pt idx="463">
                  <c:v>6.13</c:v>
                </c:pt>
                <c:pt idx="464">
                  <c:v>5.33</c:v>
                </c:pt>
                <c:pt idx="465">
                  <c:v>12.61</c:v>
                </c:pt>
                <c:pt idx="466">
                  <c:v>6.14</c:v>
                </c:pt>
                <c:pt idx="467">
                  <c:v>4.74</c:v>
                </c:pt>
                <c:pt idx="468">
                  <c:v>13.97</c:v>
                </c:pt>
                <c:pt idx="469">
                  <c:v>6.57</c:v>
                </c:pt>
                <c:pt idx="470">
                  <c:v>7.2</c:v>
                </c:pt>
                <c:pt idx="471">
                  <c:v>12.19</c:v>
                </c:pt>
                <c:pt idx="472">
                  <c:v>6.62</c:v>
                </c:pt>
                <c:pt idx="473">
                  <c:v>6.6</c:v>
                </c:pt>
                <c:pt idx="474">
                  <c:v>12.53</c:v>
                </c:pt>
                <c:pt idx="475">
                  <c:v>5.66</c:v>
                </c:pt>
                <c:pt idx="476">
                  <c:v>6.92</c:v>
                </c:pt>
                <c:pt idx="477">
                  <c:v>14.81</c:v>
                </c:pt>
                <c:pt idx="478">
                  <c:v>7.29</c:v>
                </c:pt>
                <c:pt idx="479">
                  <c:v>4.8499999999999996</c:v>
                </c:pt>
                <c:pt idx="480">
                  <c:v>11.96</c:v>
                </c:pt>
                <c:pt idx="481">
                  <c:v>6</c:v>
                </c:pt>
                <c:pt idx="482">
                  <c:v>4.68</c:v>
                </c:pt>
                <c:pt idx="483">
                  <c:v>9.73</c:v>
                </c:pt>
                <c:pt idx="484">
                  <c:v>4.8600000000000003</c:v>
                </c:pt>
                <c:pt idx="485">
                  <c:v>5.83</c:v>
                </c:pt>
                <c:pt idx="486">
                  <c:v>10.08</c:v>
                </c:pt>
                <c:pt idx="487">
                  <c:v>7.82</c:v>
                </c:pt>
                <c:pt idx="488">
                  <c:v>5.19</c:v>
                </c:pt>
                <c:pt idx="489">
                  <c:v>12.03</c:v>
                </c:pt>
                <c:pt idx="490">
                  <c:v>10.68</c:v>
                </c:pt>
                <c:pt idx="491">
                  <c:v>3.89</c:v>
                </c:pt>
                <c:pt idx="492">
                  <c:v>11.64</c:v>
                </c:pt>
                <c:pt idx="493">
                  <c:v>5.08</c:v>
                </c:pt>
                <c:pt idx="494">
                  <c:v>5.43</c:v>
                </c:pt>
                <c:pt idx="495">
                  <c:v>10.73</c:v>
                </c:pt>
                <c:pt idx="496">
                  <c:v>6.62</c:v>
                </c:pt>
                <c:pt idx="497">
                  <c:v>4.6500000000000004</c:v>
                </c:pt>
                <c:pt idx="498">
                  <c:v>11.76</c:v>
                </c:pt>
                <c:pt idx="499">
                  <c:v>6.15</c:v>
                </c:pt>
                <c:pt idx="500">
                  <c:v>5.35</c:v>
                </c:pt>
                <c:pt idx="501">
                  <c:v>10.28</c:v>
                </c:pt>
                <c:pt idx="502">
                  <c:v>5.91</c:v>
                </c:pt>
                <c:pt idx="503">
                  <c:v>7.55</c:v>
                </c:pt>
                <c:pt idx="504">
                  <c:v>13</c:v>
                </c:pt>
                <c:pt idx="505">
                  <c:v>5.3</c:v>
                </c:pt>
                <c:pt idx="506">
                  <c:v>6.33</c:v>
                </c:pt>
                <c:pt idx="507">
                  <c:v>13</c:v>
                </c:pt>
                <c:pt idx="508">
                  <c:v>6.93</c:v>
                </c:pt>
                <c:pt idx="509">
                  <c:v>5.27</c:v>
                </c:pt>
                <c:pt idx="510">
                  <c:v>10.19</c:v>
                </c:pt>
                <c:pt idx="511">
                  <c:v>7.13</c:v>
                </c:pt>
                <c:pt idx="512">
                  <c:v>3.72</c:v>
                </c:pt>
                <c:pt idx="513">
                  <c:v>14.22</c:v>
                </c:pt>
                <c:pt idx="514">
                  <c:v>11.62</c:v>
                </c:pt>
                <c:pt idx="515">
                  <c:v>3.19</c:v>
                </c:pt>
                <c:pt idx="516">
                  <c:v>12.84</c:v>
                </c:pt>
                <c:pt idx="517">
                  <c:v>6.32</c:v>
                </c:pt>
                <c:pt idx="518">
                  <c:v>4.9800000000000004</c:v>
                </c:pt>
                <c:pt idx="519">
                  <c:v>13.71</c:v>
                </c:pt>
                <c:pt idx="520">
                  <c:v>5.81</c:v>
                </c:pt>
                <c:pt idx="521">
                  <c:v>5.05</c:v>
                </c:pt>
                <c:pt idx="522">
                  <c:v>13.63</c:v>
                </c:pt>
                <c:pt idx="523">
                  <c:v>4.28</c:v>
                </c:pt>
                <c:pt idx="524">
                  <c:v>5.41</c:v>
                </c:pt>
                <c:pt idx="525">
                  <c:v>11.01</c:v>
                </c:pt>
                <c:pt idx="526">
                  <c:v>4.5</c:v>
                </c:pt>
                <c:pt idx="527">
                  <c:v>4.3099999999999996</c:v>
                </c:pt>
                <c:pt idx="528">
                  <c:v>14.21</c:v>
                </c:pt>
                <c:pt idx="529">
                  <c:v>6.33</c:v>
                </c:pt>
                <c:pt idx="530">
                  <c:v>4.45</c:v>
                </c:pt>
                <c:pt idx="531">
                  <c:v>13.95</c:v>
                </c:pt>
                <c:pt idx="532">
                  <c:v>9.91</c:v>
                </c:pt>
                <c:pt idx="533">
                  <c:v>6.72</c:v>
                </c:pt>
                <c:pt idx="534">
                  <c:v>13.38</c:v>
                </c:pt>
                <c:pt idx="535">
                  <c:v>6.97</c:v>
                </c:pt>
                <c:pt idx="536">
                  <c:v>5.43</c:v>
                </c:pt>
                <c:pt idx="537">
                  <c:v>12.94</c:v>
                </c:pt>
                <c:pt idx="538">
                  <c:v>6.25</c:v>
                </c:pt>
                <c:pt idx="539">
                  <c:v>4.54</c:v>
                </c:pt>
                <c:pt idx="540">
                  <c:v>13.7</c:v>
                </c:pt>
                <c:pt idx="541">
                  <c:v>6.21</c:v>
                </c:pt>
                <c:pt idx="542">
                  <c:v>6.35</c:v>
                </c:pt>
                <c:pt idx="543">
                  <c:v>12.56</c:v>
                </c:pt>
                <c:pt idx="544">
                  <c:v>5.57</c:v>
                </c:pt>
                <c:pt idx="545">
                  <c:v>5.35</c:v>
                </c:pt>
                <c:pt idx="546">
                  <c:v>16.239999999999998</c:v>
                </c:pt>
                <c:pt idx="547">
                  <c:v>8.44</c:v>
                </c:pt>
                <c:pt idx="548">
                  <c:v>8.81</c:v>
                </c:pt>
                <c:pt idx="549">
                  <c:v>11.95</c:v>
                </c:pt>
                <c:pt idx="550">
                  <c:v>8.32</c:v>
                </c:pt>
                <c:pt idx="551">
                  <c:v>6.32</c:v>
                </c:pt>
                <c:pt idx="552">
                  <c:v>14.61</c:v>
                </c:pt>
                <c:pt idx="553">
                  <c:v>3.03</c:v>
                </c:pt>
                <c:pt idx="554">
                  <c:v>5.07</c:v>
                </c:pt>
                <c:pt idx="555">
                  <c:v>13.22</c:v>
                </c:pt>
                <c:pt idx="556">
                  <c:v>5.95</c:v>
                </c:pt>
                <c:pt idx="557">
                  <c:v>6.1</c:v>
                </c:pt>
                <c:pt idx="558">
                  <c:v>13.89</c:v>
                </c:pt>
                <c:pt idx="559">
                  <c:v>7.02</c:v>
                </c:pt>
                <c:pt idx="560">
                  <c:v>7.1</c:v>
                </c:pt>
                <c:pt idx="561">
                  <c:v>16.28</c:v>
                </c:pt>
                <c:pt idx="562">
                  <c:v>7.37</c:v>
                </c:pt>
                <c:pt idx="563">
                  <c:v>6.18</c:v>
                </c:pt>
                <c:pt idx="564">
                  <c:v>16.809999999999999</c:v>
                </c:pt>
                <c:pt idx="565">
                  <c:v>8.5399999999999991</c:v>
                </c:pt>
                <c:pt idx="566">
                  <c:v>7.67</c:v>
                </c:pt>
                <c:pt idx="567">
                  <c:v>19.47</c:v>
                </c:pt>
                <c:pt idx="568">
                  <c:v>7.81</c:v>
                </c:pt>
                <c:pt idx="569">
                  <c:v>6.56</c:v>
                </c:pt>
                <c:pt idx="570">
                  <c:v>13.75</c:v>
                </c:pt>
                <c:pt idx="571">
                  <c:v>8.0500000000000007</c:v>
                </c:pt>
                <c:pt idx="572">
                  <c:v>5.96</c:v>
                </c:pt>
                <c:pt idx="573">
                  <c:v>13.18</c:v>
                </c:pt>
                <c:pt idx="574">
                  <c:v>7.25</c:v>
                </c:pt>
                <c:pt idx="575">
                  <c:v>5.1100000000000003</c:v>
                </c:pt>
                <c:pt idx="576">
                  <c:v>15.12</c:v>
                </c:pt>
                <c:pt idx="577">
                  <c:v>8.01</c:v>
                </c:pt>
                <c:pt idx="578">
                  <c:v>6.37</c:v>
                </c:pt>
                <c:pt idx="579">
                  <c:v>10.41</c:v>
                </c:pt>
                <c:pt idx="580">
                  <c:v>6.83</c:v>
                </c:pt>
                <c:pt idx="581">
                  <c:v>4.78</c:v>
                </c:pt>
                <c:pt idx="582">
                  <c:v>18.54</c:v>
                </c:pt>
                <c:pt idx="583">
                  <c:v>6.59</c:v>
                </c:pt>
                <c:pt idx="584">
                  <c:v>6.33</c:v>
                </c:pt>
                <c:pt idx="585">
                  <c:v>14.08</c:v>
                </c:pt>
                <c:pt idx="586">
                  <c:v>7.6</c:v>
                </c:pt>
                <c:pt idx="587">
                  <c:v>5.53</c:v>
                </c:pt>
                <c:pt idx="588">
                  <c:v>15.28</c:v>
                </c:pt>
                <c:pt idx="589">
                  <c:v>6.77</c:v>
                </c:pt>
                <c:pt idx="590">
                  <c:v>5.34</c:v>
                </c:pt>
                <c:pt idx="591">
                  <c:v>11.79</c:v>
                </c:pt>
                <c:pt idx="592">
                  <c:v>7.64</c:v>
                </c:pt>
                <c:pt idx="593">
                  <c:v>9.31</c:v>
                </c:pt>
                <c:pt idx="594">
                  <c:v>14.12</c:v>
                </c:pt>
                <c:pt idx="595">
                  <c:v>7.75</c:v>
                </c:pt>
                <c:pt idx="596">
                  <c:v>6.1</c:v>
                </c:pt>
                <c:pt idx="597">
                  <c:v>11.75</c:v>
                </c:pt>
                <c:pt idx="598">
                  <c:v>5.39</c:v>
                </c:pt>
                <c:pt idx="599">
                  <c:v>6.78</c:v>
                </c:pt>
                <c:pt idx="600">
                  <c:v>13</c:v>
                </c:pt>
                <c:pt idx="601">
                  <c:v>5.83</c:v>
                </c:pt>
                <c:pt idx="602">
                  <c:v>5.63</c:v>
                </c:pt>
                <c:pt idx="603">
                  <c:v>13.07</c:v>
                </c:pt>
                <c:pt idx="604">
                  <c:v>12.71</c:v>
                </c:pt>
                <c:pt idx="605">
                  <c:v>9.6999999999999993</c:v>
                </c:pt>
                <c:pt idx="606">
                  <c:v>10.24</c:v>
                </c:pt>
                <c:pt idx="607">
                  <c:v>6.05</c:v>
                </c:pt>
                <c:pt idx="608">
                  <c:v>7.59</c:v>
                </c:pt>
                <c:pt idx="609">
                  <c:v>12.51</c:v>
                </c:pt>
                <c:pt idx="610">
                  <c:v>7.2</c:v>
                </c:pt>
                <c:pt idx="611">
                  <c:v>6.96</c:v>
                </c:pt>
                <c:pt idx="612">
                  <c:v>14.16</c:v>
                </c:pt>
                <c:pt idx="613">
                  <c:v>6.1</c:v>
                </c:pt>
                <c:pt idx="614">
                  <c:v>5.36</c:v>
                </c:pt>
                <c:pt idx="615">
                  <c:v>12.56</c:v>
                </c:pt>
                <c:pt idx="616">
                  <c:v>6.09</c:v>
                </c:pt>
                <c:pt idx="617">
                  <c:v>4.8600000000000003</c:v>
                </c:pt>
                <c:pt idx="618">
                  <c:v>14.46</c:v>
                </c:pt>
                <c:pt idx="619">
                  <c:v>7.08</c:v>
                </c:pt>
                <c:pt idx="620">
                  <c:v>7.21</c:v>
                </c:pt>
                <c:pt idx="621">
                  <c:v>12.15</c:v>
                </c:pt>
                <c:pt idx="622">
                  <c:v>6.59</c:v>
                </c:pt>
                <c:pt idx="623">
                  <c:v>6.6</c:v>
                </c:pt>
                <c:pt idx="624">
                  <c:v>12.4</c:v>
                </c:pt>
                <c:pt idx="625">
                  <c:v>5.64</c:v>
                </c:pt>
                <c:pt idx="626">
                  <c:v>6.93</c:v>
                </c:pt>
                <c:pt idx="627">
                  <c:v>15</c:v>
                </c:pt>
                <c:pt idx="628">
                  <c:v>7.3</c:v>
                </c:pt>
                <c:pt idx="629">
                  <c:v>4.8499999999999996</c:v>
                </c:pt>
                <c:pt idx="630">
                  <c:v>11.95</c:v>
                </c:pt>
                <c:pt idx="631">
                  <c:v>6</c:v>
                </c:pt>
                <c:pt idx="632">
                  <c:v>4.8600000000000003</c:v>
                </c:pt>
                <c:pt idx="633">
                  <c:v>9.7200000000000006</c:v>
                </c:pt>
                <c:pt idx="634">
                  <c:v>4.87</c:v>
                </c:pt>
                <c:pt idx="635">
                  <c:v>5.79</c:v>
                </c:pt>
                <c:pt idx="636">
                  <c:v>10.06</c:v>
                </c:pt>
                <c:pt idx="637">
                  <c:v>7.79</c:v>
                </c:pt>
                <c:pt idx="638">
                  <c:v>5.2</c:v>
                </c:pt>
                <c:pt idx="639">
                  <c:v>11.98</c:v>
                </c:pt>
                <c:pt idx="640">
                  <c:v>10.59</c:v>
                </c:pt>
                <c:pt idx="641">
                  <c:v>3.85</c:v>
                </c:pt>
                <c:pt idx="642">
                  <c:v>11.78</c:v>
                </c:pt>
                <c:pt idx="643">
                  <c:v>4.97</c:v>
                </c:pt>
                <c:pt idx="644">
                  <c:v>5.4</c:v>
                </c:pt>
                <c:pt idx="645">
                  <c:v>10.74</c:v>
                </c:pt>
                <c:pt idx="646">
                  <c:v>6.64</c:v>
                </c:pt>
                <c:pt idx="647">
                  <c:v>4.68</c:v>
                </c:pt>
                <c:pt idx="648">
                  <c:v>11.8</c:v>
                </c:pt>
                <c:pt idx="649">
                  <c:v>6.04</c:v>
                </c:pt>
                <c:pt idx="650">
                  <c:v>5.3</c:v>
                </c:pt>
                <c:pt idx="651">
                  <c:v>10.33</c:v>
                </c:pt>
                <c:pt idx="652">
                  <c:v>5.9</c:v>
                </c:pt>
                <c:pt idx="653">
                  <c:v>7.62</c:v>
                </c:pt>
                <c:pt idx="654">
                  <c:v>12.99</c:v>
                </c:pt>
                <c:pt idx="655">
                  <c:v>5.34</c:v>
                </c:pt>
                <c:pt idx="656">
                  <c:v>6.36</c:v>
                </c:pt>
                <c:pt idx="657">
                  <c:v>13.04</c:v>
                </c:pt>
                <c:pt idx="658">
                  <c:v>6.95</c:v>
                </c:pt>
                <c:pt idx="659">
                  <c:v>5.28</c:v>
                </c:pt>
                <c:pt idx="660">
                  <c:v>10.199999999999999</c:v>
                </c:pt>
                <c:pt idx="661">
                  <c:v>7.22</c:v>
                </c:pt>
                <c:pt idx="662">
                  <c:v>3.72</c:v>
                </c:pt>
                <c:pt idx="663">
                  <c:v>14.24</c:v>
                </c:pt>
                <c:pt idx="664">
                  <c:v>11.62</c:v>
                </c:pt>
                <c:pt idx="665">
                  <c:v>3.26</c:v>
                </c:pt>
                <c:pt idx="666">
                  <c:v>12.76</c:v>
                </c:pt>
                <c:pt idx="667">
                  <c:v>6.3</c:v>
                </c:pt>
                <c:pt idx="668">
                  <c:v>5.04</c:v>
                </c:pt>
                <c:pt idx="669">
                  <c:v>13.72</c:v>
                </c:pt>
                <c:pt idx="670">
                  <c:v>5.78</c:v>
                </c:pt>
                <c:pt idx="671">
                  <c:v>5.03</c:v>
                </c:pt>
                <c:pt idx="672">
                  <c:v>13.66</c:v>
                </c:pt>
                <c:pt idx="673">
                  <c:v>4.26</c:v>
                </c:pt>
                <c:pt idx="674">
                  <c:v>5.41</c:v>
                </c:pt>
                <c:pt idx="675">
                  <c:v>10.91</c:v>
                </c:pt>
                <c:pt idx="676">
                  <c:v>4.5</c:v>
                </c:pt>
                <c:pt idx="677">
                  <c:v>4.32</c:v>
                </c:pt>
                <c:pt idx="678">
                  <c:v>14.3</c:v>
                </c:pt>
                <c:pt idx="679">
                  <c:v>6.28</c:v>
                </c:pt>
                <c:pt idx="680">
                  <c:v>4.3899999999999997</c:v>
                </c:pt>
                <c:pt idx="681">
                  <c:v>14.04</c:v>
                </c:pt>
                <c:pt idx="682">
                  <c:v>10.06</c:v>
                </c:pt>
                <c:pt idx="683">
                  <c:v>6.68</c:v>
                </c:pt>
                <c:pt idx="684">
                  <c:v>13.45</c:v>
                </c:pt>
                <c:pt idx="685">
                  <c:v>6.97</c:v>
                </c:pt>
                <c:pt idx="686">
                  <c:v>5.41</c:v>
                </c:pt>
                <c:pt idx="687">
                  <c:v>12.94</c:v>
                </c:pt>
                <c:pt idx="688">
                  <c:v>6.18</c:v>
                </c:pt>
                <c:pt idx="689">
                  <c:v>4.55</c:v>
                </c:pt>
                <c:pt idx="690">
                  <c:v>13.75</c:v>
                </c:pt>
                <c:pt idx="691">
                  <c:v>6.18</c:v>
                </c:pt>
                <c:pt idx="692">
                  <c:v>6.36</c:v>
                </c:pt>
                <c:pt idx="693">
                  <c:v>12.5</c:v>
                </c:pt>
                <c:pt idx="694">
                  <c:v>5.59</c:v>
                </c:pt>
                <c:pt idx="695">
                  <c:v>5.38</c:v>
                </c:pt>
                <c:pt idx="696">
                  <c:v>16.239999999999998</c:v>
                </c:pt>
                <c:pt idx="697">
                  <c:v>8.5</c:v>
                </c:pt>
                <c:pt idx="698">
                  <c:v>8.68</c:v>
                </c:pt>
                <c:pt idx="699">
                  <c:v>11.98</c:v>
                </c:pt>
                <c:pt idx="700">
                  <c:v>8.34</c:v>
                </c:pt>
                <c:pt idx="701">
                  <c:v>6.3</c:v>
                </c:pt>
                <c:pt idx="702">
                  <c:v>14.54</c:v>
                </c:pt>
                <c:pt idx="703">
                  <c:v>3.06</c:v>
                </c:pt>
                <c:pt idx="704">
                  <c:v>5.23</c:v>
                </c:pt>
                <c:pt idx="705">
                  <c:v>13.26</c:v>
                </c:pt>
                <c:pt idx="706">
                  <c:v>5.92</c:v>
                </c:pt>
                <c:pt idx="707">
                  <c:v>6.13</c:v>
                </c:pt>
                <c:pt idx="708">
                  <c:v>13.87</c:v>
                </c:pt>
                <c:pt idx="709">
                  <c:v>6.98</c:v>
                </c:pt>
                <c:pt idx="710">
                  <c:v>6.98</c:v>
                </c:pt>
                <c:pt idx="711">
                  <c:v>16.34</c:v>
                </c:pt>
                <c:pt idx="712">
                  <c:v>7.05</c:v>
                </c:pt>
                <c:pt idx="713">
                  <c:v>6.19</c:v>
                </c:pt>
                <c:pt idx="714">
                  <c:v>16.649999999999999</c:v>
                </c:pt>
                <c:pt idx="715">
                  <c:v>8.5399999999999991</c:v>
                </c:pt>
                <c:pt idx="716">
                  <c:v>7.67</c:v>
                </c:pt>
                <c:pt idx="717">
                  <c:v>19.77</c:v>
                </c:pt>
                <c:pt idx="718">
                  <c:v>7.74</c:v>
                </c:pt>
                <c:pt idx="719">
                  <c:v>6.55</c:v>
                </c:pt>
                <c:pt idx="720">
                  <c:v>13.65</c:v>
                </c:pt>
                <c:pt idx="721">
                  <c:v>7.67</c:v>
                </c:pt>
                <c:pt idx="722">
                  <c:v>5.96</c:v>
                </c:pt>
                <c:pt idx="723">
                  <c:v>13.2</c:v>
                </c:pt>
                <c:pt idx="724">
                  <c:v>7.22</c:v>
                </c:pt>
                <c:pt idx="725">
                  <c:v>5.1100000000000003</c:v>
                </c:pt>
                <c:pt idx="726">
                  <c:v>15.06</c:v>
                </c:pt>
                <c:pt idx="727">
                  <c:v>8.07</c:v>
                </c:pt>
                <c:pt idx="728">
                  <c:v>6.28</c:v>
                </c:pt>
                <c:pt idx="729">
                  <c:v>10.48</c:v>
                </c:pt>
                <c:pt idx="730">
                  <c:v>6.75</c:v>
                </c:pt>
                <c:pt idx="731">
                  <c:v>4.79</c:v>
                </c:pt>
                <c:pt idx="732">
                  <c:v>18.63</c:v>
                </c:pt>
                <c:pt idx="733">
                  <c:v>6.69</c:v>
                </c:pt>
                <c:pt idx="734">
                  <c:v>6.2</c:v>
                </c:pt>
                <c:pt idx="735">
                  <c:v>14.11</c:v>
                </c:pt>
                <c:pt idx="736">
                  <c:v>7.57</c:v>
                </c:pt>
                <c:pt idx="737">
                  <c:v>5.57</c:v>
                </c:pt>
                <c:pt idx="738">
                  <c:v>15.19</c:v>
                </c:pt>
                <c:pt idx="739">
                  <c:v>6.93</c:v>
                </c:pt>
                <c:pt idx="740">
                  <c:v>5.34</c:v>
                </c:pt>
                <c:pt idx="741">
                  <c:v>11.79</c:v>
                </c:pt>
                <c:pt idx="742">
                  <c:v>7.63</c:v>
                </c:pt>
                <c:pt idx="743">
                  <c:v>9.15</c:v>
                </c:pt>
                <c:pt idx="744">
                  <c:v>14.17</c:v>
                </c:pt>
                <c:pt idx="745">
                  <c:v>7.4</c:v>
                </c:pt>
                <c:pt idx="746">
                  <c:v>6.08</c:v>
                </c:pt>
                <c:pt idx="747">
                  <c:v>11.66</c:v>
                </c:pt>
                <c:pt idx="748">
                  <c:v>5.37</c:v>
                </c:pt>
                <c:pt idx="749">
                  <c:v>6.75</c:v>
                </c:pt>
                <c:pt idx="750">
                  <c:v>13.12</c:v>
                </c:pt>
                <c:pt idx="751">
                  <c:v>5.86</c:v>
                </c:pt>
                <c:pt idx="752">
                  <c:v>5.62</c:v>
                </c:pt>
                <c:pt idx="753">
                  <c:v>12.99</c:v>
                </c:pt>
                <c:pt idx="754">
                  <c:v>12.72</c:v>
                </c:pt>
                <c:pt idx="755">
                  <c:v>9.7200000000000006</c:v>
                </c:pt>
                <c:pt idx="756">
                  <c:v>10.24</c:v>
                </c:pt>
                <c:pt idx="757">
                  <c:v>6.25</c:v>
                </c:pt>
                <c:pt idx="758">
                  <c:v>7.58</c:v>
                </c:pt>
                <c:pt idx="759">
                  <c:v>12.71</c:v>
                </c:pt>
                <c:pt idx="760">
                  <c:v>7.12</c:v>
                </c:pt>
                <c:pt idx="761">
                  <c:v>6.9</c:v>
                </c:pt>
                <c:pt idx="762">
                  <c:v>14.24</c:v>
                </c:pt>
                <c:pt idx="763">
                  <c:v>6.12</c:v>
                </c:pt>
                <c:pt idx="764">
                  <c:v>5.48</c:v>
                </c:pt>
                <c:pt idx="765">
                  <c:v>12.6</c:v>
                </c:pt>
                <c:pt idx="766">
                  <c:v>6.1</c:v>
                </c:pt>
                <c:pt idx="767">
                  <c:v>4.8099999999999996</c:v>
                </c:pt>
                <c:pt idx="768">
                  <c:v>13.99</c:v>
                </c:pt>
                <c:pt idx="769">
                  <c:v>6.59</c:v>
                </c:pt>
                <c:pt idx="770">
                  <c:v>7.04</c:v>
                </c:pt>
                <c:pt idx="771">
                  <c:v>12.5</c:v>
                </c:pt>
                <c:pt idx="772">
                  <c:v>6.61</c:v>
                </c:pt>
                <c:pt idx="773">
                  <c:v>6.51</c:v>
                </c:pt>
                <c:pt idx="774">
                  <c:v>12.2</c:v>
                </c:pt>
                <c:pt idx="775">
                  <c:v>5.67</c:v>
                </c:pt>
                <c:pt idx="776">
                  <c:v>7.08</c:v>
                </c:pt>
                <c:pt idx="777">
                  <c:v>15.01</c:v>
                </c:pt>
                <c:pt idx="778">
                  <c:v>7.28</c:v>
                </c:pt>
                <c:pt idx="779">
                  <c:v>4.87</c:v>
                </c:pt>
                <c:pt idx="780">
                  <c:v>11.85</c:v>
                </c:pt>
                <c:pt idx="781">
                  <c:v>5.96</c:v>
                </c:pt>
                <c:pt idx="782">
                  <c:v>4.91</c:v>
                </c:pt>
                <c:pt idx="783">
                  <c:v>9.7100000000000009</c:v>
                </c:pt>
                <c:pt idx="784">
                  <c:v>4.84</c:v>
                </c:pt>
                <c:pt idx="785">
                  <c:v>5.79</c:v>
                </c:pt>
                <c:pt idx="786">
                  <c:v>10.220000000000001</c:v>
                </c:pt>
                <c:pt idx="787">
                  <c:v>7.73</c:v>
                </c:pt>
                <c:pt idx="788">
                  <c:v>5.09</c:v>
                </c:pt>
                <c:pt idx="789">
                  <c:v>11.75</c:v>
                </c:pt>
                <c:pt idx="790">
                  <c:v>11.06</c:v>
                </c:pt>
                <c:pt idx="791">
                  <c:v>3.87</c:v>
                </c:pt>
                <c:pt idx="792">
                  <c:v>11.73</c:v>
                </c:pt>
                <c:pt idx="793">
                  <c:v>5.07</c:v>
                </c:pt>
                <c:pt idx="794">
                  <c:v>5.4</c:v>
                </c:pt>
                <c:pt idx="795">
                  <c:v>10.74</c:v>
                </c:pt>
                <c:pt idx="796">
                  <c:v>6.34</c:v>
                </c:pt>
                <c:pt idx="797">
                  <c:v>4.66</c:v>
                </c:pt>
                <c:pt idx="798">
                  <c:v>11.8</c:v>
                </c:pt>
                <c:pt idx="799">
                  <c:v>6.17</c:v>
                </c:pt>
                <c:pt idx="800">
                  <c:v>5.33</c:v>
                </c:pt>
                <c:pt idx="801">
                  <c:v>10.32</c:v>
                </c:pt>
                <c:pt idx="802">
                  <c:v>5.69</c:v>
                </c:pt>
                <c:pt idx="803">
                  <c:v>7.8</c:v>
                </c:pt>
                <c:pt idx="804">
                  <c:v>13.37</c:v>
                </c:pt>
                <c:pt idx="805">
                  <c:v>5.34</c:v>
                </c:pt>
                <c:pt idx="806">
                  <c:v>6.2</c:v>
                </c:pt>
                <c:pt idx="807">
                  <c:v>12.83</c:v>
                </c:pt>
                <c:pt idx="808">
                  <c:v>6.93</c:v>
                </c:pt>
                <c:pt idx="809">
                  <c:v>5.25</c:v>
                </c:pt>
                <c:pt idx="810">
                  <c:v>10.119999999999999</c:v>
                </c:pt>
                <c:pt idx="811">
                  <c:v>7.41</c:v>
                </c:pt>
                <c:pt idx="812">
                  <c:v>3.7</c:v>
                </c:pt>
                <c:pt idx="813">
                  <c:v>14.28</c:v>
                </c:pt>
                <c:pt idx="814">
                  <c:v>11.29</c:v>
                </c:pt>
                <c:pt idx="815">
                  <c:v>3.28</c:v>
                </c:pt>
                <c:pt idx="816">
                  <c:v>12.87</c:v>
                </c:pt>
                <c:pt idx="817">
                  <c:v>6.33</c:v>
                </c:pt>
                <c:pt idx="818">
                  <c:v>5.04</c:v>
                </c:pt>
                <c:pt idx="819">
                  <c:v>13.72</c:v>
                </c:pt>
                <c:pt idx="820">
                  <c:v>5.74</c:v>
                </c:pt>
                <c:pt idx="821">
                  <c:v>4.9800000000000004</c:v>
                </c:pt>
                <c:pt idx="822">
                  <c:v>13.63</c:v>
                </c:pt>
                <c:pt idx="823">
                  <c:v>4.3099999999999996</c:v>
                </c:pt>
                <c:pt idx="824">
                  <c:v>5.43</c:v>
                </c:pt>
                <c:pt idx="825">
                  <c:v>11.13</c:v>
                </c:pt>
                <c:pt idx="826">
                  <c:v>4.43</c:v>
                </c:pt>
                <c:pt idx="827">
                  <c:v>4.34</c:v>
                </c:pt>
                <c:pt idx="828">
                  <c:v>14.19</c:v>
                </c:pt>
                <c:pt idx="829">
                  <c:v>6.57</c:v>
                </c:pt>
                <c:pt idx="830">
                  <c:v>4.2300000000000004</c:v>
                </c:pt>
                <c:pt idx="831">
                  <c:v>13.98</c:v>
                </c:pt>
                <c:pt idx="832">
                  <c:v>9.7899999999999991</c:v>
                </c:pt>
                <c:pt idx="833">
                  <c:v>6.72</c:v>
                </c:pt>
                <c:pt idx="834">
                  <c:v>13.67</c:v>
                </c:pt>
                <c:pt idx="835">
                  <c:v>6.92</c:v>
                </c:pt>
                <c:pt idx="836">
                  <c:v>5.32</c:v>
                </c:pt>
                <c:pt idx="837">
                  <c:v>12.78</c:v>
                </c:pt>
                <c:pt idx="838">
                  <c:v>6.37</c:v>
                </c:pt>
                <c:pt idx="839">
                  <c:v>4.54</c:v>
                </c:pt>
                <c:pt idx="840">
                  <c:v>13.86</c:v>
                </c:pt>
                <c:pt idx="841">
                  <c:v>6.12</c:v>
                </c:pt>
                <c:pt idx="842">
                  <c:v>6.37</c:v>
                </c:pt>
                <c:pt idx="843">
                  <c:v>12.37</c:v>
                </c:pt>
                <c:pt idx="844">
                  <c:v>5.54</c:v>
                </c:pt>
                <c:pt idx="845">
                  <c:v>5.35</c:v>
                </c:pt>
                <c:pt idx="846">
                  <c:v>16.25</c:v>
                </c:pt>
                <c:pt idx="847">
                  <c:v>8.57</c:v>
                </c:pt>
                <c:pt idx="848">
                  <c:v>8.85</c:v>
                </c:pt>
                <c:pt idx="849">
                  <c:v>12.06</c:v>
                </c:pt>
                <c:pt idx="850">
                  <c:v>8.15</c:v>
                </c:pt>
                <c:pt idx="851">
                  <c:v>6.35</c:v>
                </c:pt>
                <c:pt idx="852">
                  <c:v>14.54</c:v>
                </c:pt>
                <c:pt idx="853">
                  <c:v>3.07</c:v>
                </c:pt>
                <c:pt idx="854">
                  <c:v>5.23</c:v>
                </c:pt>
                <c:pt idx="855">
                  <c:v>13.32</c:v>
                </c:pt>
                <c:pt idx="856">
                  <c:v>5.92</c:v>
                </c:pt>
                <c:pt idx="857">
                  <c:v>6.21</c:v>
                </c:pt>
                <c:pt idx="858">
                  <c:v>13.8</c:v>
                </c:pt>
                <c:pt idx="859">
                  <c:v>6.98</c:v>
                </c:pt>
                <c:pt idx="860">
                  <c:v>7.18</c:v>
                </c:pt>
                <c:pt idx="861">
                  <c:v>16.2</c:v>
                </c:pt>
                <c:pt idx="862">
                  <c:v>7.32</c:v>
                </c:pt>
                <c:pt idx="863">
                  <c:v>6.2</c:v>
                </c:pt>
                <c:pt idx="864">
                  <c:v>16.91</c:v>
                </c:pt>
                <c:pt idx="865">
                  <c:v>8.48</c:v>
                </c:pt>
                <c:pt idx="866">
                  <c:v>7.62</c:v>
                </c:pt>
                <c:pt idx="867">
                  <c:v>19.77</c:v>
                </c:pt>
                <c:pt idx="868">
                  <c:v>7.73</c:v>
                </c:pt>
                <c:pt idx="869">
                  <c:v>6.57</c:v>
                </c:pt>
                <c:pt idx="870">
                  <c:v>13.61</c:v>
                </c:pt>
                <c:pt idx="871">
                  <c:v>7.99</c:v>
                </c:pt>
                <c:pt idx="872">
                  <c:v>5.92</c:v>
                </c:pt>
                <c:pt idx="873">
                  <c:v>13.34</c:v>
                </c:pt>
                <c:pt idx="874">
                  <c:v>7.08</c:v>
                </c:pt>
                <c:pt idx="875">
                  <c:v>5.14</c:v>
                </c:pt>
                <c:pt idx="876">
                  <c:v>14.78</c:v>
                </c:pt>
                <c:pt idx="877">
                  <c:v>8.1199999999999992</c:v>
                </c:pt>
                <c:pt idx="878">
                  <c:v>6.24</c:v>
                </c:pt>
                <c:pt idx="879">
                  <c:v>10.47</c:v>
                </c:pt>
                <c:pt idx="880">
                  <c:v>7.03</c:v>
                </c:pt>
                <c:pt idx="881">
                  <c:v>4.79</c:v>
                </c:pt>
                <c:pt idx="882">
                  <c:v>18.59</c:v>
                </c:pt>
                <c:pt idx="883">
                  <c:v>6.62</c:v>
                </c:pt>
                <c:pt idx="884">
                  <c:v>6.2</c:v>
                </c:pt>
                <c:pt idx="885">
                  <c:v>14.14</c:v>
                </c:pt>
                <c:pt idx="886">
                  <c:v>7.63</c:v>
                </c:pt>
                <c:pt idx="887">
                  <c:v>5.58</c:v>
                </c:pt>
                <c:pt idx="888">
                  <c:v>14.87</c:v>
                </c:pt>
                <c:pt idx="889">
                  <c:v>7.04</c:v>
                </c:pt>
                <c:pt idx="890">
                  <c:v>5.36</c:v>
                </c:pt>
                <c:pt idx="891">
                  <c:v>11.75</c:v>
                </c:pt>
                <c:pt idx="892">
                  <c:v>7.62</c:v>
                </c:pt>
                <c:pt idx="893">
                  <c:v>9.16</c:v>
                </c:pt>
                <c:pt idx="894">
                  <c:v>14.02</c:v>
                </c:pt>
                <c:pt idx="895">
                  <c:v>7.71</c:v>
                </c:pt>
                <c:pt idx="896">
                  <c:v>6.09</c:v>
                </c:pt>
                <c:pt idx="897">
                  <c:v>11.72</c:v>
                </c:pt>
                <c:pt idx="898">
                  <c:v>5.21</c:v>
                </c:pt>
                <c:pt idx="899">
                  <c:v>6.9</c:v>
                </c:pt>
                <c:pt idx="900">
                  <c:v>11.2</c:v>
                </c:pt>
                <c:pt idx="901">
                  <c:v>6.1849999999999996</c:v>
                </c:pt>
                <c:pt idx="902">
                  <c:v>5.6950000000000003</c:v>
                </c:pt>
                <c:pt idx="903">
                  <c:v>13.54</c:v>
                </c:pt>
                <c:pt idx="904">
                  <c:v>7.7649999999999997</c:v>
                </c:pt>
                <c:pt idx="905">
                  <c:v>7.58</c:v>
                </c:pt>
                <c:pt idx="906">
                  <c:v>9.49</c:v>
                </c:pt>
                <c:pt idx="907">
                  <c:v>6.36</c:v>
                </c:pt>
                <c:pt idx="908">
                  <c:v>5.04</c:v>
                </c:pt>
                <c:pt idx="909">
                  <c:v>12.95</c:v>
                </c:pt>
                <c:pt idx="910">
                  <c:v>6.46</c:v>
                </c:pt>
                <c:pt idx="911">
                  <c:v>5.0149999999999997</c:v>
                </c:pt>
                <c:pt idx="912">
                  <c:v>14.535</c:v>
                </c:pt>
                <c:pt idx="913">
                  <c:v>5.3049999999999997</c:v>
                </c:pt>
                <c:pt idx="914">
                  <c:v>5.7249999999999996</c:v>
                </c:pt>
                <c:pt idx="915">
                  <c:v>12.66</c:v>
                </c:pt>
                <c:pt idx="916">
                  <c:v>6.2750000000000004</c:v>
                </c:pt>
                <c:pt idx="917">
                  <c:v>5.17</c:v>
                </c:pt>
                <c:pt idx="918">
                  <c:v>14.365</c:v>
                </c:pt>
                <c:pt idx="919">
                  <c:v>6.8449999999999998</c:v>
                </c:pt>
                <c:pt idx="920">
                  <c:v>5.8049999999999997</c:v>
                </c:pt>
                <c:pt idx="921">
                  <c:v>12.46</c:v>
                </c:pt>
                <c:pt idx="922">
                  <c:v>4.7050000000000001</c:v>
                </c:pt>
                <c:pt idx="923">
                  <c:v>5.15</c:v>
                </c:pt>
                <c:pt idx="924">
                  <c:v>11.62</c:v>
                </c:pt>
                <c:pt idx="925">
                  <c:v>5.95</c:v>
                </c:pt>
                <c:pt idx="926">
                  <c:v>6.2750000000000004</c:v>
                </c:pt>
                <c:pt idx="927">
                  <c:v>13.39</c:v>
                </c:pt>
                <c:pt idx="928">
                  <c:v>7.63</c:v>
                </c:pt>
                <c:pt idx="929">
                  <c:v>3.9</c:v>
                </c:pt>
                <c:pt idx="930">
                  <c:v>12.37</c:v>
                </c:pt>
                <c:pt idx="931">
                  <c:v>6.3949999999999996</c:v>
                </c:pt>
                <c:pt idx="932">
                  <c:v>5.0549999999999997</c:v>
                </c:pt>
                <c:pt idx="933">
                  <c:v>9.8249999999999993</c:v>
                </c:pt>
                <c:pt idx="934">
                  <c:v>5.0049999999999999</c:v>
                </c:pt>
                <c:pt idx="935">
                  <c:v>5.8949999999999996</c:v>
                </c:pt>
                <c:pt idx="936">
                  <c:v>10.39</c:v>
                </c:pt>
                <c:pt idx="937">
                  <c:v>8.0299999999999994</c:v>
                </c:pt>
                <c:pt idx="938">
                  <c:v>5.3449999999999998</c:v>
                </c:pt>
                <c:pt idx="939">
                  <c:v>12.21</c:v>
                </c:pt>
                <c:pt idx="940">
                  <c:v>6.9349999999999996</c:v>
                </c:pt>
                <c:pt idx="941">
                  <c:v>3.9950000000000001</c:v>
                </c:pt>
                <c:pt idx="942">
                  <c:v>11.94</c:v>
                </c:pt>
                <c:pt idx="943">
                  <c:v>5.32</c:v>
                </c:pt>
                <c:pt idx="944">
                  <c:v>5.62</c:v>
                </c:pt>
                <c:pt idx="945">
                  <c:v>10.88</c:v>
                </c:pt>
                <c:pt idx="946">
                  <c:v>6.75</c:v>
                </c:pt>
                <c:pt idx="947">
                  <c:v>4.7249999999999996</c:v>
                </c:pt>
                <c:pt idx="948">
                  <c:v>10.08</c:v>
                </c:pt>
                <c:pt idx="949">
                  <c:v>3.19</c:v>
                </c:pt>
                <c:pt idx="950">
                  <c:v>5.37</c:v>
                </c:pt>
                <c:pt idx="951">
                  <c:v>10.36</c:v>
                </c:pt>
                <c:pt idx="952">
                  <c:v>5.87</c:v>
                </c:pt>
                <c:pt idx="953">
                  <c:v>8</c:v>
                </c:pt>
                <c:pt idx="954">
                  <c:v>13</c:v>
                </c:pt>
                <c:pt idx="955">
                  <c:v>3.2050000000000001</c:v>
                </c:pt>
                <c:pt idx="956">
                  <c:v>6.6749999999999998</c:v>
                </c:pt>
                <c:pt idx="957">
                  <c:v>13.37</c:v>
                </c:pt>
                <c:pt idx="958">
                  <c:v>3.17</c:v>
                </c:pt>
                <c:pt idx="959">
                  <c:v>5.415</c:v>
                </c:pt>
                <c:pt idx="960">
                  <c:v>10.494999999999999</c:v>
                </c:pt>
                <c:pt idx="961">
                  <c:v>5.7249999999999996</c:v>
                </c:pt>
                <c:pt idx="962">
                  <c:v>3.71</c:v>
                </c:pt>
                <c:pt idx="963">
                  <c:v>13.055</c:v>
                </c:pt>
                <c:pt idx="964">
                  <c:v>3.0249999999999999</c:v>
                </c:pt>
                <c:pt idx="965">
                  <c:v>3.355</c:v>
                </c:pt>
                <c:pt idx="966">
                  <c:v>12.935</c:v>
                </c:pt>
                <c:pt idx="967">
                  <c:v>3.23</c:v>
                </c:pt>
                <c:pt idx="968">
                  <c:v>4.0449999999999999</c:v>
                </c:pt>
                <c:pt idx="969">
                  <c:v>12.17</c:v>
                </c:pt>
                <c:pt idx="970">
                  <c:v>6.0549999999999997</c:v>
                </c:pt>
                <c:pt idx="971">
                  <c:v>5.27</c:v>
                </c:pt>
                <c:pt idx="972">
                  <c:v>11.86</c:v>
                </c:pt>
                <c:pt idx="973">
                  <c:v>4.5149999999999997</c:v>
                </c:pt>
                <c:pt idx="974">
                  <c:v>4.2850000000000001</c:v>
                </c:pt>
                <c:pt idx="975">
                  <c:v>11.05</c:v>
                </c:pt>
                <c:pt idx="976">
                  <c:v>4.5650000000000004</c:v>
                </c:pt>
                <c:pt idx="977">
                  <c:v>4.49</c:v>
                </c:pt>
                <c:pt idx="978">
                  <c:v>10.41</c:v>
                </c:pt>
                <c:pt idx="979">
                  <c:v>6.7850000000000001</c:v>
                </c:pt>
                <c:pt idx="980">
                  <c:v>4.57</c:v>
                </c:pt>
                <c:pt idx="981">
                  <c:v>13.99</c:v>
                </c:pt>
                <c:pt idx="982">
                  <c:v>6.9950000000000001</c:v>
                </c:pt>
                <c:pt idx="983">
                  <c:v>6.9450000000000003</c:v>
                </c:pt>
                <c:pt idx="984">
                  <c:v>13.53</c:v>
                </c:pt>
                <c:pt idx="985">
                  <c:v>7.07</c:v>
                </c:pt>
                <c:pt idx="986">
                  <c:v>5.4349999999999996</c:v>
                </c:pt>
                <c:pt idx="987">
                  <c:v>13.06</c:v>
                </c:pt>
                <c:pt idx="988">
                  <c:v>6.5049999999999999</c:v>
                </c:pt>
                <c:pt idx="989">
                  <c:v>4.62</c:v>
                </c:pt>
                <c:pt idx="990">
                  <c:v>10.81</c:v>
                </c:pt>
                <c:pt idx="991">
                  <c:v>6.2450000000000001</c:v>
                </c:pt>
                <c:pt idx="992">
                  <c:v>5.96</c:v>
                </c:pt>
                <c:pt idx="993">
                  <c:v>12.845000000000001</c:v>
                </c:pt>
                <c:pt idx="994">
                  <c:v>5.7249999999999996</c:v>
                </c:pt>
                <c:pt idx="995">
                  <c:v>4.09</c:v>
                </c:pt>
                <c:pt idx="996">
                  <c:v>11.045</c:v>
                </c:pt>
                <c:pt idx="997">
                  <c:v>6.6749999999999998</c:v>
                </c:pt>
                <c:pt idx="998">
                  <c:v>6.1050000000000004</c:v>
                </c:pt>
                <c:pt idx="999">
                  <c:v>12.145</c:v>
                </c:pt>
                <c:pt idx="1000">
                  <c:v>6.14</c:v>
                </c:pt>
                <c:pt idx="1001">
                  <c:v>5.25</c:v>
                </c:pt>
                <c:pt idx="1002">
                  <c:v>13.005000000000001</c:v>
                </c:pt>
                <c:pt idx="1003">
                  <c:v>3.085</c:v>
                </c:pt>
                <c:pt idx="1004">
                  <c:v>4.28</c:v>
                </c:pt>
                <c:pt idx="1005">
                  <c:v>13.425000000000001</c:v>
                </c:pt>
                <c:pt idx="1006">
                  <c:v>5.17</c:v>
                </c:pt>
                <c:pt idx="1007">
                  <c:v>4.3600000000000003</c:v>
                </c:pt>
                <c:pt idx="1008">
                  <c:v>13.725</c:v>
                </c:pt>
                <c:pt idx="1009">
                  <c:v>7.2949999999999999</c:v>
                </c:pt>
                <c:pt idx="1010">
                  <c:v>5.6150000000000002</c:v>
                </c:pt>
                <c:pt idx="1011">
                  <c:v>11.175000000000001</c:v>
                </c:pt>
                <c:pt idx="1012">
                  <c:v>7.5</c:v>
                </c:pt>
                <c:pt idx="1013">
                  <c:v>5.79</c:v>
                </c:pt>
                <c:pt idx="1014">
                  <c:v>14.21</c:v>
                </c:pt>
                <c:pt idx="1015">
                  <c:v>7.61</c:v>
                </c:pt>
                <c:pt idx="1016">
                  <c:v>7.68</c:v>
                </c:pt>
                <c:pt idx="1017">
                  <c:v>13.185</c:v>
                </c:pt>
                <c:pt idx="1018">
                  <c:v>6.3250000000000002</c:v>
                </c:pt>
                <c:pt idx="1019">
                  <c:v>4.1349999999999998</c:v>
                </c:pt>
                <c:pt idx="1020">
                  <c:v>11.16</c:v>
                </c:pt>
                <c:pt idx="1021">
                  <c:v>7.68</c:v>
                </c:pt>
                <c:pt idx="1022">
                  <c:v>6.09</c:v>
                </c:pt>
                <c:pt idx="1023">
                  <c:v>13.21</c:v>
                </c:pt>
                <c:pt idx="1024">
                  <c:v>5.84</c:v>
                </c:pt>
                <c:pt idx="1025">
                  <c:v>5.26</c:v>
                </c:pt>
                <c:pt idx="1026">
                  <c:v>12.535</c:v>
                </c:pt>
                <c:pt idx="1027">
                  <c:v>7.13</c:v>
                </c:pt>
                <c:pt idx="1028">
                  <c:v>6.53</c:v>
                </c:pt>
                <c:pt idx="1029">
                  <c:v>10.68</c:v>
                </c:pt>
                <c:pt idx="1030">
                  <c:v>5.21</c:v>
                </c:pt>
                <c:pt idx="1031">
                  <c:v>4.9000000000000004</c:v>
                </c:pt>
                <c:pt idx="1032">
                  <c:v>13.21</c:v>
                </c:pt>
                <c:pt idx="1033">
                  <c:v>6.92</c:v>
                </c:pt>
                <c:pt idx="1034">
                  <c:v>5.7549999999999999</c:v>
                </c:pt>
                <c:pt idx="1035">
                  <c:v>13.035</c:v>
                </c:pt>
                <c:pt idx="1036">
                  <c:v>7.89</c:v>
                </c:pt>
                <c:pt idx="1037">
                  <c:v>5.72</c:v>
                </c:pt>
                <c:pt idx="1038">
                  <c:v>15.2</c:v>
                </c:pt>
                <c:pt idx="1039">
                  <c:v>7.14</c:v>
                </c:pt>
                <c:pt idx="1040">
                  <c:v>5.6349999999999998</c:v>
                </c:pt>
                <c:pt idx="1041">
                  <c:v>12.015000000000001</c:v>
                </c:pt>
                <c:pt idx="1042">
                  <c:v>7.88</c:v>
                </c:pt>
                <c:pt idx="1043">
                  <c:v>6.57</c:v>
                </c:pt>
                <c:pt idx="1044">
                  <c:v>14.515000000000001</c:v>
                </c:pt>
                <c:pt idx="1045">
                  <c:v>7.9649999999999999</c:v>
                </c:pt>
                <c:pt idx="1046">
                  <c:v>6.3</c:v>
                </c:pt>
                <c:pt idx="1047">
                  <c:v>11.66</c:v>
                </c:pt>
                <c:pt idx="1048">
                  <c:v>5.34</c:v>
                </c:pt>
                <c:pt idx="1049">
                  <c:v>2.97</c:v>
                </c:pt>
                <c:pt idx="1050">
                  <c:v>12.765000000000001</c:v>
                </c:pt>
                <c:pt idx="1051">
                  <c:v>7.2774999999999999</c:v>
                </c:pt>
                <c:pt idx="1052">
                  <c:v>5.3</c:v>
                </c:pt>
                <c:pt idx="1053">
                  <c:v>14.015000000000001</c:v>
                </c:pt>
                <c:pt idx="1054">
                  <c:v>6.9225000000000003</c:v>
                </c:pt>
                <c:pt idx="1055">
                  <c:v>6.5125000000000002</c:v>
                </c:pt>
                <c:pt idx="1056">
                  <c:v>10.54</c:v>
                </c:pt>
                <c:pt idx="1057">
                  <c:v>6.6675000000000004</c:v>
                </c:pt>
                <c:pt idx="1058">
                  <c:v>5.89</c:v>
                </c:pt>
                <c:pt idx="1059">
                  <c:v>14.8025</c:v>
                </c:pt>
                <c:pt idx="1060">
                  <c:v>7.4424999999999999</c:v>
                </c:pt>
                <c:pt idx="1061">
                  <c:v>5.5425000000000004</c:v>
                </c:pt>
                <c:pt idx="1062">
                  <c:v>12.055</c:v>
                </c:pt>
                <c:pt idx="1063">
                  <c:v>6.5324999999999998</c:v>
                </c:pt>
                <c:pt idx="1064">
                  <c:v>5.31</c:v>
                </c:pt>
                <c:pt idx="1065">
                  <c:v>12.5075</c:v>
                </c:pt>
                <c:pt idx="1066">
                  <c:v>6.2725</c:v>
                </c:pt>
                <c:pt idx="1067">
                  <c:v>4.9450000000000003</c:v>
                </c:pt>
                <c:pt idx="1068">
                  <c:v>14.87</c:v>
                </c:pt>
                <c:pt idx="1069">
                  <c:v>6.1</c:v>
                </c:pt>
                <c:pt idx="1070">
                  <c:v>4.0525000000000002</c:v>
                </c:pt>
                <c:pt idx="1071">
                  <c:v>13.18</c:v>
                </c:pt>
                <c:pt idx="1072">
                  <c:v>5.3875000000000002</c:v>
                </c:pt>
                <c:pt idx="1073">
                  <c:v>5.21</c:v>
                </c:pt>
                <c:pt idx="1074">
                  <c:v>12.815</c:v>
                </c:pt>
                <c:pt idx="1075">
                  <c:v>6.4325000000000001</c:v>
                </c:pt>
                <c:pt idx="1076">
                  <c:v>5.7675000000000001</c:v>
                </c:pt>
                <c:pt idx="1077">
                  <c:v>11.76</c:v>
                </c:pt>
                <c:pt idx="1078">
                  <c:v>8.32</c:v>
                </c:pt>
                <c:pt idx="1079">
                  <c:v>4.2774999999999999</c:v>
                </c:pt>
                <c:pt idx="1080">
                  <c:v>12.407500000000001</c:v>
                </c:pt>
                <c:pt idx="1081">
                  <c:v>7.0049999999999999</c:v>
                </c:pt>
                <c:pt idx="1082">
                  <c:v>5.72</c:v>
                </c:pt>
                <c:pt idx="1083">
                  <c:v>10.9625</c:v>
                </c:pt>
                <c:pt idx="1084">
                  <c:v>5.6950000000000003</c:v>
                </c:pt>
                <c:pt idx="1085">
                  <c:v>6.2149999999999999</c:v>
                </c:pt>
                <c:pt idx="1086">
                  <c:v>11.7475</c:v>
                </c:pt>
                <c:pt idx="1087">
                  <c:v>8.1174999999999997</c:v>
                </c:pt>
                <c:pt idx="1088">
                  <c:v>6.0125000000000002</c:v>
                </c:pt>
                <c:pt idx="1089">
                  <c:v>13.065</c:v>
                </c:pt>
                <c:pt idx="1090">
                  <c:v>7.6325000000000003</c:v>
                </c:pt>
                <c:pt idx="1091">
                  <c:v>4.2549999999999999</c:v>
                </c:pt>
                <c:pt idx="1092">
                  <c:v>12.244999999999999</c:v>
                </c:pt>
                <c:pt idx="1093">
                  <c:v>5.9450000000000003</c:v>
                </c:pt>
                <c:pt idx="1094">
                  <c:v>5.8</c:v>
                </c:pt>
                <c:pt idx="1095">
                  <c:v>12.2</c:v>
                </c:pt>
                <c:pt idx="1096">
                  <c:v>7.6849999999999996</c:v>
                </c:pt>
                <c:pt idx="1097">
                  <c:v>4.0599999999999996</c:v>
                </c:pt>
                <c:pt idx="1098">
                  <c:v>10.83</c:v>
                </c:pt>
                <c:pt idx="1099">
                  <c:v>3.585</c:v>
                </c:pt>
                <c:pt idx="1100">
                  <c:v>4.4924999999999997</c:v>
                </c:pt>
                <c:pt idx="1101">
                  <c:v>11.935</c:v>
                </c:pt>
                <c:pt idx="1102">
                  <c:v>6.2975000000000003</c:v>
                </c:pt>
                <c:pt idx="1103">
                  <c:v>6.73</c:v>
                </c:pt>
                <c:pt idx="1104">
                  <c:v>14.5275</c:v>
                </c:pt>
                <c:pt idx="1105">
                  <c:v>3.4874999999999998</c:v>
                </c:pt>
                <c:pt idx="1106">
                  <c:v>7.8525</c:v>
                </c:pt>
                <c:pt idx="1107">
                  <c:v>13.012499999999999</c:v>
                </c:pt>
                <c:pt idx="1108">
                  <c:v>3.8624999999999998</c:v>
                </c:pt>
                <c:pt idx="1109">
                  <c:v>4.7925000000000004</c:v>
                </c:pt>
                <c:pt idx="1110">
                  <c:v>11.9025</c:v>
                </c:pt>
                <c:pt idx="1111">
                  <c:v>6.44</c:v>
                </c:pt>
                <c:pt idx="1112">
                  <c:v>4.2175000000000002</c:v>
                </c:pt>
                <c:pt idx="1113">
                  <c:v>14</c:v>
                </c:pt>
                <c:pt idx="1114">
                  <c:v>3.7225000000000001</c:v>
                </c:pt>
                <c:pt idx="1115">
                  <c:v>3.8925000000000001</c:v>
                </c:pt>
                <c:pt idx="1116">
                  <c:v>13.37</c:v>
                </c:pt>
                <c:pt idx="1117">
                  <c:v>3.71</c:v>
                </c:pt>
                <c:pt idx="1118">
                  <c:v>4.9474999999999998</c:v>
                </c:pt>
                <c:pt idx="1119">
                  <c:v>13.3325</c:v>
                </c:pt>
                <c:pt idx="1120">
                  <c:v>6.94</c:v>
                </c:pt>
                <c:pt idx="1121">
                  <c:v>5.0199999999999996</c:v>
                </c:pt>
                <c:pt idx="1122">
                  <c:v>10.68</c:v>
                </c:pt>
                <c:pt idx="1123">
                  <c:v>4.9649999999999999</c:v>
                </c:pt>
                <c:pt idx="1124">
                  <c:v>4.7625000000000002</c:v>
                </c:pt>
                <c:pt idx="1125">
                  <c:v>12.65</c:v>
                </c:pt>
                <c:pt idx="1126">
                  <c:v>5.2824999999999998</c:v>
                </c:pt>
                <c:pt idx="1127">
                  <c:v>5.0650000000000004</c:v>
                </c:pt>
                <c:pt idx="1128">
                  <c:v>11.535</c:v>
                </c:pt>
                <c:pt idx="1129">
                  <c:v>6.9074999999999998</c:v>
                </c:pt>
                <c:pt idx="1130">
                  <c:v>5.0525000000000002</c:v>
                </c:pt>
                <c:pt idx="1131">
                  <c:v>15.9125</c:v>
                </c:pt>
                <c:pt idx="1132">
                  <c:v>7.9924999999999997</c:v>
                </c:pt>
                <c:pt idx="1133">
                  <c:v>5.0475000000000003</c:v>
                </c:pt>
                <c:pt idx="1134">
                  <c:v>12.77</c:v>
                </c:pt>
                <c:pt idx="1135">
                  <c:v>7.3724999999999996</c:v>
                </c:pt>
                <c:pt idx="1136">
                  <c:v>4.2275</c:v>
                </c:pt>
                <c:pt idx="1137">
                  <c:v>14.1775</c:v>
                </c:pt>
                <c:pt idx="1138">
                  <c:v>7.2949999999999999</c:v>
                </c:pt>
                <c:pt idx="1139">
                  <c:v>4.9124999999999996</c:v>
                </c:pt>
                <c:pt idx="1140">
                  <c:v>12.2575</c:v>
                </c:pt>
                <c:pt idx="1141">
                  <c:v>7.3925000000000001</c:v>
                </c:pt>
                <c:pt idx="1142">
                  <c:v>6.0175000000000001</c:v>
                </c:pt>
                <c:pt idx="1143">
                  <c:v>13.57</c:v>
                </c:pt>
                <c:pt idx="1144">
                  <c:v>6.65</c:v>
                </c:pt>
                <c:pt idx="1145">
                  <c:v>4.8574999999999999</c:v>
                </c:pt>
                <c:pt idx="1146">
                  <c:v>12.78</c:v>
                </c:pt>
                <c:pt idx="1147">
                  <c:v>5.6074999999999999</c:v>
                </c:pt>
                <c:pt idx="1148">
                  <c:v>5.7</c:v>
                </c:pt>
                <c:pt idx="1149">
                  <c:v>13.6225</c:v>
                </c:pt>
                <c:pt idx="1150">
                  <c:v>7.3650000000000002</c:v>
                </c:pt>
                <c:pt idx="1151">
                  <c:v>5.875</c:v>
                </c:pt>
                <c:pt idx="1152">
                  <c:v>13.955</c:v>
                </c:pt>
                <c:pt idx="1153">
                  <c:v>3.8475000000000001</c:v>
                </c:pt>
                <c:pt idx="1154">
                  <c:v>4.8550000000000004</c:v>
                </c:pt>
                <c:pt idx="1155">
                  <c:v>13.397500000000001</c:v>
                </c:pt>
                <c:pt idx="1156">
                  <c:v>5.83</c:v>
                </c:pt>
                <c:pt idx="1157">
                  <c:v>4.5875000000000004</c:v>
                </c:pt>
                <c:pt idx="1158">
                  <c:v>15.532500000000001</c:v>
                </c:pt>
                <c:pt idx="1159">
                  <c:v>8.6150000000000002</c:v>
                </c:pt>
                <c:pt idx="1160">
                  <c:v>4.8899999999999997</c:v>
                </c:pt>
                <c:pt idx="1161">
                  <c:v>12.8</c:v>
                </c:pt>
                <c:pt idx="1162">
                  <c:v>5.4749999999999996</c:v>
                </c:pt>
                <c:pt idx="1163">
                  <c:v>4.3600000000000003</c:v>
                </c:pt>
                <c:pt idx="1164">
                  <c:v>14.6175</c:v>
                </c:pt>
                <c:pt idx="1165">
                  <c:v>6.01</c:v>
                </c:pt>
                <c:pt idx="1166">
                  <c:v>7.1524999999999999</c:v>
                </c:pt>
                <c:pt idx="1167">
                  <c:v>12.24</c:v>
                </c:pt>
                <c:pt idx="1168">
                  <c:v>7.2750000000000004</c:v>
                </c:pt>
                <c:pt idx="1169">
                  <c:v>3.645</c:v>
                </c:pt>
                <c:pt idx="1170">
                  <c:v>12.477499999999999</c:v>
                </c:pt>
                <c:pt idx="1171">
                  <c:v>6.42</c:v>
                </c:pt>
                <c:pt idx="1172">
                  <c:v>6.84</c:v>
                </c:pt>
                <c:pt idx="1173">
                  <c:v>15.12</c:v>
                </c:pt>
                <c:pt idx="1174">
                  <c:v>6.83</c:v>
                </c:pt>
                <c:pt idx="1175">
                  <c:v>5.9775</c:v>
                </c:pt>
                <c:pt idx="1176">
                  <c:v>13.4975</c:v>
                </c:pt>
                <c:pt idx="1177">
                  <c:v>6.6924999999999999</c:v>
                </c:pt>
                <c:pt idx="1178">
                  <c:v>7.12</c:v>
                </c:pt>
                <c:pt idx="1179">
                  <c:v>12.27</c:v>
                </c:pt>
                <c:pt idx="1180">
                  <c:v>6.14</c:v>
                </c:pt>
                <c:pt idx="1181">
                  <c:v>5.875</c:v>
                </c:pt>
                <c:pt idx="1182">
                  <c:v>14.4275</c:v>
                </c:pt>
                <c:pt idx="1183">
                  <c:v>5.9625000000000004</c:v>
                </c:pt>
                <c:pt idx="1184">
                  <c:v>6.5650000000000004</c:v>
                </c:pt>
                <c:pt idx="1185">
                  <c:v>13.85</c:v>
                </c:pt>
                <c:pt idx="1186">
                  <c:v>8.4075000000000006</c:v>
                </c:pt>
                <c:pt idx="1187">
                  <c:v>6.085</c:v>
                </c:pt>
                <c:pt idx="1188">
                  <c:v>14.3675</c:v>
                </c:pt>
                <c:pt idx="1189">
                  <c:v>8.2274999999999991</c:v>
                </c:pt>
                <c:pt idx="1190">
                  <c:v>6.2324999999999999</c:v>
                </c:pt>
                <c:pt idx="1191">
                  <c:v>13.6175</c:v>
                </c:pt>
                <c:pt idx="1192">
                  <c:v>6.7149999999999999</c:v>
                </c:pt>
                <c:pt idx="1193">
                  <c:v>6.71</c:v>
                </c:pt>
                <c:pt idx="1194">
                  <c:v>16.234999999999999</c:v>
                </c:pt>
                <c:pt idx="1195">
                  <c:v>7.2874999999999996</c:v>
                </c:pt>
                <c:pt idx="1196">
                  <c:v>4.2525000000000004</c:v>
                </c:pt>
                <c:pt idx="1197">
                  <c:v>13.585000000000001</c:v>
                </c:pt>
                <c:pt idx="1198">
                  <c:v>6.56</c:v>
                </c:pt>
                <c:pt idx="1199">
                  <c:v>3.6575000000000002</c:v>
                </c:pt>
                <c:pt idx="1200">
                  <c:v>18.87125</c:v>
                </c:pt>
                <c:pt idx="1201">
                  <c:v>9.5724999999999998</c:v>
                </c:pt>
                <c:pt idx="1202">
                  <c:v>7.4</c:v>
                </c:pt>
                <c:pt idx="1203">
                  <c:v>16.317499999999999</c:v>
                </c:pt>
                <c:pt idx="1204">
                  <c:v>7.03125</c:v>
                </c:pt>
                <c:pt idx="1205">
                  <c:v>7.4050000000000002</c:v>
                </c:pt>
                <c:pt idx="1206">
                  <c:v>15.251250000000001</c:v>
                </c:pt>
                <c:pt idx="1207">
                  <c:v>9.0337499999999995</c:v>
                </c:pt>
                <c:pt idx="1208">
                  <c:v>8.5274999999999999</c:v>
                </c:pt>
                <c:pt idx="1209">
                  <c:v>17.118749999999999</c:v>
                </c:pt>
                <c:pt idx="1210">
                  <c:v>7.5149999999999997</c:v>
                </c:pt>
                <c:pt idx="1211">
                  <c:v>7.9574999999999996</c:v>
                </c:pt>
                <c:pt idx="1212">
                  <c:v>16.872499999999999</c:v>
                </c:pt>
                <c:pt idx="1213">
                  <c:v>6.5324999999999998</c:v>
                </c:pt>
                <c:pt idx="1214">
                  <c:v>7.6887499999999998</c:v>
                </c:pt>
                <c:pt idx="1215">
                  <c:v>17.74625</c:v>
                </c:pt>
                <c:pt idx="1216">
                  <c:v>9.2162500000000005</c:v>
                </c:pt>
                <c:pt idx="1217">
                  <c:v>6.0137499999999999</c:v>
                </c:pt>
                <c:pt idx="1218">
                  <c:v>18.583750000000002</c:v>
                </c:pt>
                <c:pt idx="1219">
                  <c:v>7.0237499999999997</c:v>
                </c:pt>
                <c:pt idx="1220">
                  <c:v>5.7862499999999999</c:v>
                </c:pt>
                <c:pt idx="1221">
                  <c:v>17.766249999999999</c:v>
                </c:pt>
                <c:pt idx="1222">
                  <c:v>7.87</c:v>
                </c:pt>
                <c:pt idx="1223">
                  <c:v>8.2412500000000009</c:v>
                </c:pt>
                <c:pt idx="1224">
                  <c:v>18.11</c:v>
                </c:pt>
                <c:pt idx="1225">
                  <c:v>5.1174999999999997</c:v>
                </c:pt>
                <c:pt idx="1226">
                  <c:v>7.2087500000000002</c:v>
                </c:pt>
                <c:pt idx="1227">
                  <c:v>16.947500000000002</c:v>
                </c:pt>
                <c:pt idx="1228">
                  <c:v>10.407500000000001</c:v>
                </c:pt>
                <c:pt idx="1229">
                  <c:v>6.8987499999999997</c:v>
                </c:pt>
                <c:pt idx="1230">
                  <c:v>17.68375</c:v>
                </c:pt>
                <c:pt idx="1231">
                  <c:v>6.3287500000000003</c:v>
                </c:pt>
                <c:pt idx="1232">
                  <c:v>7.5887500000000001</c:v>
                </c:pt>
                <c:pt idx="1233">
                  <c:v>15.77</c:v>
                </c:pt>
                <c:pt idx="1234">
                  <c:v>7.7125000000000004</c:v>
                </c:pt>
                <c:pt idx="1235">
                  <c:v>5.5787500000000003</c:v>
                </c:pt>
                <c:pt idx="1236">
                  <c:v>16.239999999999998</c:v>
                </c:pt>
                <c:pt idx="1237">
                  <c:v>4.9737499999999999</c:v>
                </c:pt>
                <c:pt idx="1238">
                  <c:v>6.3587499999999997</c:v>
                </c:pt>
                <c:pt idx="1239">
                  <c:v>18.6525</c:v>
                </c:pt>
                <c:pt idx="1240">
                  <c:v>10.098749999999999</c:v>
                </c:pt>
                <c:pt idx="1241">
                  <c:v>6.2024999999999997</c:v>
                </c:pt>
                <c:pt idx="1242">
                  <c:v>17.5275</c:v>
                </c:pt>
                <c:pt idx="1243">
                  <c:v>9.73</c:v>
                </c:pt>
                <c:pt idx="1244">
                  <c:v>7.3849999999999998</c:v>
                </c:pt>
                <c:pt idx="1245">
                  <c:v>17.105</c:v>
                </c:pt>
                <c:pt idx="1246">
                  <c:v>10.723749999999999</c:v>
                </c:pt>
                <c:pt idx="1247">
                  <c:v>6.22</c:v>
                </c:pt>
                <c:pt idx="1248">
                  <c:v>15.15625</c:v>
                </c:pt>
                <c:pt idx="1249">
                  <c:v>5.2212500000000004</c:v>
                </c:pt>
                <c:pt idx="1250">
                  <c:v>6.30375</c:v>
                </c:pt>
                <c:pt idx="1251">
                  <c:v>16.828749999999999</c:v>
                </c:pt>
                <c:pt idx="1252">
                  <c:v>6.3312499999999998</c:v>
                </c:pt>
                <c:pt idx="1253">
                  <c:v>5.7087500000000002</c:v>
                </c:pt>
                <c:pt idx="1254">
                  <c:v>18.914999999999999</c:v>
                </c:pt>
                <c:pt idx="1255">
                  <c:v>5.33</c:v>
                </c:pt>
                <c:pt idx="1256">
                  <c:v>7.3949999999999996</c:v>
                </c:pt>
                <c:pt idx="1257">
                  <c:v>14.975</c:v>
                </c:pt>
                <c:pt idx="1258">
                  <c:v>5.1725000000000003</c:v>
                </c:pt>
                <c:pt idx="1259">
                  <c:v>4.9725000000000001</c:v>
                </c:pt>
                <c:pt idx="1260">
                  <c:v>17.252500000000001</c:v>
                </c:pt>
                <c:pt idx="1261">
                  <c:v>8.7475000000000005</c:v>
                </c:pt>
                <c:pt idx="1262">
                  <c:v>6.1275000000000004</c:v>
                </c:pt>
                <c:pt idx="1263">
                  <c:v>20.083750000000002</c:v>
                </c:pt>
                <c:pt idx="1264">
                  <c:v>5.1425000000000001</c:v>
                </c:pt>
                <c:pt idx="1265">
                  <c:v>5.6849999999999996</c:v>
                </c:pt>
                <c:pt idx="1266">
                  <c:v>16.995000000000001</c:v>
                </c:pt>
                <c:pt idx="1267">
                  <c:v>4.9225000000000003</c:v>
                </c:pt>
                <c:pt idx="1268">
                  <c:v>5.8987499999999997</c:v>
                </c:pt>
                <c:pt idx="1269">
                  <c:v>17.053750000000001</c:v>
                </c:pt>
                <c:pt idx="1270">
                  <c:v>5.1362500000000004</c:v>
                </c:pt>
                <c:pt idx="1271">
                  <c:v>6.6612499999999999</c:v>
                </c:pt>
                <c:pt idx="1272">
                  <c:v>16.91375</c:v>
                </c:pt>
                <c:pt idx="1273">
                  <c:v>5.7675000000000001</c:v>
                </c:pt>
                <c:pt idx="1274">
                  <c:v>7.0287499999999996</c:v>
                </c:pt>
                <c:pt idx="1275">
                  <c:v>19.8675</c:v>
                </c:pt>
                <c:pt idx="1276">
                  <c:v>7.3550000000000004</c:v>
                </c:pt>
                <c:pt idx="1277">
                  <c:v>7.4437499999999996</c:v>
                </c:pt>
                <c:pt idx="1278">
                  <c:v>16.75375</c:v>
                </c:pt>
                <c:pt idx="1279">
                  <c:v>8.0975000000000001</c:v>
                </c:pt>
                <c:pt idx="1280">
                  <c:v>5.7112499999999997</c:v>
                </c:pt>
                <c:pt idx="1281">
                  <c:v>19.93375</c:v>
                </c:pt>
                <c:pt idx="1282">
                  <c:v>5.2949999999999999</c:v>
                </c:pt>
                <c:pt idx="1283">
                  <c:v>6.1762499999999996</c:v>
                </c:pt>
                <c:pt idx="1284">
                  <c:v>17.151250000000001</c:v>
                </c:pt>
                <c:pt idx="1285">
                  <c:v>9.223749999999999</c:v>
                </c:pt>
                <c:pt idx="1286">
                  <c:v>6.5412499999999998</c:v>
                </c:pt>
                <c:pt idx="1287">
                  <c:v>19.785</c:v>
                </c:pt>
                <c:pt idx="1288">
                  <c:v>10.68</c:v>
                </c:pt>
                <c:pt idx="1289">
                  <c:v>7.2287499999999998</c:v>
                </c:pt>
                <c:pt idx="1290">
                  <c:v>17.5425</c:v>
                </c:pt>
                <c:pt idx="1291">
                  <c:v>9.9175000000000004</c:v>
                </c:pt>
                <c:pt idx="1292">
                  <c:v>6.1574999999999998</c:v>
                </c:pt>
                <c:pt idx="1293">
                  <c:v>19.116250000000001</c:v>
                </c:pt>
                <c:pt idx="1294">
                  <c:v>9.348749999999999</c:v>
                </c:pt>
                <c:pt idx="1295">
                  <c:v>6.6574999999999998</c:v>
                </c:pt>
                <c:pt idx="1296">
                  <c:v>18.38625</c:v>
                </c:pt>
                <c:pt idx="1297">
                  <c:v>6.1050000000000004</c:v>
                </c:pt>
                <c:pt idx="1298">
                  <c:v>7.7625000000000002</c:v>
                </c:pt>
                <c:pt idx="1299">
                  <c:v>17.42625</c:v>
                </c:pt>
                <c:pt idx="1300">
                  <c:v>8.0250000000000004</c:v>
                </c:pt>
                <c:pt idx="1301">
                  <c:v>8.36</c:v>
                </c:pt>
                <c:pt idx="1302">
                  <c:v>16.267499999999998</c:v>
                </c:pt>
                <c:pt idx="1303">
                  <c:v>6.3862500000000004</c:v>
                </c:pt>
                <c:pt idx="1304">
                  <c:v>6.25</c:v>
                </c:pt>
                <c:pt idx="1305">
                  <c:v>18.53875</c:v>
                </c:pt>
                <c:pt idx="1306">
                  <c:v>7.89</c:v>
                </c:pt>
                <c:pt idx="1307">
                  <c:v>6.7249999999999996</c:v>
                </c:pt>
                <c:pt idx="1308">
                  <c:v>18.25</c:v>
                </c:pt>
                <c:pt idx="1309">
                  <c:v>5.7175000000000002</c:v>
                </c:pt>
                <c:pt idx="1310">
                  <c:v>6.3112500000000002</c:v>
                </c:pt>
                <c:pt idx="1311">
                  <c:v>19.978749999999998</c:v>
                </c:pt>
                <c:pt idx="1312">
                  <c:v>7.7625000000000002</c:v>
                </c:pt>
                <c:pt idx="1313">
                  <c:v>7.48</c:v>
                </c:pt>
                <c:pt idx="1314">
                  <c:v>20.02</c:v>
                </c:pt>
                <c:pt idx="1315">
                  <c:v>8.4337499999999999</c:v>
                </c:pt>
                <c:pt idx="1316">
                  <c:v>6.3150000000000004</c:v>
                </c:pt>
                <c:pt idx="1317">
                  <c:v>16.81625</c:v>
                </c:pt>
                <c:pt idx="1318">
                  <c:v>7.9950000000000001</c:v>
                </c:pt>
                <c:pt idx="1319">
                  <c:v>5.4050000000000002</c:v>
                </c:pt>
                <c:pt idx="1320">
                  <c:v>17.12125</c:v>
                </c:pt>
                <c:pt idx="1321">
                  <c:v>8.625</c:v>
                </c:pt>
                <c:pt idx="1322">
                  <c:v>6.35</c:v>
                </c:pt>
                <c:pt idx="1323">
                  <c:v>20.076250000000002</c:v>
                </c:pt>
                <c:pt idx="1324">
                  <c:v>5.2675000000000001</c:v>
                </c:pt>
                <c:pt idx="1325">
                  <c:v>8.5962499999999995</c:v>
                </c:pt>
                <c:pt idx="1326">
                  <c:v>18.914999999999999</c:v>
                </c:pt>
                <c:pt idx="1327">
                  <c:v>4.83</c:v>
                </c:pt>
                <c:pt idx="1328">
                  <c:v>9.9287500000000009</c:v>
                </c:pt>
                <c:pt idx="1329">
                  <c:v>16.204999999999998</c:v>
                </c:pt>
                <c:pt idx="1330">
                  <c:v>8.1187500000000004</c:v>
                </c:pt>
                <c:pt idx="1331">
                  <c:v>7.9587500000000002</c:v>
                </c:pt>
                <c:pt idx="1332">
                  <c:v>16.657499999999999</c:v>
                </c:pt>
                <c:pt idx="1333">
                  <c:v>9.4674999999999994</c:v>
                </c:pt>
                <c:pt idx="1334">
                  <c:v>7.4749999999999996</c:v>
                </c:pt>
                <c:pt idx="1335">
                  <c:v>19.0625</c:v>
                </c:pt>
                <c:pt idx="1336">
                  <c:v>11.93125</c:v>
                </c:pt>
                <c:pt idx="1337">
                  <c:v>7.5475000000000003</c:v>
                </c:pt>
                <c:pt idx="1338">
                  <c:v>18.841249999999999</c:v>
                </c:pt>
                <c:pt idx="1339">
                  <c:v>9.8112499999999994</c:v>
                </c:pt>
                <c:pt idx="1340">
                  <c:v>6.69625</c:v>
                </c:pt>
                <c:pt idx="1341">
                  <c:v>18.522500000000001</c:v>
                </c:pt>
                <c:pt idx="1342">
                  <c:v>9.3462499999999995</c:v>
                </c:pt>
                <c:pt idx="1343">
                  <c:v>9.1787500000000009</c:v>
                </c:pt>
                <c:pt idx="1344">
                  <c:v>14.76375</c:v>
                </c:pt>
                <c:pt idx="1345">
                  <c:v>9.5087499999999991</c:v>
                </c:pt>
                <c:pt idx="1346">
                  <c:v>6.3062500000000004</c:v>
                </c:pt>
                <c:pt idx="1347">
                  <c:v>16.822500000000002</c:v>
                </c:pt>
                <c:pt idx="1348">
                  <c:v>9.1687499999999993</c:v>
                </c:pt>
                <c:pt idx="1349">
                  <c:v>4.9349999999999996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CFB-9148-5CCC2ABD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62549304"/>
        <c:axId val="662548976"/>
      </c:barChart>
      <c:catAx>
        <c:axId val="6625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8976"/>
        <c:crosses val="autoZero"/>
        <c:auto val="1"/>
        <c:lblAlgn val="ctr"/>
        <c:lblOffset val="100"/>
        <c:noMultiLvlLbl val="0"/>
      </c:catAx>
      <c:valAx>
        <c:axId val="662548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'Observe Chart'!$G$1</c:f>
              <c:strCache>
                <c:ptCount val="1"/>
                <c:pt idx="0">
                  <c:v> Observation Time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'Observe Chart'!$F$2:$F$1351</c:f>
              <c:strCache>
                <c:ptCount val="1350"/>
                <c:pt idx="0">
                  <c:v> sequential-search 1 1</c:v>
                </c:pt>
                <c:pt idx="1">
                  <c:v> sequential-search 1 1</c:v>
                </c:pt>
                <c:pt idx="2">
                  <c:v> sequential-search 1 1</c:v>
                </c:pt>
                <c:pt idx="3">
                  <c:v> sequential-search 1 1</c:v>
                </c:pt>
                <c:pt idx="4">
                  <c:v> sequential-search 1 1</c:v>
                </c:pt>
                <c:pt idx="5">
                  <c:v> sequential-search 1 1</c:v>
                </c:pt>
                <c:pt idx="6">
                  <c:v> sequential-search 1 1</c:v>
                </c:pt>
                <c:pt idx="7">
                  <c:v> sequential-search 1 1</c:v>
                </c:pt>
                <c:pt idx="8">
                  <c:v> sequential-search 1 1</c:v>
                </c:pt>
                <c:pt idx="9">
                  <c:v> sequential-search 1 1</c:v>
                </c:pt>
                <c:pt idx="10">
                  <c:v> sequential-search 1 1</c:v>
                </c:pt>
                <c:pt idx="11">
                  <c:v> sequential-search 1 1</c:v>
                </c:pt>
                <c:pt idx="12">
                  <c:v> sequential-search 1 1</c:v>
                </c:pt>
                <c:pt idx="13">
                  <c:v> sequential-search 1 1</c:v>
                </c:pt>
                <c:pt idx="14">
                  <c:v> sequential-search 1 1</c:v>
                </c:pt>
                <c:pt idx="15">
                  <c:v> sequential-search 1 1</c:v>
                </c:pt>
                <c:pt idx="16">
                  <c:v> sequential-search 1 1</c:v>
                </c:pt>
                <c:pt idx="17">
                  <c:v> sequential-search 1 1</c:v>
                </c:pt>
                <c:pt idx="18">
                  <c:v> sequential-search 1 1</c:v>
                </c:pt>
                <c:pt idx="19">
                  <c:v> sequential-search 1 1</c:v>
                </c:pt>
                <c:pt idx="20">
                  <c:v> sequential-search 1 1</c:v>
                </c:pt>
                <c:pt idx="21">
                  <c:v> sequential-search 1 1</c:v>
                </c:pt>
                <c:pt idx="22">
                  <c:v> sequential-search 1 1</c:v>
                </c:pt>
                <c:pt idx="23">
                  <c:v> sequential-search 1 1</c:v>
                </c:pt>
                <c:pt idx="24">
                  <c:v> sequential-search 1 1</c:v>
                </c:pt>
                <c:pt idx="25">
                  <c:v> sequential-search 1 1</c:v>
                </c:pt>
                <c:pt idx="26">
                  <c:v> sequential-search 1 1</c:v>
                </c:pt>
                <c:pt idx="27">
                  <c:v> sequential-search 1 1</c:v>
                </c:pt>
                <c:pt idx="28">
                  <c:v> sequential-search 1 1</c:v>
                </c:pt>
                <c:pt idx="29">
                  <c:v> sequential-search 1 1</c:v>
                </c:pt>
                <c:pt idx="30">
                  <c:v> sequential-search 1 1</c:v>
                </c:pt>
                <c:pt idx="31">
                  <c:v> sequential-search 1 1</c:v>
                </c:pt>
                <c:pt idx="32">
                  <c:v> sequential-search 1 1</c:v>
                </c:pt>
                <c:pt idx="33">
                  <c:v> sequential-search 1 1</c:v>
                </c:pt>
                <c:pt idx="34">
                  <c:v> sequential-search 1 1</c:v>
                </c:pt>
                <c:pt idx="35">
                  <c:v> sequential-search 1 1</c:v>
                </c:pt>
                <c:pt idx="36">
                  <c:v> sequential-search 1 1</c:v>
                </c:pt>
                <c:pt idx="37">
                  <c:v> sequential-search 1 1</c:v>
                </c:pt>
                <c:pt idx="38">
                  <c:v> sequential-search 1 1</c:v>
                </c:pt>
                <c:pt idx="39">
                  <c:v> sequential-search 1 1</c:v>
                </c:pt>
                <c:pt idx="40">
                  <c:v> sequential-search 1 1</c:v>
                </c:pt>
                <c:pt idx="41">
                  <c:v> sequential-search 1 1</c:v>
                </c:pt>
                <c:pt idx="42">
                  <c:v> sequential-search 1 1</c:v>
                </c:pt>
                <c:pt idx="43">
                  <c:v> sequential-search 1 1</c:v>
                </c:pt>
                <c:pt idx="44">
                  <c:v> sequential-search 1 1</c:v>
                </c:pt>
                <c:pt idx="45">
                  <c:v> sequential-search 1 1</c:v>
                </c:pt>
                <c:pt idx="46">
                  <c:v> sequential-search 1 1</c:v>
                </c:pt>
                <c:pt idx="47">
                  <c:v> sequential-search 1 1</c:v>
                </c:pt>
                <c:pt idx="48">
                  <c:v> sequential-search 1 1</c:v>
                </c:pt>
                <c:pt idx="49">
                  <c:v> sequential-search 1 1</c:v>
                </c:pt>
                <c:pt idx="50">
                  <c:v> sequential-search 1 1</c:v>
                </c:pt>
                <c:pt idx="51">
                  <c:v> sequential-search 1 1</c:v>
                </c:pt>
                <c:pt idx="52">
                  <c:v> sequential-search 1 1</c:v>
                </c:pt>
                <c:pt idx="53">
                  <c:v> sequential-search 1 1</c:v>
                </c:pt>
                <c:pt idx="54">
                  <c:v> sequential-search 1 1</c:v>
                </c:pt>
                <c:pt idx="55">
                  <c:v> sequential-search 1 1</c:v>
                </c:pt>
                <c:pt idx="56">
                  <c:v> sequential-search 1 1</c:v>
                </c:pt>
                <c:pt idx="57">
                  <c:v> sequential-search 1 1</c:v>
                </c:pt>
                <c:pt idx="58">
                  <c:v> sequential-search 1 1</c:v>
                </c:pt>
                <c:pt idx="59">
                  <c:v> sequential-search 1 1</c:v>
                </c:pt>
                <c:pt idx="60">
                  <c:v> sequential-search 1 1</c:v>
                </c:pt>
                <c:pt idx="61">
                  <c:v> sequential-search 1 1</c:v>
                </c:pt>
                <c:pt idx="62">
                  <c:v> sequential-search 1 1</c:v>
                </c:pt>
                <c:pt idx="63">
                  <c:v> sequential-search 1 1</c:v>
                </c:pt>
                <c:pt idx="64">
                  <c:v> sequential-search 1 1</c:v>
                </c:pt>
                <c:pt idx="65">
                  <c:v> sequential-search 1 1</c:v>
                </c:pt>
                <c:pt idx="66">
                  <c:v> sequential-search 1 1</c:v>
                </c:pt>
                <c:pt idx="67">
                  <c:v> sequential-search 1 1</c:v>
                </c:pt>
                <c:pt idx="68">
                  <c:v> sequential-search 1 1</c:v>
                </c:pt>
                <c:pt idx="69">
                  <c:v> sequential-search 1 1</c:v>
                </c:pt>
                <c:pt idx="70">
                  <c:v> sequential-search 1 1</c:v>
                </c:pt>
                <c:pt idx="71">
                  <c:v> sequential-search 1 1</c:v>
                </c:pt>
                <c:pt idx="72">
                  <c:v> sequential-search 1 1</c:v>
                </c:pt>
                <c:pt idx="73">
                  <c:v> sequential-search 1 1</c:v>
                </c:pt>
                <c:pt idx="74">
                  <c:v> sequential-search 1 1</c:v>
                </c:pt>
                <c:pt idx="75">
                  <c:v> sequential-search 1 1</c:v>
                </c:pt>
                <c:pt idx="76">
                  <c:v> sequential-search 1 1</c:v>
                </c:pt>
                <c:pt idx="77">
                  <c:v> sequential-search 1 1</c:v>
                </c:pt>
                <c:pt idx="78">
                  <c:v> sequential-search 1 1</c:v>
                </c:pt>
                <c:pt idx="79">
                  <c:v> sequential-search 1 1</c:v>
                </c:pt>
                <c:pt idx="80">
                  <c:v> sequential-search 1 1</c:v>
                </c:pt>
                <c:pt idx="81">
                  <c:v> sequential-search 1 1</c:v>
                </c:pt>
                <c:pt idx="82">
                  <c:v> sequential-search 1 1</c:v>
                </c:pt>
                <c:pt idx="83">
                  <c:v> sequential-search 1 1</c:v>
                </c:pt>
                <c:pt idx="84">
                  <c:v> sequential-search 1 1</c:v>
                </c:pt>
                <c:pt idx="85">
                  <c:v> sequential-search 1 1</c:v>
                </c:pt>
                <c:pt idx="86">
                  <c:v> sequential-search 1 1</c:v>
                </c:pt>
                <c:pt idx="87">
                  <c:v> sequential-search 1 1</c:v>
                </c:pt>
                <c:pt idx="88">
                  <c:v> sequential-search 1 1</c:v>
                </c:pt>
                <c:pt idx="89">
                  <c:v> sequential-search 1 1</c:v>
                </c:pt>
                <c:pt idx="90">
                  <c:v> sequential-search 1 1</c:v>
                </c:pt>
                <c:pt idx="91">
                  <c:v> sequential-search 1 1</c:v>
                </c:pt>
                <c:pt idx="92">
                  <c:v> sequential-search 1 1</c:v>
                </c:pt>
                <c:pt idx="93">
                  <c:v> sequential-search 1 1</c:v>
                </c:pt>
                <c:pt idx="94">
                  <c:v> sequential-search 1 1</c:v>
                </c:pt>
                <c:pt idx="95">
                  <c:v> sequential-search 1 1</c:v>
                </c:pt>
                <c:pt idx="96">
                  <c:v> sequential-search 1 1</c:v>
                </c:pt>
                <c:pt idx="97">
                  <c:v> sequential-search 1 1</c:v>
                </c:pt>
                <c:pt idx="98">
                  <c:v> sequential-search 1 1</c:v>
                </c:pt>
                <c:pt idx="99">
                  <c:v> sequential-search 1 1</c:v>
                </c:pt>
                <c:pt idx="100">
                  <c:v> sequential-search 1 1</c:v>
                </c:pt>
                <c:pt idx="101">
                  <c:v> sequential-search 1 1</c:v>
                </c:pt>
                <c:pt idx="102">
                  <c:v> sequential-search 1 1</c:v>
                </c:pt>
                <c:pt idx="103">
                  <c:v> sequential-search 1 1</c:v>
                </c:pt>
                <c:pt idx="104">
                  <c:v> sequential-search 1 1</c:v>
                </c:pt>
                <c:pt idx="105">
                  <c:v> sequential-search 1 1</c:v>
                </c:pt>
                <c:pt idx="106">
                  <c:v> sequential-search 1 1</c:v>
                </c:pt>
                <c:pt idx="107">
                  <c:v> sequential-search 1 1</c:v>
                </c:pt>
                <c:pt idx="108">
                  <c:v> sequential-search 1 1</c:v>
                </c:pt>
                <c:pt idx="109">
                  <c:v> sequential-search 1 1</c:v>
                </c:pt>
                <c:pt idx="110">
                  <c:v> sequential-search 1 1</c:v>
                </c:pt>
                <c:pt idx="111">
                  <c:v> sequential-search 1 1</c:v>
                </c:pt>
                <c:pt idx="112">
                  <c:v> sequential-search 1 1</c:v>
                </c:pt>
                <c:pt idx="113">
                  <c:v> sequential-search 1 1</c:v>
                </c:pt>
                <c:pt idx="114">
                  <c:v> sequential-search 1 1</c:v>
                </c:pt>
                <c:pt idx="115">
                  <c:v> sequential-search 1 1</c:v>
                </c:pt>
                <c:pt idx="116">
                  <c:v> sequential-search 1 1</c:v>
                </c:pt>
                <c:pt idx="117">
                  <c:v> sequential-search 1 1</c:v>
                </c:pt>
                <c:pt idx="118">
                  <c:v> sequential-search 1 1</c:v>
                </c:pt>
                <c:pt idx="119">
                  <c:v> sequential-search 1 1</c:v>
                </c:pt>
                <c:pt idx="120">
                  <c:v> sequential-search 1 1</c:v>
                </c:pt>
                <c:pt idx="121">
                  <c:v> sequential-search 1 1</c:v>
                </c:pt>
                <c:pt idx="122">
                  <c:v> sequential-search 1 1</c:v>
                </c:pt>
                <c:pt idx="123">
                  <c:v> sequential-search 1 1</c:v>
                </c:pt>
                <c:pt idx="124">
                  <c:v> sequential-search 1 1</c:v>
                </c:pt>
                <c:pt idx="125">
                  <c:v> sequential-search 1 1</c:v>
                </c:pt>
                <c:pt idx="126">
                  <c:v> sequential-search 1 1</c:v>
                </c:pt>
                <c:pt idx="127">
                  <c:v> sequential-search 1 1</c:v>
                </c:pt>
                <c:pt idx="128">
                  <c:v> sequential-search 1 1</c:v>
                </c:pt>
                <c:pt idx="129">
                  <c:v> sequential-search 1 1</c:v>
                </c:pt>
                <c:pt idx="130">
                  <c:v> sequential-search 1 1</c:v>
                </c:pt>
                <c:pt idx="131">
                  <c:v> sequential-search 1 1</c:v>
                </c:pt>
                <c:pt idx="132">
                  <c:v> sequential-search 1 1</c:v>
                </c:pt>
                <c:pt idx="133">
                  <c:v> sequential-search 1 1</c:v>
                </c:pt>
                <c:pt idx="134">
                  <c:v> sequential-search 1 1</c:v>
                </c:pt>
                <c:pt idx="135">
                  <c:v> sequential-search 1 1</c:v>
                </c:pt>
                <c:pt idx="136">
                  <c:v> sequential-search 1 1</c:v>
                </c:pt>
                <c:pt idx="137">
                  <c:v> sequential-search 1 1</c:v>
                </c:pt>
                <c:pt idx="138">
                  <c:v> sequential-search 1 1</c:v>
                </c:pt>
                <c:pt idx="139">
                  <c:v> sequential-search 1 1</c:v>
                </c:pt>
                <c:pt idx="140">
                  <c:v> sequential-search 1 1</c:v>
                </c:pt>
                <c:pt idx="141">
                  <c:v> sequential-search 1 1</c:v>
                </c:pt>
                <c:pt idx="142">
                  <c:v> sequential-search 1 1</c:v>
                </c:pt>
                <c:pt idx="143">
                  <c:v> sequential-search 1 1</c:v>
                </c:pt>
                <c:pt idx="144">
                  <c:v> sequential-search 1 1</c:v>
                </c:pt>
                <c:pt idx="145">
                  <c:v> sequential-search 1 1</c:v>
                </c:pt>
                <c:pt idx="146">
                  <c:v> sequential-search 1 1</c:v>
                </c:pt>
                <c:pt idx="147">
                  <c:v> sequential-search 1 1</c:v>
                </c:pt>
                <c:pt idx="148">
                  <c:v> sequential-search 1 1</c:v>
                </c:pt>
                <c:pt idx="149">
                  <c:v> sequential-search 1 1</c:v>
                </c:pt>
                <c:pt idx="150">
                  <c:v> parallel-propagate 1 1</c:v>
                </c:pt>
                <c:pt idx="151">
                  <c:v> parallel-propagate 1 1</c:v>
                </c:pt>
                <c:pt idx="152">
                  <c:v> parallel-propagate 1 1</c:v>
                </c:pt>
                <c:pt idx="153">
                  <c:v> parallel-propagate 1 1</c:v>
                </c:pt>
                <c:pt idx="154">
                  <c:v> parallel-propagate 1 1</c:v>
                </c:pt>
                <c:pt idx="155">
                  <c:v> parallel-propagate 1 1</c:v>
                </c:pt>
                <c:pt idx="156">
                  <c:v> parallel-propagate 1 1</c:v>
                </c:pt>
                <c:pt idx="157">
                  <c:v> parallel-propagate 1 1</c:v>
                </c:pt>
                <c:pt idx="158">
                  <c:v> parallel-propagate 1 1</c:v>
                </c:pt>
                <c:pt idx="159">
                  <c:v> parallel-propagate 1 1</c:v>
                </c:pt>
                <c:pt idx="160">
                  <c:v> parallel-propagate 1 1</c:v>
                </c:pt>
                <c:pt idx="161">
                  <c:v> parallel-propagate 1 1</c:v>
                </c:pt>
                <c:pt idx="162">
                  <c:v> parallel-propagate 1 1</c:v>
                </c:pt>
                <c:pt idx="163">
                  <c:v> parallel-propagate 1 1</c:v>
                </c:pt>
                <c:pt idx="164">
                  <c:v> parallel-propagate 1 1</c:v>
                </c:pt>
                <c:pt idx="165">
                  <c:v> parallel-propagate 1 1</c:v>
                </c:pt>
                <c:pt idx="166">
                  <c:v> parallel-propagate 1 1</c:v>
                </c:pt>
                <c:pt idx="167">
                  <c:v> parallel-propagate 1 1</c:v>
                </c:pt>
                <c:pt idx="168">
                  <c:v> parallel-propagate 1 1</c:v>
                </c:pt>
                <c:pt idx="169">
                  <c:v> parallel-propagate 1 1</c:v>
                </c:pt>
                <c:pt idx="170">
                  <c:v> parallel-propagate 1 1</c:v>
                </c:pt>
                <c:pt idx="171">
                  <c:v> parallel-propagate 1 1</c:v>
                </c:pt>
                <c:pt idx="172">
                  <c:v> parallel-propagate 1 1</c:v>
                </c:pt>
                <c:pt idx="173">
                  <c:v> parallel-propagate 1 1</c:v>
                </c:pt>
                <c:pt idx="174">
                  <c:v> parallel-propagate 1 1</c:v>
                </c:pt>
                <c:pt idx="175">
                  <c:v> parallel-propagate 1 1</c:v>
                </c:pt>
                <c:pt idx="176">
                  <c:v> parallel-propagate 1 1</c:v>
                </c:pt>
                <c:pt idx="177">
                  <c:v> parallel-propagate 1 1</c:v>
                </c:pt>
                <c:pt idx="178">
                  <c:v> parallel-propagate 1 1</c:v>
                </c:pt>
                <c:pt idx="179">
                  <c:v> parallel-propagate 1 1</c:v>
                </c:pt>
                <c:pt idx="180">
                  <c:v> parallel-propagate 1 1</c:v>
                </c:pt>
                <c:pt idx="181">
                  <c:v> parallel-propagate 1 1</c:v>
                </c:pt>
                <c:pt idx="182">
                  <c:v> parallel-propagate 1 1</c:v>
                </c:pt>
                <c:pt idx="183">
                  <c:v> parallel-propagate 1 1</c:v>
                </c:pt>
                <c:pt idx="184">
                  <c:v> parallel-propagate 1 1</c:v>
                </c:pt>
                <c:pt idx="185">
                  <c:v> parallel-propagate 1 1</c:v>
                </c:pt>
                <c:pt idx="186">
                  <c:v> parallel-propagate 1 1</c:v>
                </c:pt>
                <c:pt idx="187">
                  <c:v> parallel-propagate 1 1</c:v>
                </c:pt>
                <c:pt idx="188">
                  <c:v> parallel-propagate 1 1</c:v>
                </c:pt>
                <c:pt idx="189">
                  <c:v> parallel-propagate 1 1</c:v>
                </c:pt>
                <c:pt idx="190">
                  <c:v> parallel-propagate 1 1</c:v>
                </c:pt>
                <c:pt idx="191">
                  <c:v> parallel-propagate 1 1</c:v>
                </c:pt>
                <c:pt idx="192">
                  <c:v> parallel-propagate 1 1</c:v>
                </c:pt>
                <c:pt idx="193">
                  <c:v> parallel-propagate 1 1</c:v>
                </c:pt>
                <c:pt idx="194">
                  <c:v> parallel-propagate 1 1</c:v>
                </c:pt>
                <c:pt idx="195">
                  <c:v> parallel-propagate 1 1</c:v>
                </c:pt>
                <c:pt idx="196">
                  <c:v> parallel-propagate 1 1</c:v>
                </c:pt>
                <c:pt idx="197">
                  <c:v> parallel-propagate 1 1</c:v>
                </c:pt>
                <c:pt idx="198">
                  <c:v> parallel-propagate 1 1</c:v>
                </c:pt>
                <c:pt idx="199">
                  <c:v> parallel-propagate 1 1</c:v>
                </c:pt>
                <c:pt idx="200">
                  <c:v> parallel-propagate 1 1</c:v>
                </c:pt>
                <c:pt idx="201">
                  <c:v> parallel-propagate 1 1</c:v>
                </c:pt>
                <c:pt idx="202">
                  <c:v> parallel-propagate 1 1</c:v>
                </c:pt>
                <c:pt idx="203">
                  <c:v> parallel-propagate 1 1</c:v>
                </c:pt>
                <c:pt idx="204">
                  <c:v> parallel-propagate 1 1</c:v>
                </c:pt>
                <c:pt idx="205">
                  <c:v> parallel-propagate 1 1</c:v>
                </c:pt>
                <c:pt idx="206">
                  <c:v> parallel-propagate 1 1</c:v>
                </c:pt>
                <c:pt idx="207">
                  <c:v> parallel-propagate 1 1</c:v>
                </c:pt>
                <c:pt idx="208">
                  <c:v> parallel-propagate 1 1</c:v>
                </c:pt>
                <c:pt idx="209">
                  <c:v> parallel-propagate 1 1</c:v>
                </c:pt>
                <c:pt idx="210">
                  <c:v> parallel-propagate 1 1</c:v>
                </c:pt>
                <c:pt idx="211">
                  <c:v> parallel-propagate 1 1</c:v>
                </c:pt>
                <c:pt idx="212">
                  <c:v> parallel-propagate 1 1</c:v>
                </c:pt>
                <c:pt idx="213">
                  <c:v> parallel-propagate 1 1</c:v>
                </c:pt>
                <c:pt idx="214">
                  <c:v> parallel-propagate 1 1</c:v>
                </c:pt>
                <c:pt idx="215">
                  <c:v> parallel-propagate 1 1</c:v>
                </c:pt>
                <c:pt idx="216">
                  <c:v> parallel-propagate 1 1</c:v>
                </c:pt>
                <c:pt idx="217">
                  <c:v> parallel-propagate 1 1</c:v>
                </c:pt>
                <c:pt idx="218">
                  <c:v> parallel-propagate 1 1</c:v>
                </c:pt>
                <c:pt idx="219">
                  <c:v> parallel-propagate 1 1</c:v>
                </c:pt>
                <c:pt idx="220">
                  <c:v> parallel-propagate 1 1</c:v>
                </c:pt>
                <c:pt idx="221">
                  <c:v> parallel-propagate 1 1</c:v>
                </c:pt>
                <c:pt idx="222">
                  <c:v> parallel-propagate 1 1</c:v>
                </c:pt>
                <c:pt idx="223">
                  <c:v> parallel-propagate 1 1</c:v>
                </c:pt>
                <c:pt idx="224">
                  <c:v> parallel-propagate 1 1</c:v>
                </c:pt>
                <c:pt idx="225">
                  <c:v> parallel-propagate 1 1</c:v>
                </c:pt>
                <c:pt idx="226">
                  <c:v> parallel-propagate 1 1</c:v>
                </c:pt>
                <c:pt idx="227">
                  <c:v> parallel-propagate 1 1</c:v>
                </c:pt>
                <c:pt idx="228">
                  <c:v> parallel-propagate 1 1</c:v>
                </c:pt>
                <c:pt idx="229">
                  <c:v> parallel-propagate 1 1</c:v>
                </c:pt>
                <c:pt idx="230">
                  <c:v> parallel-propagate 1 1</c:v>
                </c:pt>
                <c:pt idx="231">
                  <c:v> parallel-propagate 1 1</c:v>
                </c:pt>
                <c:pt idx="232">
                  <c:v> parallel-propagate 1 1</c:v>
                </c:pt>
                <c:pt idx="233">
                  <c:v> parallel-propagate 1 1</c:v>
                </c:pt>
                <c:pt idx="234">
                  <c:v> parallel-propagate 1 1</c:v>
                </c:pt>
                <c:pt idx="235">
                  <c:v> parallel-propagate 1 1</c:v>
                </c:pt>
                <c:pt idx="236">
                  <c:v> parallel-propagate 1 1</c:v>
                </c:pt>
                <c:pt idx="237">
                  <c:v> parallel-propagate 1 1</c:v>
                </c:pt>
                <c:pt idx="238">
                  <c:v> parallel-propagate 1 1</c:v>
                </c:pt>
                <c:pt idx="239">
                  <c:v> parallel-propagate 1 1</c:v>
                </c:pt>
                <c:pt idx="240">
                  <c:v> parallel-propagate 1 1</c:v>
                </c:pt>
                <c:pt idx="241">
                  <c:v> parallel-propagate 1 1</c:v>
                </c:pt>
                <c:pt idx="242">
                  <c:v> parallel-propagate 1 1</c:v>
                </c:pt>
                <c:pt idx="243">
                  <c:v> parallel-propagate 1 1</c:v>
                </c:pt>
                <c:pt idx="244">
                  <c:v> parallel-propagate 1 1</c:v>
                </c:pt>
                <c:pt idx="245">
                  <c:v> parallel-propagate 1 1</c:v>
                </c:pt>
                <c:pt idx="246">
                  <c:v> parallel-propagate 1 1</c:v>
                </c:pt>
                <c:pt idx="247">
                  <c:v> parallel-propagate 1 1</c:v>
                </c:pt>
                <c:pt idx="248">
                  <c:v> parallel-propagate 1 1</c:v>
                </c:pt>
                <c:pt idx="249">
                  <c:v> parallel-propagate 1 1</c:v>
                </c:pt>
                <c:pt idx="250">
                  <c:v> parallel-propagate 1 1</c:v>
                </c:pt>
                <c:pt idx="251">
                  <c:v> parallel-propagate 1 1</c:v>
                </c:pt>
                <c:pt idx="252">
                  <c:v> parallel-propagate 1 1</c:v>
                </c:pt>
                <c:pt idx="253">
                  <c:v> parallel-propagate 1 1</c:v>
                </c:pt>
                <c:pt idx="254">
                  <c:v> parallel-propagate 1 1</c:v>
                </c:pt>
                <c:pt idx="255">
                  <c:v> parallel-propagate 1 1</c:v>
                </c:pt>
                <c:pt idx="256">
                  <c:v> parallel-propagate 1 1</c:v>
                </c:pt>
                <c:pt idx="257">
                  <c:v> parallel-propagate 1 1</c:v>
                </c:pt>
                <c:pt idx="258">
                  <c:v> parallel-propagate 1 1</c:v>
                </c:pt>
                <c:pt idx="259">
                  <c:v> parallel-propagate 1 1</c:v>
                </c:pt>
                <c:pt idx="260">
                  <c:v> parallel-propagate 1 1</c:v>
                </c:pt>
                <c:pt idx="261">
                  <c:v> parallel-propagate 1 1</c:v>
                </c:pt>
                <c:pt idx="262">
                  <c:v> parallel-propagate 1 1</c:v>
                </c:pt>
                <c:pt idx="263">
                  <c:v> parallel-propagate 1 1</c:v>
                </c:pt>
                <c:pt idx="264">
                  <c:v> parallel-propagate 1 1</c:v>
                </c:pt>
                <c:pt idx="265">
                  <c:v> parallel-propagate 1 1</c:v>
                </c:pt>
                <c:pt idx="266">
                  <c:v> parallel-propagate 1 1</c:v>
                </c:pt>
                <c:pt idx="267">
                  <c:v> parallel-propagate 1 1</c:v>
                </c:pt>
                <c:pt idx="268">
                  <c:v> parallel-propagate 1 1</c:v>
                </c:pt>
                <c:pt idx="269">
                  <c:v> parallel-propagate 1 1</c:v>
                </c:pt>
                <c:pt idx="270">
                  <c:v> parallel-propagate 1 1</c:v>
                </c:pt>
                <c:pt idx="271">
                  <c:v> parallel-propagate 1 1</c:v>
                </c:pt>
                <c:pt idx="272">
                  <c:v> parallel-propagate 1 1</c:v>
                </c:pt>
                <c:pt idx="273">
                  <c:v> parallel-propagate 1 1</c:v>
                </c:pt>
                <c:pt idx="274">
                  <c:v> parallel-propagate 1 1</c:v>
                </c:pt>
                <c:pt idx="275">
                  <c:v> parallel-propagate 1 1</c:v>
                </c:pt>
                <c:pt idx="276">
                  <c:v> parallel-propagate 1 1</c:v>
                </c:pt>
                <c:pt idx="277">
                  <c:v> parallel-propagate 1 1</c:v>
                </c:pt>
                <c:pt idx="278">
                  <c:v> parallel-propagate 1 1</c:v>
                </c:pt>
                <c:pt idx="279">
                  <c:v> parallel-propagate 1 1</c:v>
                </c:pt>
                <c:pt idx="280">
                  <c:v> parallel-propagate 1 1</c:v>
                </c:pt>
                <c:pt idx="281">
                  <c:v> parallel-propagate 1 1</c:v>
                </c:pt>
                <c:pt idx="282">
                  <c:v> parallel-propagate 1 1</c:v>
                </c:pt>
                <c:pt idx="283">
                  <c:v> parallel-propagate 1 1</c:v>
                </c:pt>
                <c:pt idx="284">
                  <c:v> parallel-propagate 1 1</c:v>
                </c:pt>
                <c:pt idx="285">
                  <c:v> parallel-propagate 1 1</c:v>
                </c:pt>
                <c:pt idx="286">
                  <c:v> parallel-propagate 1 1</c:v>
                </c:pt>
                <c:pt idx="287">
                  <c:v> parallel-propagate 1 1</c:v>
                </c:pt>
                <c:pt idx="288">
                  <c:v> parallel-propagate 1 1</c:v>
                </c:pt>
                <c:pt idx="289">
                  <c:v> parallel-propagate 1 1</c:v>
                </c:pt>
                <c:pt idx="290">
                  <c:v> parallel-propagate 1 1</c:v>
                </c:pt>
                <c:pt idx="291">
                  <c:v> parallel-propagate 1 1</c:v>
                </c:pt>
                <c:pt idx="292">
                  <c:v> parallel-propagate 1 1</c:v>
                </c:pt>
                <c:pt idx="293">
                  <c:v> parallel-propagate 1 1</c:v>
                </c:pt>
                <c:pt idx="294">
                  <c:v> parallel-propagate 1 1</c:v>
                </c:pt>
                <c:pt idx="295">
                  <c:v> parallel-propagate 1 1</c:v>
                </c:pt>
                <c:pt idx="296">
                  <c:v> parallel-propagate 1 1</c:v>
                </c:pt>
                <c:pt idx="297">
                  <c:v> parallel-propagate 1 1</c:v>
                </c:pt>
                <c:pt idx="298">
                  <c:v> parallel-propagate 1 1</c:v>
                </c:pt>
                <c:pt idx="299">
                  <c:v> parallel-propagate 1 1</c:v>
                </c:pt>
                <c:pt idx="300">
                  <c:v> parallel-propagate 2 1</c:v>
                </c:pt>
                <c:pt idx="301">
                  <c:v> parallel-propagate 2 1</c:v>
                </c:pt>
                <c:pt idx="302">
                  <c:v> parallel-propagate 2 1</c:v>
                </c:pt>
                <c:pt idx="303">
                  <c:v> parallel-propagate 2 1</c:v>
                </c:pt>
                <c:pt idx="304">
                  <c:v> parallel-propagate 2 1</c:v>
                </c:pt>
                <c:pt idx="305">
                  <c:v> parallel-propagate 2 1</c:v>
                </c:pt>
                <c:pt idx="306">
                  <c:v> parallel-propagate 2 1</c:v>
                </c:pt>
                <c:pt idx="307">
                  <c:v> parallel-propagate 2 1</c:v>
                </c:pt>
                <c:pt idx="308">
                  <c:v> parallel-propagate 2 1</c:v>
                </c:pt>
                <c:pt idx="309">
                  <c:v> parallel-propagate 2 1</c:v>
                </c:pt>
                <c:pt idx="310">
                  <c:v> parallel-propagate 2 1</c:v>
                </c:pt>
                <c:pt idx="311">
                  <c:v> parallel-propagate 2 1</c:v>
                </c:pt>
                <c:pt idx="312">
                  <c:v> parallel-propagate 2 1</c:v>
                </c:pt>
                <c:pt idx="313">
                  <c:v> parallel-propagate 2 1</c:v>
                </c:pt>
                <c:pt idx="314">
                  <c:v> parallel-propagate 2 1</c:v>
                </c:pt>
                <c:pt idx="315">
                  <c:v> parallel-propagate 2 1</c:v>
                </c:pt>
                <c:pt idx="316">
                  <c:v> parallel-propagate 2 1</c:v>
                </c:pt>
                <c:pt idx="317">
                  <c:v> parallel-propagate 2 1</c:v>
                </c:pt>
                <c:pt idx="318">
                  <c:v> parallel-propagate 2 1</c:v>
                </c:pt>
                <c:pt idx="319">
                  <c:v> parallel-propagate 2 1</c:v>
                </c:pt>
                <c:pt idx="320">
                  <c:v> parallel-propagate 2 1</c:v>
                </c:pt>
                <c:pt idx="321">
                  <c:v> parallel-propagate 2 1</c:v>
                </c:pt>
                <c:pt idx="322">
                  <c:v> parallel-propagate 2 1</c:v>
                </c:pt>
                <c:pt idx="323">
                  <c:v> parallel-propagate 2 1</c:v>
                </c:pt>
                <c:pt idx="324">
                  <c:v> parallel-propagate 2 1</c:v>
                </c:pt>
                <c:pt idx="325">
                  <c:v> parallel-propagate 2 1</c:v>
                </c:pt>
                <c:pt idx="326">
                  <c:v> parallel-propagate 2 1</c:v>
                </c:pt>
                <c:pt idx="327">
                  <c:v> parallel-propagate 2 1</c:v>
                </c:pt>
                <c:pt idx="328">
                  <c:v> parallel-propagate 2 1</c:v>
                </c:pt>
                <c:pt idx="329">
                  <c:v> parallel-propagate 2 1</c:v>
                </c:pt>
                <c:pt idx="330">
                  <c:v> parallel-propagate 2 1</c:v>
                </c:pt>
                <c:pt idx="331">
                  <c:v> parallel-propagate 2 1</c:v>
                </c:pt>
                <c:pt idx="332">
                  <c:v> parallel-propagate 2 1</c:v>
                </c:pt>
                <c:pt idx="333">
                  <c:v> parallel-propagate 2 1</c:v>
                </c:pt>
                <c:pt idx="334">
                  <c:v> parallel-propagate 2 1</c:v>
                </c:pt>
                <c:pt idx="335">
                  <c:v> parallel-propagate 2 1</c:v>
                </c:pt>
                <c:pt idx="336">
                  <c:v> parallel-propagate 2 1</c:v>
                </c:pt>
                <c:pt idx="337">
                  <c:v> parallel-propagate 2 1</c:v>
                </c:pt>
                <c:pt idx="338">
                  <c:v> parallel-propagate 2 1</c:v>
                </c:pt>
                <c:pt idx="339">
                  <c:v> parallel-propagate 2 1</c:v>
                </c:pt>
                <c:pt idx="340">
                  <c:v> parallel-propagate 2 1</c:v>
                </c:pt>
                <c:pt idx="341">
                  <c:v> parallel-propagate 2 1</c:v>
                </c:pt>
                <c:pt idx="342">
                  <c:v> parallel-propagate 2 1</c:v>
                </c:pt>
                <c:pt idx="343">
                  <c:v> parallel-propagate 2 1</c:v>
                </c:pt>
                <c:pt idx="344">
                  <c:v> parallel-propagate 2 1</c:v>
                </c:pt>
                <c:pt idx="345">
                  <c:v> parallel-propagate 2 1</c:v>
                </c:pt>
                <c:pt idx="346">
                  <c:v> parallel-propagate 2 1</c:v>
                </c:pt>
                <c:pt idx="347">
                  <c:v> parallel-propagate 2 1</c:v>
                </c:pt>
                <c:pt idx="348">
                  <c:v> parallel-propagate 2 1</c:v>
                </c:pt>
                <c:pt idx="349">
                  <c:v> parallel-propagate 2 1</c:v>
                </c:pt>
                <c:pt idx="350">
                  <c:v> parallel-propagate 2 1</c:v>
                </c:pt>
                <c:pt idx="351">
                  <c:v> parallel-propagate 2 1</c:v>
                </c:pt>
                <c:pt idx="352">
                  <c:v> parallel-propagate 2 1</c:v>
                </c:pt>
                <c:pt idx="353">
                  <c:v> parallel-propagate 2 1</c:v>
                </c:pt>
                <c:pt idx="354">
                  <c:v> parallel-propagate 2 1</c:v>
                </c:pt>
                <c:pt idx="355">
                  <c:v> parallel-propagate 2 1</c:v>
                </c:pt>
                <c:pt idx="356">
                  <c:v> parallel-propagate 2 1</c:v>
                </c:pt>
                <c:pt idx="357">
                  <c:v> parallel-propagate 2 1</c:v>
                </c:pt>
                <c:pt idx="358">
                  <c:v> parallel-propagate 2 1</c:v>
                </c:pt>
                <c:pt idx="359">
                  <c:v> parallel-propagate 2 1</c:v>
                </c:pt>
                <c:pt idx="360">
                  <c:v> parallel-propagate 2 1</c:v>
                </c:pt>
                <c:pt idx="361">
                  <c:v> parallel-propagate 2 1</c:v>
                </c:pt>
                <c:pt idx="362">
                  <c:v> parallel-propagate 2 1</c:v>
                </c:pt>
                <c:pt idx="363">
                  <c:v> parallel-propagate 2 1</c:v>
                </c:pt>
                <c:pt idx="364">
                  <c:v> parallel-propagate 2 1</c:v>
                </c:pt>
                <c:pt idx="365">
                  <c:v> parallel-propagate 2 1</c:v>
                </c:pt>
                <c:pt idx="366">
                  <c:v> parallel-propagate 2 1</c:v>
                </c:pt>
                <c:pt idx="367">
                  <c:v> parallel-propagate 2 1</c:v>
                </c:pt>
                <c:pt idx="368">
                  <c:v> parallel-propagate 2 1</c:v>
                </c:pt>
                <c:pt idx="369">
                  <c:v> parallel-propagate 2 1</c:v>
                </c:pt>
                <c:pt idx="370">
                  <c:v> parallel-propagate 2 1</c:v>
                </c:pt>
                <c:pt idx="371">
                  <c:v> parallel-propagate 2 1</c:v>
                </c:pt>
                <c:pt idx="372">
                  <c:v> parallel-propagate 2 1</c:v>
                </c:pt>
                <c:pt idx="373">
                  <c:v> parallel-propagate 2 1</c:v>
                </c:pt>
                <c:pt idx="374">
                  <c:v> parallel-propagate 2 1</c:v>
                </c:pt>
                <c:pt idx="375">
                  <c:v> parallel-propagate 2 1</c:v>
                </c:pt>
                <c:pt idx="376">
                  <c:v> parallel-propagate 2 1</c:v>
                </c:pt>
                <c:pt idx="377">
                  <c:v> parallel-propagate 2 1</c:v>
                </c:pt>
                <c:pt idx="378">
                  <c:v> parallel-propagate 2 1</c:v>
                </c:pt>
                <c:pt idx="379">
                  <c:v> parallel-propagate 2 1</c:v>
                </c:pt>
                <c:pt idx="380">
                  <c:v> parallel-propagate 2 1</c:v>
                </c:pt>
                <c:pt idx="381">
                  <c:v> parallel-propagate 2 1</c:v>
                </c:pt>
                <c:pt idx="382">
                  <c:v> parallel-propagate 2 1</c:v>
                </c:pt>
                <c:pt idx="383">
                  <c:v> parallel-propagate 2 1</c:v>
                </c:pt>
                <c:pt idx="384">
                  <c:v> parallel-propagate 2 1</c:v>
                </c:pt>
                <c:pt idx="385">
                  <c:v> parallel-propagate 2 1</c:v>
                </c:pt>
                <c:pt idx="386">
                  <c:v> parallel-propagate 2 1</c:v>
                </c:pt>
                <c:pt idx="387">
                  <c:v> parallel-propagate 2 1</c:v>
                </c:pt>
                <c:pt idx="388">
                  <c:v> parallel-propagate 2 1</c:v>
                </c:pt>
                <c:pt idx="389">
                  <c:v> parallel-propagate 2 1</c:v>
                </c:pt>
                <c:pt idx="390">
                  <c:v> parallel-propagate 2 1</c:v>
                </c:pt>
                <c:pt idx="391">
                  <c:v> parallel-propagate 2 1</c:v>
                </c:pt>
                <c:pt idx="392">
                  <c:v> parallel-propagate 2 1</c:v>
                </c:pt>
                <c:pt idx="393">
                  <c:v> parallel-propagate 2 1</c:v>
                </c:pt>
                <c:pt idx="394">
                  <c:v> parallel-propagate 2 1</c:v>
                </c:pt>
                <c:pt idx="395">
                  <c:v> parallel-propagate 2 1</c:v>
                </c:pt>
                <c:pt idx="396">
                  <c:v> parallel-propagate 2 1</c:v>
                </c:pt>
                <c:pt idx="397">
                  <c:v> parallel-propagate 2 1</c:v>
                </c:pt>
                <c:pt idx="398">
                  <c:v> parallel-propagate 2 1</c:v>
                </c:pt>
                <c:pt idx="399">
                  <c:v> parallel-propagate 2 1</c:v>
                </c:pt>
                <c:pt idx="400">
                  <c:v> parallel-propagate 2 1</c:v>
                </c:pt>
                <c:pt idx="401">
                  <c:v> parallel-propagate 2 1</c:v>
                </c:pt>
                <c:pt idx="402">
                  <c:v> parallel-propagate 2 1</c:v>
                </c:pt>
                <c:pt idx="403">
                  <c:v> parallel-propagate 2 1</c:v>
                </c:pt>
                <c:pt idx="404">
                  <c:v> parallel-propagate 2 1</c:v>
                </c:pt>
                <c:pt idx="405">
                  <c:v> parallel-propagate 2 1</c:v>
                </c:pt>
                <c:pt idx="406">
                  <c:v> parallel-propagate 2 1</c:v>
                </c:pt>
                <c:pt idx="407">
                  <c:v> parallel-propagate 2 1</c:v>
                </c:pt>
                <c:pt idx="408">
                  <c:v> parallel-propagate 2 1</c:v>
                </c:pt>
                <c:pt idx="409">
                  <c:v> parallel-propagate 2 1</c:v>
                </c:pt>
                <c:pt idx="410">
                  <c:v> parallel-propagate 2 1</c:v>
                </c:pt>
                <c:pt idx="411">
                  <c:v> parallel-propagate 2 1</c:v>
                </c:pt>
                <c:pt idx="412">
                  <c:v> parallel-propagate 2 1</c:v>
                </c:pt>
                <c:pt idx="413">
                  <c:v> parallel-propagate 2 1</c:v>
                </c:pt>
                <c:pt idx="414">
                  <c:v> parallel-propagate 2 1</c:v>
                </c:pt>
                <c:pt idx="415">
                  <c:v> parallel-propagate 2 1</c:v>
                </c:pt>
                <c:pt idx="416">
                  <c:v> parallel-propagate 2 1</c:v>
                </c:pt>
                <c:pt idx="417">
                  <c:v> parallel-propagate 2 1</c:v>
                </c:pt>
                <c:pt idx="418">
                  <c:v> parallel-propagate 2 1</c:v>
                </c:pt>
                <c:pt idx="419">
                  <c:v> parallel-propagate 2 1</c:v>
                </c:pt>
                <c:pt idx="420">
                  <c:v> parallel-propagate 2 1</c:v>
                </c:pt>
                <c:pt idx="421">
                  <c:v> parallel-propagate 2 1</c:v>
                </c:pt>
                <c:pt idx="422">
                  <c:v> parallel-propagate 2 1</c:v>
                </c:pt>
                <c:pt idx="423">
                  <c:v> parallel-propagate 2 1</c:v>
                </c:pt>
                <c:pt idx="424">
                  <c:v> parallel-propagate 2 1</c:v>
                </c:pt>
                <c:pt idx="425">
                  <c:v> parallel-propagate 2 1</c:v>
                </c:pt>
                <c:pt idx="426">
                  <c:v> parallel-propagate 2 1</c:v>
                </c:pt>
                <c:pt idx="427">
                  <c:v> parallel-propagate 2 1</c:v>
                </c:pt>
                <c:pt idx="428">
                  <c:v> parallel-propagate 2 1</c:v>
                </c:pt>
                <c:pt idx="429">
                  <c:v> parallel-propagate 2 1</c:v>
                </c:pt>
                <c:pt idx="430">
                  <c:v> parallel-propagate 2 1</c:v>
                </c:pt>
                <c:pt idx="431">
                  <c:v> parallel-propagate 2 1</c:v>
                </c:pt>
                <c:pt idx="432">
                  <c:v> parallel-propagate 2 1</c:v>
                </c:pt>
                <c:pt idx="433">
                  <c:v> parallel-propagate 2 1</c:v>
                </c:pt>
                <c:pt idx="434">
                  <c:v> parallel-propagate 2 1</c:v>
                </c:pt>
                <c:pt idx="435">
                  <c:v> parallel-propagate 2 1</c:v>
                </c:pt>
                <c:pt idx="436">
                  <c:v> parallel-propagate 2 1</c:v>
                </c:pt>
                <c:pt idx="437">
                  <c:v> parallel-propagate 2 1</c:v>
                </c:pt>
                <c:pt idx="438">
                  <c:v> parallel-propagate 2 1</c:v>
                </c:pt>
                <c:pt idx="439">
                  <c:v> parallel-propagate 2 1</c:v>
                </c:pt>
                <c:pt idx="440">
                  <c:v> parallel-propagate 2 1</c:v>
                </c:pt>
                <c:pt idx="441">
                  <c:v> parallel-propagate 2 1</c:v>
                </c:pt>
                <c:pt idx="442">
                  <c:v> parallel-propagate 2 1</c:v>
                </c:pt>
                <c:pt idx="443">
                  <c:v> parallel-propagate 2 1</c:v>
                </c:pt>
                <c:pt idx="444">
                  <c:v> parallel-propagate 2 1</c:v>
                </c:pt>
                <c:pt idx="445">
                  <c:v> parallel-propagate 2 1</c:v>
                </c:pt>
                <c:pt idx="446">
                  <c:v> parallel-propagate 2 1</c:v>
                </c:pt>
                <c:pt idx="447">
                  <c:v> parallel-propagate 2 1</c:v>
                </c:pt>
                <c:pt idx="448">
                  <c:v> parallel-propagate 2 1</c:v>
                </c:pt>
                <c:pt idx="449">
                  <c:v> parallel-propagate 2 1</c:v>
                </c:pt>
                <c:pt idx="450">
                  <c:v> parallel-propagate 4 1</c:v>
                </c:pt>
                <c:pt idx="451">
                  <c:v> parallel-propagate 4 1</c:v>
                </c:pt>
                <c:pt idx="452">
                  <c:v> parallel-propagate 4 1</c:v>
                </c:pt>
                <c:pt idx="453">
                  <c:v> parallel-propagate 4 1</c:v>
                </c:pt>
                <c:pt idx="454">
                  <c:v> parallel-propagate 4 1</c:v>
                </c:pt>
                <c:pt idx="455">
                  <c:v> parallel-propagate 4 1</c:v>
                </c:pt>
                <c:pt idx="456">
                  <c:v> parallel-propagate 4 1</c:v>
                </c:pt>
                <c:pt idx="457">
                  <c:v> parallel-propagate 4 1</c:v>
                </c:pt>
                <c:pt idx="458">
                  <c:v> parallel-propagate 4 1</c:v>
                </c:pt>
                <c:pt idx="459">
                  <c:v> parallel-propagate 4 1</c:v>
                </c:pt>
                <c:pt idx="460">
                  <c:v> parallel-propagate 4 1</c:v>
                </c:pt>
                <c:pt idx="461">
                  <c:v> parallel-propagate 4 1</c:v>
                </c:pt>
                <c:pt idx="462">
                  <c:v> parallel-propagate 4 1</c:v>
                </c:pt>
                <c:pt idx="463">
                  <c:v> parallel-propagate 4 1</c:v>
                </c:pt>
                <c:pt idx="464">
                  <c:v> parallel-propagate 4 1</c:v>
                </c:pt>
                <c:pt idx="465">
                  <c:v> parallel-propagate 4 1</c:v>
                </c:pt>
                <c:pt idx="466">
                  <c:v> parallel-propagate 4 1</c:v>
                </c:pt>
                <c:pt idx="467">
                  <c:v> parallel-propagate 4 1</c:v>
                </c:pt>
                <c:pt idx="468">
                  <c:v> parallel-propagate 4 1</c:v>
                </c:pt>
                <c:pt idx="469">
                  <c:v> parallel-propagate 4 1</c:v>
                </c:pt>
                <c:pt idx="470">
                  <c:v> parallel-propagate 4 1</c:v>
                </c:pt>
                <c:pt idx="471">
                  <c:v> parallel-propagate 4 1</c:v>
                </c:pt>
                <c:pt idx="472">
                  <c:v> parallel-propagate 4 1</c:v>
                </c:pt>
                <c:pt idx="473">
                  <c:v> parallel-propagate 4 1</c:v>
                </c:pt>
                <c:pt idx="474">
                  <c:v> parallel-propagate 4 1</c:v>
                </c:pt>
                <c:pt idx="475">
                  <c:v> parallel-propagate 4 1</c:v>
                </c:pt>
                <c:pt idx="476">
                  <c:v> parallel-propagate 4 1</c:v>
                </c:pt>
                <c:pt idx="477">
                  <c:v> parallel-propagate 4 1</c:v>
                </c:pt>
                <c:pt idx="478">
                  <c:v> parallel-propagate 4 1</c:v>
                </c:pt>
                <c:pt idx="479">
                  <c:v> parallel-propagate 4 1</c:v>
                </c:pt>
                <c:pt idx="480">
                  <c:v> parallel-propagate 4 1</c:v>
                </c:pt>
                <c:pt idx="481">
                  <c:v> parallel-propagate 4 1</c:v>
                </c:pt>
                <c:pt idx="482">
                  <c:v> parallel-propagate 4 1</c:v>
                </c:pt>
                <c:pt idx="483">
                  <c:v> parallel-propagate 4 1</c:v>
                </c:pt>
                <c:pt idx="484">
                  <c:v> parallel-propagate 4 1</c:v>
                </c:pt>
                <c:pt idx="485">
                  <c:v> parallel-propagate 4 1</c:v>
                </c:pt>
                <c:pt idx="486">
                  <c:v> parallel-propagate 4 1</c:v>
                </c:pt>
                <c:pt idx="487">
                  <c:v> parallel-propagate 4 1</c:v>
                </c:pt>
                <c:pt idx="488">
                  <c:v> parallel-propagate 4 1</c:v>
                </c:pt>
                <c:pt idx="489">
                  <c:v> parallel-propagate 4 1</c:v>
                </c:pt>
                <c:pt idx="490">
                  <c:v> parallel-propagate 4 1</c:v>
                </c:pt>
                <c:pt idx="491">
                  <c:v> parallel-propagate 4 1</c:v>
                </c:pt>
                <c:pt idx="492">
                  <c:v> parallel-propagate 4 1</c:v>
                </c:pt>
                <c:pt idx="493">
                  <c:v> parallel-propagate 4 1</c:v>
                </c:pt>
                <c:pt idx="494">
                  <c:v> parallel-propagate 4 1</c:v>
                </c:pt>
                <c:pt idx="495">
                  <c:v> parallel-propagate 4 1</c:v>
                </c:pt>
                <c:pt idx="496">
                  <c:v> parallel-propagate 4 1</c:v>
                </c:pt>
                <c:pt idx="497">
                  <c:v> parallel-propagate 4 1</c:v>
                </c:pt>
                <c:pt idx="498">
                  <c:v> parallel-propagate 4 1</c:v>
                </c:pt>
                <c:pt idx="499">
                  <c:v> parallel-propagate 4 1</c:v>
                </c:pt>
                <c:pt idx="500">
                  <c:v> parallel-propagate 4 1</c:v>
                </c:pt>
                <c:pt idx="501">
                  <c:v> parallel-propagate 4 1</c:v>
                </c:pt>
                <c:pt idx="502">
                  <c:v> parallel-propagate 4 1</c:v>
                </c:pt>
                <c:pt idx="503">
                  <c:v> parallel-propagate 4 1</c:v>
                </c:pt>
                <c:pt idx="504">
                  <c:v> parallel-propagate 4 1</c:v>
                </c:pt>
                <c:pt idx="505">
                  <c:v> parallel-propagate 4 1</c:v>
                </c:pt>
                <c:pt idx="506">
                  <c:v> parallel-propagate 4 1</c:v>
                </c:pt>
                <c:pt idx="507">
                  <c:v> parallel-propagate 4 1</c:v>
                </c:pt>
                <c:pt idx="508">
                  <c:v> parallel-propagate 4 1</c:v>
                </c:pt>
                <c:pt idx="509">
                  <c:v> parallel-propagate 4 1</c:v>
                </c:pt>
                <c:pt idx="510">
                  <c:v> parallel-propagate 4 1</c:v>
                </c:pt>
                <c:pt idx="511">
                  <c:v> parallel-propagate 4 1</c:v>
                </c:pt>
                <c:pt idx="512">
                  <c:v> parallel-propagate 4 1</c:v>
                </c:pt>
                <c:pt idx="513">
                  <c:v> parallel-propagate 4 1</c:v>
                </c:pt>
                <c:pt idx="514">
                  <c:v> parallel-propagate 4 1</c:v>
                </c:pt>
                <c:pt idx="515">
                  <c:v> parallel-propagate 4 1</c:v>
                </c:pt>
                <c:pt idx="516">
                  <c:v> parallel-propagate 4 1</c:v>
                </c:pt>
                <c:pt idx="517">
                  <c:v> parallel-propagate 4 1</c:v>
                </c:pt>
                <c:pt idx="518">
                  <c:v> parallel-propagate 4 1</c:v>
                </c:pt>
                <c:pt idx="519">
                  <c:v> parallel-propagate 4 1</c:v>
                </c:pt>
                <c:pt idx="520">
                  <c:v> parallel-propagate 4 1</c:v>
                </c:pt>
                <c:pt idx="521">
                  <c:v> parallel-propagate 4 1</c:v>
                </c:pt>
                <c:pt idx="522">
                  <c:v> parallel-propagate 4 1</c:v>
                </c:pt>
                <c:pt idx="523">
                  <c:v> parallel-propagate 4 1</c:v>
                </c:pt>
                <c:pt idx="524">
                  <c:v> parallel-propagate 4 1</c:v>
                </c:pt>
                <c:pt idx="525">
                  <c:v> parallel-propagate 4 1</c:v>
                </c:pt>
                <c:pt idx="526">
                  <c:v> parallel-propagate 4 1</c:v>
                </c:pt>
                <c:pt idx="527">
                  <c:v> parallel-propagate 4 1</c:v>
                </c:pt>
                <c:pt idx="528">
                  <c:v> parallel-propagate 4 1</c:v>
                </c:pt>
                <c:pt idx="529">
                  <c:v> parallel-propagate 4 1</c:v>
                </c:pt>
                <c:pt idx="530">
                  <c:v> parallel-propagate 4 1</c:v>
                </c:pt>
                <c:pt idx="531">
                  <c:v> parallel-propagate 4 1</c:v>
                </c:pt>
                <c:pt idx="532">
                  <c:v> parallel-propagate 4 1</c:v>
                </c:pt>
                <c:pt idx="533">
                  <c:v> parallel-propagate 4 1</c:v>
                </c:pt>
                <c:pt idx="534">
                  <c:v> parallel-propagate 4 1</c:v>
                </c:pt>
                <c:pt idx="535">
                  <c:v> parallel-propagate 4 1</c:v>
                </c:pt>
                <c:pt idx="536">
                  <c:v> parallel-propagate 4 1</c:v>
                </c:pt>
                <c:pt idx="537">
                  <c:v> parallel-propagate 4 1</c:v>
                </c:pt>
                <c:pt idx="538">
                  <c:v> parallel-propagate 4 1</c:v>
                </c:pt>
                <c:pt idx="539">
                  <c:v> parallel-propagate 4 1</c:v>
                </c:pt>
                <c:pt idx="540">
                  <c:v> parallel-propagate 4 1</c:v>
                </c:pt>
                <c:pt idx="541">
                  <c:v> parallel-propagate 4 1</c:v>
                </c:pt>
                <c:pt idx="542">
                  <c:v> parallel-propagate 4 1</c:v>
                </c:pt>
                <c:pt idx="543">
                  <c:v> parallel-propagate 4 1</c:v>
                </c:pt>
                <c:pt idx="544">
                  <c:v> parallel-propagate 4 1</c:v>
                </c:pt>
                <c:pt idx="545">
                  <c:v> parallel-propagate 4 1</c:v>
                </c:pt>
                <c:pt idx="546">
                  <c:v> parallel-propagate 4 1</c:v>
                </c:pt>
                <c:pt idx="547">
                  <c:v> parallel-propagate 4 1</c:v>
                </c:pt>
                <c:pt idx="548">
                  <c:v> parallel-propagate 4 1</c:v>
                </c:pt>
                <c:pt idx="549">
                  <c:v> parallel-propagate 4 1</c:v>
                </c:pt>
                <c:pt idx="550">
                  <c:v> parallel-propagate 4 1</c:v>
                </c:pt>
                <c:pt idx="551">
                  <c:v> parallel-propagate 4 1</c:v>
                </c:pt>
                <c:pt idx="552">
                  <c:v> parallel-propagate 4 1</c:v>
                </c:pt>
                <c:pt idx="553">
                  <c:v> parallel-propagate 4 1</c:v>
                </c:pt>
                <c:pt idx="554">
                  <c:v> parallel-propagate 4 1</c:v>
                </c:pt>
                <c:pt idx="555">
                  <c:v> parallel-propagate 4 1</c:v>
                </c:pt>
                <c:pt idx="556">
                  <c:v> parallel-propagate 4 1</c:v>
                </c:pt>
                <c:pt idx="557">
                  <c:v> parallel-propagate 4 1</c:v>
                </c:pt>
                <c:pt idx="558">
                  <c:v> parallel-propagate 4 1</c:v>
                </c:pt>
                <c:pt idx="559">
                  <c:v> parallel-propagate 4 1</c:v>
                </c:pt>
                <c:pt idx="560">
                  <c:v> parallel-propagate 4 1</c:v>
                </c:pt>
                <c:pt idx="561">
                  <c:v> parallel-propagate 4 1</c:v>
                </c:pt>
                <c:pt idx="562">
                  <c:v> parallel-propagate 4 1</c:v>
                </c:pt>
                <c:pt idx="563">
                  <c:v> parallel-propagate 4 1</c:v>
                </c:pt>
                <c:pt idx="564">
                  <c:v> parallel-propagate 4 1</c:v>
                </c:pt>
                <c:pt idx="565">
                  <c:v> parallel-propagate 4 1</c:v>
                </c:pt>
                <c:pt idx="566">
                  <c:v> parallel-propagate 4 1</c:v>
                </c:pt>
                <c:pt idx="567">
                  <c:v> parallel-propagate 4 1</c:v>
                </c:pt>
                <c:pt idx="568">
                  <c:v> parallel-propagate 4 1</c:v>
                </c:pt>
                <c:pt idx="569">
                  <c:v> parallel-propagate 4 1</c:v>
                </c:pt>
                <c:pt idx="570">
                  <c:v> parallel-propagate 4 1</c:v>
                </c:pt>
                <c:pt idx="571">
                  <c:v> parallel-propagate 4 1</c:v>
                </c:pt>
                <c:pt idx="572">
                  <c:v> parallel-propagate 4 1</c:v>
                </c:pt>
                <c:pt idx="573">
                  <c:v> parallel-propagate 4 1</c:v>
                </c:pt>
                <c:pt idx="574">
                  <c:v> parallel-propagate 4 1</c:v>
                </c:pt>
                <c:pt idx="575">
                  <c:v> parallel-propagate 4 1</c:v>
                </c:pt>
                <c:pt idx="576">
                  <c:v> parallel-propagate 4 1</c:v>
                </c:pt>
                <c:pt idx="577">
                  <c:v> parallel-propagate 4 1</c:v>
                </c:pt>
                <c:pt idx="578">
                  <c:v> parallel-propagate 4 1</c:v>
                </c:pt>
                <c:pt idx="579">
                  <c:v> parallel-propagate 4 1</c:v>
                </c:pt>
                <c:pt idx="580">
                  <c:v> parallel-propagate 4 1</c:v>
                </c:pt>
                <c:pt idx="581">
                  <c:v> parallel-propagate 4 1</c:v>
                </c:pt>
                <c:pt idx="582">
                  <c:v> parallel-propagate 4 1</c:v>
                </c:pt>
                <c:pt idx="583">
                  <c:v> parallel-propagate 4 1</c:v>
                </c:pt>
                <c:pt idx="584">
                  <c:v> parallel-propagate 4 1</c:v>
                </c:pt>
                <c:pt idx="585">
                  <c:v> parallel-propagate 4 1</c:v>
                </c:pt>
                <c:pt idx="586">
                  <c:v> parallel-propagate 4 1</c:v>
                </c:pt>
                <c:pt idx="587">
                  <c:v> parallel-propagate 4 1</c:v>
                </c:pt>
                <c:pt idx="588">
                  <c:v> parallel-propagate 4 1</c:v>
                </c:pt>
                <c:pt idx="589">
                  <c:v> parallel-propagate 4 1</c:v>
                </c:pt>
                <c:pt idx="590">
                  <c:v> parallel-propagate 4 1</c:v>
                </c:pt>
                <c:pt idx="591">
                  <c:v> parallel-propagate 4 1</c:v>
                </c:pt>
                <c:pt idx="592">
                  <c:v> parallel-propagate 4 1</c:v>
                </c:pt>
                <c:pt idx="593">
                  <c:v> parallel-propagate 4 1</c:v>
                </c:pt>
                <c:pt idx="594">
                  <c:v> parallel-propagate 4 1</c:v>
                </c:pt>
                <c:pt idx="595">
                  <c:v> parallel-propagate 4 1</c:v>
                </c:pt>
                <c:pt idx="596">
                  <c:v> parallel-propagate 4 1</c:v>
                </c:pt>
                <c:pt idx="597">
                  <c:v> parallel-propagate 4 1</c:v>
                </c:pt>
                <c:pt idx="598">
                  <c:v> parallel-propagate 4 1</c:v>
                </c:pt>
                <c:pt idx="599">
                  <c:v> parallel-propagate 4 1</c:v>
                </c:pt>
                <c:pt idx="600">
                  <c:v> parallel-propagate 8 1</c:v>
                </c:pt>
                <c:pt idx="601">
                  <c:v> parallel-propagate 8 1</c:v>
                </c:pt>
                <c:pt idx="602">
                  <c:v> parallel-propagate 8 1</c:v>
                </c:pt>
                <c:pt idx="603">
                  <c:v> parallel-propagate 8 1</c:v>
                </c:pt>
                <c:pt idx="604">
                  <c:v> parallel-propagate 8 1</c:v>
                </c:pt>
                <c:pt idx="605">
                  <c:v> parallel-propagate 8 1</c:v>
                </c:pt>
                <c:pt idx="606">
                  <c:v> parallel-propagate 8 1</c:v>
                </c:pt>
                <c:pt idx="607">
                  <c:v> parallel-propagate 8 1</c:v>
                </c:pt>
                <c:pt idx="608">
                  <c:v> parallel-propagate 8 1</c:v>
                </c:pt>
                <c:pt idx="609">
                  <c:v> parallel-propagate 8 1</c:v>
                </c:pt>
                <c:pt idx="610">
                  <c:v> parallel-propagate 8 1</c:v>
                </c:pt>
                <c:pt idx="611">
                  <c:v> parallel-propagate 8 1</c:v>
                </c:pt>
                <c:pt idx="612">
                  <c:v> parallel-propagate 8 1</c:v>
                </c:pt>
                <c:pt idx="613">
                  <c:v> parallel-propagate 8 1</c:v>
                </c:pt>
                <c:pt idx="614">
                  <c:v> parallel-propagate 8 1</c:v>
                </c:pt>
                <c:pt idx="615">
                  <c:v> parallel-propagate 8 1</c:v>
                </c:pt>
                <c:pt idx="616">
                  <c:v> parallel-propagate 8 1</c:v>
                </c:pt>
                <c:pt idx="617">
                  <c:v> parallel-propagate 8 1</c:v>
                </c:pt>
                <c:pt idx="618">
                  <c:v> parallel-propagate 8 1</c:v>
                </c:pt>
                <c:pt idx="619">
                  <c:v> parallel-propagate 8 1</c:v>
                </c:pt>
                <c:pt idx="620">
                  <c:v> parallel-propagate 8 1</c:v>
                </c:pt>
                <c:pt idx="621">
                  <c:v> parallel-propagate 8 1</c:v>
                </c:pt>
                <c:pt idx="622">
                  <c:v> parallel-propagate 8 1</c:v>
                </c:pt>
                <c:pt idx="623">
                  <c:v> parallel-propagate 8 1</c:v>
                </c:pt>
                <c:pt idx="624">
                  <c:v> parallel-propagate 8 1</c:v>
                </c:pt>
                <c:pt idx="625">
                  <c:v> parallel-propagate 8 1</c:v>
                </c:pt>
                <c:pt idx="626">
                  <c:v> parallel-propagate 8 1</c:v>
                </c:pt>
                <c:pt idx="627">
                  <c:v> parallel-propagate 8 1</c:v>
                </c:pt>
                <c:pt idx="628">
                  <c:v> parallel-propagate 8 1</c:v>
                </c:pt>
                <c:pt idx="629">
                  <c:v> parallel-propagate 8 1</c:v>
                </c:pt>
                <c:pt idx="630">
                  <c:v> parallel-propagate 8 1</c:v>
                </c:pt>
                <c:pt idx="631">
                  <c:v> parallel-propagate 8 1</c:v>
                </c:pt>
                <c:pt idx="632">
                  <c:v> parallel-propagate 8 1</c:v>
                </c:pt>
                <c:pt idx="633">
                  <c:v> parallel-propagate 8 1</c:v>
                </c:pt>
                <c:pt idx="634">
                  <c:v> parallel-propagate 8 1</c:v>
                </c:pt>
                <c:pt idx="635">
                  <c:v> parallel-propagate 8 1</c:v>
                </c:pt>
                <c:pt idx="636">
                  <c:v> parallel-propagate 8 1</c:v>
                </c:pt>
                <c:pt idx="637">
                  <c:v> parallel-propagate 8 1</c:v>
                </c:pt>
                <c:pt idx="638">
                  <c:v> parallel-propagate 8 1</c:v>
                </c:pt>
                <c:pt idx="639">
                  <c:v> parallel-propagate 8 1</c:v>
                </c:pt>
                <c:pt idx="640">
                  <c:v> parallel-propagate 8 1</c:v>
                </c:pt>
                <c:pt idx="641">
                  <c:v> parallel-propagate 8 1</c:v>
                </c:pt>
                <c:pt idx="642">
                  <c:v> parallel-propagate 8 1</c:v>
                </c:pt>
                <c:pt idx="643">
                  <c:v> parallel-propagate 8 1</c:v>
                </c:pt>
                <c:pt idx="644">
                  <c:v> parallel-propagate 8 1</c:v>
                </c:pt>
                <c:pt idx="645">
                  <c:v> parallel-propagate 8 1</c:v>
                </c:pt>
                <c:pt idx="646">
                  <c:v> parallel-propagate 8 1</c:v>
                </c:pt>
                <c:pt idx="647">
                  <c:v> parallel-propagate 8 1</c:v>
                </c:pt>
                <c:pt idx="648">
                  <c:v> parallel-propagate 8 1</c:v>
                </c:pt>
                <c:pt idx="649">
                  <c:v> parallel-propagate 8 1</c:v>
                </c:pt>
                <c:pt idx="650">
                  <c:v> parallel-propagate 8 1</c:v>
                </c:pt>
                <c:pt idx="651">
                  <c:v> parallel-propagate 8 1</c:v>
                </c:pt>
                <c:pt idx="652">
                  <c:v> parallel-propagate 8 1</c:v>
                </c:pt>
                <c:pt idx="653">
                  <c:v> parallel-propagate 8 1</c:v>
                </c:pt>
                <c:pt idx="654">
                  <c:v> parallel-propagate 8 1</c:v>
                </c:pt>
                <c:pt idx="655">
                  <c:v> parallel-propagate 8 1</c:v>
                </c:pt>
                <c:pt idx="656">
                  <c:v> parallel-propagate 8 1</c:v>
                </c:pt>
                <c:pt idx="657">
                  <c:v> parallel-propagate 8 1</c:v>
                </c:pt>
                <c:pt idx="658">
                  <c:v> parallel-propagate 8 1</c:v>
                </c:pt>
                <c:pt idx="659">
                  <c:v> parallel-propagate 8 1</c:v>
                </c:pt>
                <c:pt idx="660">
                  <c:v> parallel-propagate 8 1</c:v>
                </c:pt>
                <c:pt idx="661">
                  <c:v> parallel-propagate 8 1</c:v>
                </c:pt>
                <c:pt idx="662">
                  <c:v> parallel-propagate 8 1</c:v>
                </c:pt>
                <c:pt idx="663">
                  <c:v> parallel-propagate 8 1</c:v>
                </c:pt>
                <c:pt idx="664">
                  <c:v> parallel-propagate 8 1</c:v>
                </c:pt>
                <c:pt idx="665">
                  <c:v> parallel-propagate 8 1</c:v>
                </c:pt>
                <c:pt idx="666">
                  <c:v> parallel-propagate 8 1</c:v>
                </c:pt>
                <c:pt idx="667">
                  <c:v> parallel-propagate 8 1</c:v>
                </c:pt>
                <c:pt idx="668">
                  <c:v> parallel-propagate 8 1</c:v>
                </c:pt>
                <c:pt idx="669">
                  <c:v> parallel-propagate 8 1</c:v>
                </c:pt>
                <c:pt idx="670">
                  <c:v> parallel-propagate 8 1</c:v>
                </c:pt>
                <c:pt idx="671">
                  <c:v> parallel-propagate 8 1</c:v>
                </c:pt>
                <c:pt idx="672">
                  <c:v> parallel-propagate 8 1</c:v>
                </c:pt>
                <c:pt idx="673">
                  <c:v> parallel-propagate 8 1</c:v>
                </c:pt>
                <c:pt idx="674">
                  <c:v> parallel-propagate 8 1</c:v>
                </c:pt>
                <c:pt idx="675">
                  <c:v> parallel-propagate 8 1</c:v>
                </c:pt>
                <c:pt idx="676">
                  <c:v> parallel-propagate 8 1</c:v>
                </c:pt>
                <c:pt idx="677">
                  <c:v> parallel-propagate 8 1</c:v>
                </c:pt>
                <c:pt idx="678">
                  <c:v> parallel-propagate 8 1</c:v>
                </c:pt>
                <c:pt idx="679">
                  <c:v> parallel-propagate 8 1</c:v>
                </c:pt>
                <c:pt idx="680">
                  <c:v> parallel-propagate 8 1</c:v>
                </c:pt>
                <c:pt idx="681">
                  <c:v> parallel-propagate 8 1</c:v>
                </c:pt>
                <c:pt idx="682">
                  <c:v> parallel-propagate 8 1</c:v>
                </c:pt>
                <c:pt idx="683">
                  <c:v> parallel-propagate 8 1</c:v>
                </c:pt>
                <c:pt idx="684">
                  <c:v> parallel-propagate 8 1</c:v>
                </c:pt>
                <c:pt idx="685">
                  <c:v> parallel-propagate 8 1</c:v>
                </c:pt>
                <c:pt idx="686">
                  <c:v> parallel-propagate 8 1</c:v>
                </c:pt>
                <c:pt idx="687">
                  <c:v> parallel-propagate 8 1</c:v>
                </c:pt>
                <c:pt idx="688">
                  <c:v> parallel-propagate 8 1</c:v>
                </c:pt>
                <c:pt idx="689">
                  <c:v> parallel-propagate 8 1</c:v>
                </c:pt>
                <c:pt idx="690">
                  <c:v> parallel-propagate 8 1</c:v>
                </c:pt>
                <c:pt idx="691">
                  <c:v> parallel-propagate 8 1</c:v>
                </c:pt>
                <c:pt idx="692">
                  <c:v> parallel-propagate 8 1</c:v>
                </c:pt>
                <c:pt idx="693">
                  <c:v> parallel-propagate 8 1</c:v>
                </c:pt>
                <c:pt idx="694">
                  <c:v> parallel-propagate 8 1</c:v>
                </c:pt>
                <c:pt idx="695">
                  <c:v> parallel-propagate 8 1</c:v>
                </c:pt>
                <c:pt idx="696">
                  <c:v> parallel-propagate 8 1</c:v>
                </c:pt>
                <c:pt idx="697">
                  <c:v> parallel-propagate 8 1</c:v>
                </c:pt>
                <c:pt idx="698">
                  <c:v> parallel-propagate 8 1</c:v>
                </c:pt>
                <c:pt idx="699">
                  <c:v> parallel-propagate 8 1</c:v>
                </c:pt>
                <c:pt idx="700">
                  <c:v> parallel-propagate 8 1</c:v>
                </c:pt>
                <c:pt idx="701">
                  <c:v> parallel-propagate 8 1</c:v>
                </c:pt>
                <c:pt idx="702">
                  <c:v> parallel-propagate 8 1</c:v>
                </c:pt>
                <c:pt idx="703">
                  <c:v> parallel-propagate 8 1</c:v>
                </c:pt>
                <c:pt idx="704">
                  <c:v> parallel-propagate 8 1</c:v>
                </c:pt>
                <c:pt idx="705">
                  <c:v> parallel-propagate 8 1</c:v>
                </c:pt>
                <c:pt idx="706">
                  <c:v> parallel-propagate 8 1</c:v>
                </c:pt>
                <c:pt idx="707">
                  <c:v> parallel-propagate 8 1</c:v>
                </c:pt>
                <c:pt idx="708">
                  <c:v> parallel-propagate 8 1</c:v>
                </c:pt>
                <c:pt idx="709">
                  <c:v> parallel-propagate 8 1</c:v>
                </c:pt>
                <c:pt idx="710">
                  <c:v> parallel-propagate 8 1</c:v>
                </c:pt>
                <c:pt idx="711">
                  <c:v> parallel-propagate 8 1</c:v>
                </c:pt>
                <c:pt idx="712">
                  <c:v> parallel-propagate 8 1</c:v>
                </c:pt>
                <c:pt idx="713">
                  <c:v> parallel-propagate 8 1</c:v>
                </c:pt>
                <c:pt idx="714">
                  <c:v> parallel-propagate 8 1</c:v>
                </c:pt>
                <c:pt idx="715">
                  <c:v> parallel-propagate 8 1</c:v>
                </c:pt>
                <c:pt idx="716">
                  <c:v> parallel-propagate 8 1</c:v>
                </c:pt>
                <c:pt idx="717">
                  <c:v> parallel-propagate 8 1</c:v>
                </c:pt>
                <c:pt idx="718">
                  <c:v> parallel-propagate 8 1</c:v>
                </c:pt>
                <c:pt idx="719">
                  <c:v> parallel-propagate 8 1</c:v>
                </c:pt>
                <c:pt idx="720">
                  <c:v> parallel-propagate 8 1</c:v>
                </c:pt>
                <c:pt idx="721">
                  <c:v> parallel-propagate 8 1</c:v>
                </c:pt>
                <c:pt idx="722">
                  <c:v> parallel-propagate 8 1</c:v>
                </c:pt>
                <c:pt idx="723">
                  <c:v> parallel-propagate 8 1</c:v>
                </c:pt>
                <c:pt idx="724">
                  <c:v> parallel-propagate 8 1</c:v>
                </c:pt>
                <c:pt idx="725">
                  <c:v> parallel-propagate 8 1</c:v>
                </c:pt>
                <c:pt idx="726">
                  <c:v> parallel-propagate 8 1</c:v>
                </c:pt>
                <c:pt idx="727">
                  <c:v> parallel-propagate 8 1</c:v>
                </c:pt>
                <c:pt idx="728">
                  <c:v> parallel-propagate 8 1</c:v>
                </c:pt>
                <c:pt idx="729">
                  <c:v> parallel-propagate 8 1</c:v>
                </c:pt>
                <c:pt idx="730">
                  <c:v> parallel-propagate 8 1</c:v>
                </c:pt>
                <c:pt idx="731">
                  <c:v> parallel-propagate 8 1</c:v>
                </c:pt>
                <c:pt idx="732">
                  <c:v> parallel-propagate 8 1</c:v>
                </c:pt>
                <c:pt idx="733">
                  <c:v> parallel-propagate 8 1</c:v>
                </c:pt>
                <c:pt idx="734">
                  <c:v> parallel-propagate 8 1</c:v>
                </c:pt>
                <c:pt idx="735">
                  <c:v> parallel-propagate 8 1</c:v>
                </c:pt>
                <c:pt idx="736">
                  <c:v> parallel-propagate 8 1</c:v>
                </c:pt>
                <c:pt idx="737">
                  <c:v> parallel-propagate 8 1</c:v>
                </c:pt>
                <c:pt idx="738">
                  <c:v> parallel-propagate 8 1</c:v>
                </c:pt>
                <c:pt idx="739">
                  <c:v> parallel-propagate 8 1</c:v>
                </c:pt>
                <c:pt idx="740">
                  <c:v> parallel-propagate 8 1</c:v>
                </c:pt>
                <c:pt idx="741">
                  <c:v> parallel-propagate 8 1</c:v>
                </c:pt>
                <c:pt idx="742">
                  <c:v> parallel-propagate 8 1</c:v>
                </c:pt>
                <c:pt idx="743">
                  <c:v> parallel-propagate 8 1</c:v>
                </c:pt>
                <c:pt idx="744">
                  <c:v> parallel-propagate 8 1</c:v>
                </c:pt>
                <c:pt idx="745">
                  <c:v> parallel-propagate 8 1</c:v>
                </c:pt>
                <c:pt idx="746">
                  <c:v> parallel-propagate 8 1</c:v>
                </c:pt>
                <c:pt idx="747">
                  <c:v> parallel-propagate 8 1</c:v>
                </c:pt>
                <c:pt idx="748">
                  <c:v> parallel-propagate 8 1</c:v>
                </c:pt>
                <c:pt idx="749">
                  <c:v> parallel-propagate 8 1</c:v>
                </c:pt>
                <c:pt idx="750">
                  <c:v> parallel-search 1 1</c:v>
                </c:pt>
                <c:pt idx="751">
                  <c:v> parallel-search 1 1</c:v>
                </c:pt>
                <c:pt idx="752">
                  <c:v> parallel-search 1 1</c:v>
                </c:pt>
                <c:pt idx="753">
                  <c:v> parallel-search 1 1</c:v>
                </c:pt>
                <c:pt idx="754">
                  <c:v> parallel-search 1 1</c:v>
                </c:pt>
                <c:pt idx="755">
                  <c:v> parallel-search 1 1</c:v>
                </c:pt>
                <c:pt idx="756">
                  <c:v> parallel-search 1 1</c:v>
                </c:pt>
                <c:pt idx="757">
                  <c:v> parallel-search 1 1</c:v>
                </c:pt>
                <c:pt idx="758">
                  <c:v> parallel-search 1 1</c:v>
                </c:pt>
                <c:pt idx="759">
                  <c:v> parallel-search 1 1</c:v>
                </c:pt>
                <c:pt idx="760">
                  <c:v> parallel-search 1 1</c:v>
                </c:pt>
                <c:pt idx="761">
                  <c:v> parallel-search 1 1</c:v>
                </c:pt>
                <c:pt idx="762">
                  <c:v> parallel-search 1 1</c:v>
                </c:pt>
                <c:pt idx="763">
                  <c:v> parallel-search 1 1</c:v>
                </c:pt>
                <c:pt idx="764">
                  <c:v> parallel-search 1 1</c:v>
                </c:pt>
                <c:pt idx="765">
                  <c:v> parallel-search 1 1</c:v>
                </c:pt>
                <c:pt idx="766">
                  <c:v> parallel-search 1 1</c:v>
                </c:pt>
                <c:pt idx="767">
                  <c:v> parallel-search 1 1</c:v>
                </c:pt>
                <c:pt idx="768">
                  <c:v> parallel-search 1 1</c:v>
                </c:pt>
                <c:pt idx="769">
                  <c:v> parallel-search 1 1</c:v>
                </c:pt>
                <c:pt idx="770">
                  <c:v> parallel-search 1 1</c:v>
                </c:pt>
                <c:pt idx="771">
                  <c:v> parallel-search 1 1</c:v>
                </c:pt>
                <c:pt idx="772">
                  <c:v> parallel-search 1 1</c:v>
                </c:pt>
                <c:pt idx="773">
                  <c:v> parallel-search 1 1</c:v>
                </c:pt>
                <c:pt idx="774">
                  <c:v> parallel-search 1 1</c:v>
                </c:pt>
                <c:pt idx="775">
                  <c:v> parallel-search 1 1</c:v>
                </c:pt>
                <c:pt idx="776">
                  <c:v> parallel-search 1 1</c:v>
                </c:pt>
                <c:pt idx="777">
                  <c:v> parallel-search 1 1</c:v>
                </c:pt>
                <c:pt idx="778">
                  <c:v> parallel-search 1 1</c:v>
                </c:pt>
                <c:pt idx="779">
                  <c:v> parallel-search 1 1</c:v>
                </c:pt>
                <c:pt idx="780">
                  <c:v> parallel-search 1 1</c:v>
                </c:pt>
                <c:pt idx="781">
                  <c:v> parallel-search 1 1</c:v>
                </c:pt>
                <c:pt idx="782">
                  <c:v> parallel-search 1 1</c:v>
                </c:pt>
                <c:pt idx="783">
                  <c:v> parallel-search 1 1</c:v>
                </c:pt>
                <c:pt idx="784">
                  <c:v> parallel-search 1 1</c:v>
                </c:pt>
                <c:pt idx="785">
                  <c:v> parallel-search 1 1</c:v>
                </c:pt>
                <c:pt idx="786">
                  <c:v> parallel-search 1 1</c:v>
                </c:pt>
                <c:pt idx="787">
                  <c:v> parallel-search 1 1</c:v>
                </c:pt>
                <c:pt idx="788">
                  <c:v> parallel-search 1 1</c:v>
                </c:pt>
                <c:pt idx="789">
                  <c:v> parallel-search 1 1</c:v>
                </c:pt>
                <c:pt idx="790">
                  <c:v> parallel-search 1 1</c:v>
                </c:pt>
                <c:pt idx="791">
                  <c:v> parallel-search 1 1</c:v>
                </c:pt>
                <c:pt idx="792">
                  <c:v> parallel-search 1 1</c:v>
                </c:pt>
                <c:pt idx="793">
                  <c:v> parallel-search 1 1</c:v>
                </c:pt>
                <c:pt idx="794">
                  <c:v> parallel-search 1 1</c:v>
                </c:pt>
                <c:pt idx="795">
                  <c:v> parallel-search 1 1</c:v>
                </c:pt>
                <c:pt idx="796">
                  <c:v> parallel-search 1 1</c:v>
                </c:pt>
                <c:pt idx="797">
                  <c:v> parallel-search 1 1</c:v>
                </c:pt>
                <c:pt idx="798">
                  <c:v> parallel-search 1 1</c:v>
                </c:pt>
                <c:pt idx="799">
                  <c:v> parallel-search 1 1</c:v>
                </c:pt>
                <c:pt idx="800">
                  <c:v> parallel-search 1 1</c:v>
                </c:pt>
                <c:pt idx="801">
                  <c:v> parallel-search 1 1</c:v>
                </c:pt>
                <c:pt idx="802">
                  <c:v> parallel-search 1 1</c:v>
                </c:pt>
                <c:pt idx="803">
                  <c:v> parallel-search 1 1</c:v>
                </c:pt>
                <c:pt idx="804">
                  <c:v> parallel-search 1 1</c:v>
                </c:pt>
                <c:pt idx="805">
                  <c:v> parallel-search 1 1</c:v>
                </c:pt>
                <c:pt idx="806">
                  <c:v> parallel-search 1 1</c:v>
                </c:pt>
                <c:pt idx="807">
                  <c:v> parallel-search 1 1</c:v>
                </c:pt>
                <c:pt idx="808">
                  <c:v> parallel-search 1 1</c:v>
                </c:pt>
                <c:pt idx="809">
                  <c:v> parallel-search 1 1</c:v>
                </c:pt>
                <c:pt idx="810">
                  <c:v> parallel-search 1 1</c:v>
                </c:pt>
                <c:pt idx="811">
                  <c:v> parallel-search 1 1</c:v>
                </c:pt>
                <c:pt idx="812">
                  <c:v> parallel-search 1 1</c:v>
                </c:pt>
                <c:pt idx="813">
                  <c:v> parallel-search 1 1</c:v>
                </c:pt>
                <c:pt idx="814">
                  <c:v> parallel-search 1 1</c:v>
                </c:pt>
                <c:pt idx="815">
                  <c:v> parallel-search 1 1</c:v>
                </c:pt>
                <c:pt idx="816">
                  <c:v> parallel-search 1 1</c:v>
                </c:pt>
                <c:pt idx="817">
                  <c:v> parallel-search 1 1</c:v>
                </c:pt>
                <c:pt idx="818">
                  <c:v> parallel-search 1 1</c:v>
                </c:pt>
                <c:pt idx="819">
                  <c:v> parallel-search 1 1</c:v>
                </c:pt>
                <c:pt idx="820">
                  <c:v> parallel-search 1 1</c:v>
                </c:pt>
                <c:pt idx="821">
                  <c:v> parallel-search 1 1</c:v>
                </c:pt>
                <c:pt idx="822">
                  <c:v> parallel-search 1 1</c:v>
                </c:pt>
                <c:pt idx="823">
                  <c:v> parallel-search 1 1</c:v>
                </c:pt>
                <c:pt idx="824">
                  <c:v> parallel-search 1 1</c:v>
                </c:pt>
                <c:pt idx="825">
                  <c:v> parallel-search 1 1</c:v>
                </c:pt>
                <c:pt idx="826">
                  <c:v> parallel-search 1 1</c:v>
                </c:pt>
                <c:pt idx="827">
                  <c:v> parallel-search 1 1</c:v>
                </c:pt>
                <c:pt idx="828">
                  <c:v> parallel-search 1 1</c:v>
                </c:pt>
                <c:pt idx="829">
                  <c:v> parallel-search 1 1</c:v>
                </c:pt>
                <c:pt idx="830">
                  <c:v> parallel-search 1 1</c:v>
                </c:pt>
                <c:pt idx="831">
                  <c:v> parallel-search 1 1</c:v>
                </c:pt>
                <c:pt idx="832">
                  <c:v> parallel-search 1 1</c:v>
                </c:pt>
                <c:pt idx="833">
                  <c:v> parallel-search 1 1</c:v>
                </c:pt>
                <c:pt idx="834">
                  <c:v> parallel-search 1 1</c:v>
                </c:pt>
                <c:pt idx="835">
                  <c:v> parallel-search 1 1</c:v>
                </c:pt>
                <c:pt idx="836">
                  <c:v> parallel-search 1 1</c:v>
                </c:pt>
                <c:pt idx="837">
                  <c:v> parallel-search 1 1</c:v>
                </c:pt>
                <c:pt idx="838">
                  <c:v> parallel-search 1 1</c:v>
                </c:pt>
                <c:pt idx="839">
                  <c:v> parallel-search 1 1</c:v>
                </c:pt>
                <c:pt idx="840">
                  <c:v> parallel-search 1 1</c:v>
                </c:pt>
                <c:pt idx="841">
                  <c:v> parallel-search 1 1</c:v>
                </c:pt>
                <c:pt idx="842">
                  <c:v> parallel-search 1 1</c:v>
                </c:pt>
                <c:pt idx="843">
                  <c:v> parallel-search 1 1</c:v>
                </c:pt>
                <c:pt idx="844">
                  <c:v> parallel-search 1 1</c:v>
                </c:pt>
                <c:pt idx="845">
                  <c:v> parallel-search 1 1</c:v>
                </c:pt>
                <c:pt idx="846">
                  <c:v> parallel-search 1 1</c:v>
                </c:pt>
                <c:pt idx="847">
                  <c:v> parallel-search 1 1</c:v>
                </c:pt>
                <c:pt idx="848">
                  <c:v> parallel-search 1 1</c:v>
                </c:pt>
                <c:pt idx="849">
                  <c:v> parallel-search 1 1</c:v>
                </c:pt>
                <c:pt idx="850">
                  <c:v> parallel-search 1 1</c:v>
                </c:pt>
                <c:pt idx="851">
                  <c:v> parallel-search 1 1</c:v>
                </c:pt>
                <c:pt idx="852">
                  <c:v> parallel-search 1 1</c:v>
                </c:pt>
                <c:pt idx="853">
                  <c:v> parallel-search 1 1</c:v>
                </c:pt>
                <c:pt idx="854">
                  <c:v> parallel-search 1 1</c:v>
                </c:pt>
                <c:pt idx="855">
                  <c:v> parallel-search 1 1</c:v>
                </c:pt>
                <c:pt idx="856">
                  <c:v> parallel-search 1 1</c:v>
                </c:pt>
                <c:pt idx="857">
                  <c:v> parallel-search 1 1</c:v>
                </c:pt>
                <c:pt idx="858">
                  <c:v> parallel-search 1 1</c:v>
                </c:pt>
                <c:pt idx="859">
                  <c:v> parallel-search 1 1</c:v>
                </c:pt>
                <c:pt idx="860">
                  <c:v> parallel-search 1 1</c:v>
                </c:pt>
                <c:pt idx="861">
                  <c:v> parallel-search 1 1</c:v>
                </c:pt>
                <c:pt idx="862">
                  <c:v> parallel-search 1 1</c:v>
                </c:pt>
                <c:pt idx="863">
                  <c:v> parallel-search 1 1</c:v>
                </c:pt>
                <c:pt idx="864">
                  <c:v> parallel-search 1 1</c:v>
                </c:pt>
                <c:pt idx="865">
                  <c:v> parallel-search 1 1</c:v>
                </c:pt>
                <c:pt idx="866">
                  <c:v> parallel-search 1 1</c:v>
                </c:pt>
                <c:pt idx="867">
                  <c:v> parallel-search 1 1</c:v>
                </c:pt>
                <c:pt idx="868">
                  <c:v> parallel-search 1 1</c:v>
                </c:pt>
                <c:pt idx="869">
                  <c:v> parallel-search 1 1</c:v>
                </c:pt>
                <c:pt idx="870">
                  <c:v> parallel-search 1 1</c:v>
                </c:pt>
                <c:pt idx="871">
                  <c:v> parallel-search 1 1</c:v>
                </c:pt>
                <c:pt idx="872">
                  <c:v> parallel-search 1 1</c:v>
                </c:pt>
                <c:pt idx="873">
                  <c:v> parallel-search 1 1</c:v>
                </c:pt>
                <c:pt idx="874">
                  <c:v> parallel-search 1 1</c:v>
                </c:pt>
                <c:pt idx="875">
                  <c:v> parallel-search 1 1</c:v>
                </c:pt>
                <c:pt idx="876">
                  <c:v> parallel-search 1 1</c:v>
                </c:pt>
                <c:pt idx="877">
                  <c:v> parallel-search 1 1</c:v>
                </c:pt>
                <c:pt idx="878">
                  <c:v> parallel-search 1 1</c:v>
                </c:pt>
                <c:pt idx="879">
                  <c:v> parallel-search 1 1</c:v>
                </c:pt>
                <c:pt idx="880">
                  <c:v> parallel-search 1 1</c:v>
                </c:pt>
                <c:pt idx="881">
                  <c:v> parallel-search 1 1</c:v>
                </c:pt>
                <c:pt idx="882">
                  <c:v> parallel-search 1 1</c:v>
                </c:pt>
                <c:pt idx="883">
                  <c:v> parallel-search 1 1</c:v>
                </c:pt>
                <c:pt idx="884">
                  <c:v> parallel-search 1 1</c:v>
                </c:pt>
                <c:pt idx="885">
                  <c:v> parallel-search 1 1</c:v>
                </c:pt>
                <c:pt idx="886">
                  <c:v> parallel-search 1 1</c:v>
                </c:pt>
                <c:pt idx="887">
                  <c:v> parallel-search 1 1</c:v>
                </c:pt>
                <c:pt idx="888">
                  <c:v> parallel-search 1 1</c:v>
                </c:pt>
                <c:pt idx="889">
                  <c:v> parallel-search 1 1</c:v>
                </c:pt>
                <c:pt idx="890">
                  <c:v> parallel-search 1 1</c:v>
                </c:pt>
                <c:pt idx="891">
                  <c:v> parallel-search 1 1</c:v>
                </c:pt>
                <c:pt idx="892">
                  <c:v> parallel-search 1 1</c:v>
                </c:pt>
                <c:pt idx="893">
                  <c:v> parallel-search 1 1</c:v>
                </c:pt>
                <c:pt idx="894">
                  <c:v> parallel-search 1 1</c:v>
                </c:pt>
                <c:pt idx="895">
                  <c:v> parallel-search 1 1</c:v>
                </c:pt>
                <c:pt idx="896">
                  <c:v> parallel-search 1 1</c:v>
                </c:pt>
                <c:pt idx="897">
                  <c:v> parallel-search 1 1</c:v>
                </c:pt>
                <c:pt idx="898">
                  <c:v> parallel-search 1 1</c:v>
                </c:pt>
                <c:pt idx="899">
                  <c:v> parallel-search 1 1</c:v>
                </c:pt>
                <c:pt idx="900">
                  <c:v> parallel-search 1 2</c:v>
                </c:pt>
                <c:pt idx="901">
                  <c:v> parallel-search 1 2</c:v>
                </c:pt>
                <c:pt idx="902">
                  <c:v> parallel-search 1 2</c:v>
                </c:pt>
                <c:pt idx="903">
                  <c:v> parallel-search 1 2</c:v>
                </c:pt>
                <c:pt idx="904">
                  <c:v> parallel-search 1 2</c:v>
                </c:pt>
                <c:pt idx="905">
                  <c:v> parallel-search 1 2</c:v>
                </c:pt>
                <c:pt idx="906">
                  <c:v> parallel-search 1 2</c:v>
                </c:pt>
                <c:pt idx="907">
                  <c:v> parallel-search 1 2</c:v>
                </c:pt>
                <c:pt idx="908">
                  <c:v> parallel-search 1 2</c:v>
                </c:pt>
                <c:pt idx="909">
                  <c:v> parallel-search 1 2</c:v>
                </c:pt>
                <c:pt idx="910">
                  <c:v> parallel-search 1 2</c:v>
                </c:pt>
                <c:pt idx="911">
                  <c:v> parallel-search 1 2</c:v>
                </c:pt>
                <c:pt idx="912">
                  <c:v> parallel-search 1 2</c:v>
                </c:pt>
                <c:pt idx="913">
                  <c:v> parallel-search 1 2</c:v>
                </c:pt>
                <c:pt idx="914">
                  <c:v> parallel-search 1 2</c:v>
                </c:pt>
                <c:pt idx="915">
                  <c:v> parallel-search 1 2</c:v>
                </c:pt>
                <c:pt idx="916">
                  <c:v> parallel-search 1 2</c:v>
                </c:pt>
                <c:pt idx="917">
                  <c:v> parallel-search 1 2</c:v>
                </c:pt>
                <c:pt idx="918">
                  <c:v> parallel-search 1 2</c:v>
                </c:pt>
                <c:pt idx="919">
                  <c:v> parallel-search 1 2</c:v>
                </c:pt>
                <c:pt idx="920">
                  <c:v> parallel-search 1 2</c:v>
                </c:pt>
                <c:pt idx="921">
                  <c:v> parallel-search 1 2</c:v>
                </c:pt>
                <c:pt idx="922">
                  <c:v> parallel-search 1 2</c:v>
                </c:pt>
                <c:pt idx="923">
                  <c:v> parallel-search 1 2</c:v>
                </c:pt>
                <c:pt idx="924">
                  <c:v> parallel-search 1 2</c:v>
                </c:pt>
                <c:pt idx="925">
                  <c:v> parallel-search 1 2</c:v>
                </c:pt>
                <c:pt idx="926">
                  <c:v> parallel-search 1 2</c:v>
                </c:pt>
                <c:pt idx="927">
                  <c:v> parallel-search 1 2</c:v>
                </c:pt>
                <c:pt idx="928">
                  <c:v> parallel-search 1 2</c:v>
                </c:pt>
                <c:pt idx="929">
                  <c:v> parallel-search 1 2</c:v>
                </c:pt>
                <c:pt idx="930">
                  <c:v> parallel-search 1 2</c:v>
                </c:pt>
                <c:pt idx="931">
                  <c:v> parallel-search 1 2</c:v>
                </c:pt>
                <c:pt idx="932">
                  <c:v> parallel-search 1 2</c:v>
                </c:pt>
                <c:pt idx="933">
                  <c:v> parallel-search 1 2</c:v>
                </c:pt>
                <c:pt idx="934">
                  <c:v> parallel-search 1 2</c:v>
                </c:pt>
                <c:pt idx="935">
                  <c:v> parallel-search 1 2</c:v>
                </c:pt>
                <c:pt idx="936">
                  <c:v> parallel-search 1 2</c:v>
                </c:pt>
                <c:pt idx="937">
                  <c:v> parallel-search 1 2</c:v>
                </c:pt>
                <c:pt idx="938">
                  <c:v> parallel-search 1 2</c:v>
                </c:pt>
                <c:pt idx="939">
                  <c:v> parallel-search 1 2</c:v>
                </c:pt>
                <c:pt idx="940">
                  <c:v> parallel-search 1 2</c:v>
                </c:pt>
                <c:pt idx="941">
                  <c:v> parallel-search 1 2</c:v>
                </c:pt>
                <c:pt idx="942">
                  <c:v> parallel-search 1 2</c:v>
                </c:pt>
                <c:pt idx="943">
                  <c:v> parallel-search 1 2</c:v>
                </c:pt>
                <c:pt idx="944">
                  <c:v> parallel-search 1 2</c:v>
                </c:pt>
                <c:pt idx="945">
                  <c:v> parallel-search 1 2</c:v>
                </c:pt>
                <c:pt idx="946">
                  <c:v> parallel-search 1 2</c:v>
                </c:pt>
                <c:pt idx="947">
                  <c:v> parallel-search 1 2</c:v>
                </c:pt>
                <c:pt idx="948">
                  <c:v> parallel-search 1 2</c:v>
                </c:pt>
                <c:pt idx="949">
                  <c:v> parallel-search 1 2</c:v>
                </c:pt>
                <c:pt idx="950">
                  <c:v> parallel-search 1 2</c:v>
                </c:pt>
                <c:pt idx="951">
                  <c:v> parallel-search 1 2</c:v>
                </c:pt>
                <c:pt idx="952">
                  <c:v> parallel-search 1 2</c:v>
                </c:pt>
                <c:pt idx="953">
                  <c:v> parallel-search 1 2</c:v>
                </c:pt>
                <c:pt idx="954">
                  <c:v> parallel-search 1 2</c:v>
                </c:pt>
                <c:pt idx="955">
                  <c:v> parallel-search 1 2</c:v>
                </c:pt>
                <c:pt idx="956">
                  <c:v> parallel-search 1 2</c:v>
                </c:pt>
                <c:pt idx="957">
                  <c:v> parallel-search 1 2</c:v>
                </c:pt>
                <c:pt idx="958">
                  <c:v> parallel-search 1 2</c:v>
                </c:pt>
                <c:pt idx="959">
                  <c:v> parallel-search 1 2</c:v>
                </c:pt>
                <c:pt idx="960">
                  <c:v> parallel-search 1 2</c:v>
                </c:pt>
                <c:pt idx="961">
                  <c:v> parallel-search 1 2</c:v>
                </c:pt>
                <c:pt idx="962">
                  <c:v> parallel-search 1 2</c:v>
                </c:pt>
                <c:pt idx="963">
                  <c:v> parallel-search 1 2</c:v>
                </c:pt>
                <c:pt idx="964">
                  <c:v> parallel-search 1 2</c:v>
                </c:pt>
                <c:pt idx="965">
                  <c:v> parallel-search 1 2</c:v>
                </c:pt>
                <c:pt idx="966">
                  <c:v> parallel-search 1 2</c:v>
                </c:pt>
                <c:pt idx="967">
                  <c:v> parallel-search 1 2</c:v>
                </c:pt>
                <c:pt idx="968">
                  <c:v> parallel-search 1 2</c:v>
                </c:pt>
                <c:pt idx="969">
                  <c:v> parallel-search 1 2</c:v>
                </c:pt>
                <c:pt idx="970">
                  <c:v> parallel-search 1 2</c:v>
                </c:pt>
                <c:pt idx="971">
                  <c:v> parallel-search 1 2</c:v>
                </c:pt>
                <c:pt idx="972">
                  <c:v> parallel-search 1 2</c:v>
                </c:pt>
                <c:pt idx="973">
                  <c:v> parallel-search 1 2</c:v>
                </c:pt>
                <c:pt idx="974">
                  <c:v> parallel-search 1 2</c:v>
                </c:pt>
                <c:pt idx="975">
                  <c:v> parallel-search 1 2</c:v>
                </c:pt>
                <c:pt idx="976">
                  <c:v> parallel-search 1 2</c:v>
                </c:pt>
                <c:pt idx="977">
                  <c:v> parallel-search 1 2</c:v>
                </c:pt>
                <c:pt idx="978">
                  <c:v> parallel-search 1 2</c:v>
                </c:pt>
                <c:pt idx="979">
                  <c:v> parallel-search 1 2</c:v>
                </c:pt>
                <c:pt idx="980">
                  <c:v> parallel-search 1 2</c:v>
                </c:pt>
                <c:pt idx="981">
                  <c:v> parallel-search 1 2</c:v>
                </c:pt>
                <c:pt idx="982">
                  <c:v> parallel-search 1 2</c:v>
                </c:pt>
                <c:pt idx="983">
                  <c:v> parallel-search 1 2</c:v>
                </c:pt>
                <c:pt idx="984">
                  <c:v> parallel-search 1 2</c:v>
                </c:pt>
                <c:pt idx="985">
                  <c:v> parallel-search 1 2</c:v>
                </c:pt>
                <c:pt idx="986">
                  <c:v> parallel-search 1 2</c:v>
                </c:pt>
                <c:pt idx="987">
                  <c:v> parallel-search 1 2</c:v>
                </c:pt>
                <c:pt idx="988">
                  <c:v> parallel-search 1 2</c:v>
                </c:pt>
                <c:pt idx="989">
                  <c:v> parallel-search 1 2</c:v>
                </c:pt>
                <c:pt idx="990">
                  <c:v> parallel-search 1 2</c:v>
                </c:pt>
                <c:pt idx="991">
                  <c:v> parallel-search 1 2</c:v>
                </c:pt>
                <c:pt idx="992">
                  <c:v> parallel-search 1 2</c:v>
                </c:pt>
                <c:pt idx="993">
                  <c:v> parallel-search 1 2</c:v>
                </c:pt>
                <c:pt idx="994">
                  <c:v> parallel-search 1 2</c:v>
                </c:pt>
                <c:pt idx="995">
                  <c:v> parallel-search 1 2</c:v>
                </c:pt>
                <c:pt idx="996">
                  <c:v> parallel-search 1 2</c:v>
                </c:pt>
                <c:pt idx="997">
                  <c:v> parallel-search 1 2</c:v>
                </c:pt>
                <c:pt idx="998">
                  <c:v> parallel-search 1 2</c:v>
                </c:pt>
                <c:pt idx="999">
                  <c:v> parallel-search 1 2</c:v>
                </c:pt>
                <c:pt idx="1000">
                  <c:v> parallel-search 1 2</c:v>
                </c:pt>
                <c:pt idx="1001">
                  <c:v> parallel-search 1 2</c:v>
                </c:pt>
                <c:pt idx="1002">
                  <c:v> parallel-search 1 2</c:v>
                </c:pt>
                <c:pt idx="1003">
                  <c:v> parallel-search 1 2</c:v>
                </c:pt>
                <c:pt idx="1004">
                  <c:v> parallel-search 1 2</c:v>
                </c:pt>
                <c:pt idx="1005">
                  <c:v> parallel-search 1 2</c:v>
                </c:pt>
                <c:pt idx="1006">
                  <c:v> parallel-search 1 2</c:v>
                </c:pt>
                <c:pt idx="1007">
                  <c:v> parallel-search 1 2</c:v>
                </c:pt>
                <c:pt idx="1008">
                  <c:v> parallel-search 1 2</c:v>
                </c:pt>
                <c:pt idx="1009">
                  <c:v> parallel-search 1 2</c:v>
                </c:pt>
                <c:pt idx="1010">
                  <c:v> parallel-search 1 2</c:v>
                </c:pt>
                <c:pt idx="1011">
                  <c:v> parallel-search 1 2</c:v>
                </c:pt>
                <c:pt idx="1012">
                  <c:v> parallel-search 1 2</c:v>
                </c:pt>
                <c:pt idx="1013">
                  <c:v> parallel-search 1 2</c:v>
                </c:pt>
                <c:pt idx="1014">
                  <c:v> parallel-search 1 2</c:v>
                </c:pt>
                <c:pt idx="1015">
                  <c:v> parallel-search 1 2</c:v>
                </c:pt>
                <c:pt idx="1016">
                  <c:v> parallel-search 1 2</c:v>
                </c:pt>
                <c:pt idx="1017">
                  <c:v> parallel-search 1 2</c:v>
                </c:pt>
                <c:pt idx="1018">
                  <c:v> parallel-search 1 2</c:v>
                </c:pt>
                <c:pt idx="1019">
                  <c:v> parallel-search 1 2</c:v>
                </c:pt>
                <c:pt idx="1020">
                  <c:v> parallel-search 1 2</c:v>
                </c:pt>
                <c:pt idx="1021">
                  <c:v> parallel-search 1 2</c:v>
                </c:pt>
                <c:pt idx="1022">
                  <c:v> parallel-search 1 2</c:v>
                </c:pt>
                <c:pt idx="1023">
                  <c:v> parallel-search 1 2</c:v>
                </c:pt>
                <c:pt idx="1024">
                  <c:v> parallel-search 1 2</c:v>
                </c:pt>
                <c:pt idx="1025">
                  <c:v> parallel-search 1 2</c:v>
                </c:pt>
                <c:pt idx="1026">
                  <c:v> parallel-search 1 2</c:v>
                </c:pt>
                <c:pt idx="1027">
                  <c:v> parallel-search 1 2</c:v>
                </c:pt>
                <c:pt idx="1028">
                  <c:v> parallel-search 1 2</c:v>
                </c:pt>
                <c:pt idx="1029">
                  <c:v> parallel-search 1 2</c:v>
                </c:pt>
                <c:pt idx="1030">
                  <c:v> parallel-search 1 2</c:v>
                </c:pt>
                <c:pt idx="1031">
                  <c:v> parallel-search 1 2</c:v>
                </c:pt>
                <c:pt idx="1032">
                  <c:v> parallel-search 1 2</c:v>
                </c:pt>
                <c:pt idx="1033">
                  <c:v> parallel-search 1 2</c:v>
                </c:pt>
                <c:pt idx="1034">
                  <c:v> parallel-search 1 2</c:v>
                </c:pt>
                <c:pt idx="1035">
                  <c:v> parallel-search 1 2</c:v>
                </c:pt>
                <c:pt idx="1036">
                  <c:v> parallel-search 1 2</c:v>
                </c:pt>
                <c:pt idx="1037">
                  <c:v> parallel-search 1 2</c:v>
                </c:pt>
                <c:pt idx="1038">
                  <c:v> parallel-search 1 2</c:v>
                </c:pt>
                <c:pt idx="1039">
                  <c:v> parallel-search 1 2</c:v>
                </c:pt>
                <c:pt idx="1040">
                  <c:v> parallel-search 1 2</c:v>
                </c:pt>
                <c:pt idx="1041">
                  <c:v> parallel-search 1 2</c:v>
                </c:pt>
                <c:pt idx="1042">
                  <c:v> parallel-search 1 2</c:v>
                </c:pt>
                <c:pt idx="1043">
                  <c:v> parallel-search 1 2</c:v>
                </c:pt>
                <c:pt idx="1044">
                  <c:v> parallel-search 1 2</c:v>
                </c:pt>
                <c:pt idx="1045">
                  <c:v> parallel-search 1 2</c:v>
                </c:pt>
                <c:pt idx="1046">
                  <c:v> parallel-search 1 2</c:v>
                </c:pt>
                <c:pt idx="1047">
                  <c:v> parallel-search 1 2</c:v>
                </c:pt>
                <c:pt idx="1048">
                  <c:v> parallel-search 1 2</c:v>
                </c:pt>
                <c:pt idx="1049">
                  <c:v> parallel-search 1 2</c:v>
                </c:pt>
                <c:pt idx="1050">
                  <c:v> parallel-search 1 4</c:v>
                </c:pt>
                <c:pt idx="1051">
                  <c:v> parallel-search 1 4</c:v>
                </c:pt>
                <c:pt idx="1052">
                  <c:v> parallel-search 1 4</c:v>
                </c:pt>
                <c:pt idx="1053">
                  <c:v> parallel-search 1 4</c:v>
                </c:pt>
                <c:pt idx="1054">
                  <c:v> parallel-search 1 4</c:v>
                </c:pt>
                <c:pt idx="1055">
                  <c:v> parallel-search 1 4</c:v>
                </c:pt>
                <c:pt idx="1056">
                  <c:v> parallel-search 1 4</c:v>
                </c:pt>
                <c:pt idx="1057">
                  <c:v> parallel-search 1 4</c:v>
                </c:pt>
                <c:pt idx="1058">
                  <c:v> parallel-search 1 4</c:v>
                </c:pt>
                <c:pt idx="1059">
                  <c:v> parallel-search 1 4</c:v>
                </c:pt>
                <c:pt idx="1060">
                  <c:v> parallel-search 1 4</c:v>
                </c:pt>
                <c:pt idx="1061">
                  <c:v> parallel-search 1 4</c:v>
                </c:pt>
                <c:pt idx="1062">
                  <c:v> parallel-search 1 4</c:v>
                </c:pt>
                <c:pt idx="1063">
                  <c:v> parallel-search 1 4</c:v>
                </c:pt>
                <c:pt idx="1064">
                  <c:v> parallel-search 1 4</c:v>
                </c:pt>
                <c:pt idx="1065">
                  <c:v> parallel-search 1 4</c:v>
                </c:pt>
                <c:pt idx="1066">
                  <c:v> parallel-search 1 4</c:v>
                </c:pt>
                <c:pt idx="1067">
                  <c:v> parallel-search 1 4</c:v>
                </c:pt>
                <c:pt idx="1068">
                  <c:v> parallel-search 1 4</c:v>
                </c:pt>
                <c:pt idx="1069">
                  <c:v> parallel-search 1 4</c:v>
                </c:pt>
                <c:pt idx="1070">
                  <c:v> parallel-search 1 4</c:v>
                </c:pt>
                <c:pt idx="1071">
                  <c:v> parallel-search 1 4</c:v>
                </c:pt>
                <c:pt idx="1072">
                  <c:v> parallel-search 1 4</c:v>
                </c:pt>
                <c:pt idx="1073">
                  <c:v> parallel-search 1 4</c:v>
                </c:pt>
                <c:pt idx="1074">
                  <c:v> parallel-search 1 4</c:v>
                </c:pt>
                <c:pt idx="1075">
                  <c:v> parallel-search 1 4</c:v>
                </c:pt>
                <c:pt idx="1076">
                  <c:v> parallel-search 1 4</c:v>
                </c:pt>
                <c:pt idx="1077">
                  <c:v> parallel-search 1 4</c:v>
                </c:pt>
                <c:pt idx="1078">
                  <c:v> parallel-search 1 4</c:v>
                </c:pt>
                <c:pt idx="1079">
                  <c:v> parallel-search 1 4</c:v>
                </c:pt>
                <c:pt idx="1080">
                  <c:v> parallel-search 1 4</c:v>
                </c:pt>
                <c:pt idx="1081">
                  <c:v> parallel-search 1 4</c:v>
                </c:pt>
                <c:pt idx="1082">
                  <c:v> parallel-search 1 4</c:v>
                </c:pt>
                <c:pt idx="1083">
                  <c:v> parallel-search 1 4</c:v>
                </c:pt>
                <c:pt idx="1084">
                  <c:v> parallel-search 1 4</c:v>
                </c:pt>
                <c:pt idx="1085">
                  <c:v> parallel-search 1 4</c:v>
                </c:pt>
                <c:pt idx="1086">
                  <c:v> parallel-search 1 4</c:v>
                </c:pt>
                <c:pt idx="1087">
                  <c:v> parallel-search 1 4</c:v>
                </c:pt>
                <c:pt idx="1088">
                  <c:v> parallel-search 1 4</c:v>
                </c:pt>
                <c:pt idx="1089">
                  <c:v> parallel-search 1 4</c:v>
                </c:pt>
                <c:pt idx="1090">
                  <c:v> parallel-search 1 4</c:v>
                </c:pt>
                <c:pt idx="1091">
                  <c:v> parallel-search 1 4</c:v>
                </c:pt>
                <c:pt idx="1092">
                  <c:v> parallel-search 1 4</c:v>
                </c:pt>
                <c:pt idx="1093">
                  <c:v> parallel-search 1 4</c:v>
                </c:pt>
                <c:pt idx="1094">
                  <c:v> parallel-search 1 4</c:v>
                </c:pt>
                <c:pt idx="1095">
                  <c:v> parallel-search 1 4</c:v>
                </c:pt>
                <c:pt idx="1096">
                  <c:v> parallel-search 1 4</c:v>
                </c:pt>
                <c:pt idx="1097">
                  <c:v> parallel-search 1 4</c:v>
                </c:pt>
                <c:pt idx="1098">
                  <c:v> parallel-search 1 4</c:v>
                </c:pt>
                <c:pt idx="1099">
                  <c:v> parallel-search 1 4</c:v>
                </c:pt>
                <c:pt idx="1100">
                  <c:v> parallel-search 1 4</c:v>
                </c:pt>
                <c:pt idx="1101">
                  <c:v> parallel-search 1 4</c:v>
                </c:pt>
                <c:pt idx="1102">
                  <c:v> parallel-search 1 4</c:v>
                </c:pt>
                <c:pt idx="1103">
                  <c:v> parallel-search 1 4</c:v>
                </c:pt>
                <c:pt idx="1104">
                  <c:v> parallel-search 1 4</c:v>
                </c:pt>
                <c:pt idx="1105">
                  <c:v> parallel-search 1 4</c:v>
                </c:pt>
                <c:pt idx="1106">
                  <c:v> parallel-search 1 4</c:v>
                </c:pt>
                <c:pt idx="1107">
                  <c:v> parallel-search 1 4</c:v>
                </c:pt>
                <c:pt idx="1108">
                  <c:v> parallel-search 1 4</c:v>
                </c:pt>
                <c:pt idx="1109">
                  <c:v> parallel-search 1 4</c:v>
                </c:pt>
                <c:pt idx="1110">
                  <c:v> parallel-search 1 4</c:v>
                </c:pt>
                <c:pt idx="1111">
                  <c:v> parallel-search 1 4</c:v>
                </c:pt>
                <c:pt idx="1112">
                  <c:v> parallel-search 1 4</c:v>
                </c:pt>
                <c:pt idx="1113">
                  <c:v> parallel-search 1 4</c:v>
                </c:pt>
                <c:pt idx="1114">
                  <c:v> parallel-search 1 4</c:v>
                </c:pt>
                <c:pt idx="1115">
                  <c:v> parallel-search 1 4</c:v>
                </c:pt>
                <c:pt idx="1116">
                  <c:v> parallel-search 1 4</c:v>
                </c:pt>
                <c:pt idx="1117">
                  <c:v> parallel-search 1 4</c:v>
                </c:pt>
                <c:pt idx="1118">
                  <c:v> parallel-search 1 4</c:v>
                </c:pt>
                <c:pt idx="1119">
                  <c:v> parallel-search 1 4</c:v>
                </c:pt>
                <c:pt idx="1120">
                  <c:v> parallel-search 1 4</c:v>
                </c:pt>
                <c:pt idx="1121">
                  <c:v> parallel-search 1 4</c:v>
                </c:pt>
                <c:pt idx="1122">
                  <c:v> parallel-search 1 4</c:v>
                </c:pt>
                <c:pt idx="1123">
                  <c:v> parallel-search 1 4</c:v>
                </c:pt>
                <c:pt idx="1124">
                  <c:v> parallel-search 1 4</c:v>
                </c:pt>
                <c:pt idx="1125">
                  <c:v> parallel-search 1 4</c:v>
                </c:pt>
                <c:pt idx="1126">
                  <c:v> parallel-search 1 4</c:v>
                </c:pt>
                <c:pt idx="1127">
                  <c:v> parallel-search 1 4</c:v>
                </c:pt>
                <c:pt idx="1128">
                  <c:v> parallel-search 1 4</c:v>
                </c:pt>
                <c:pt idx="1129">
                  <c:v> parallel-search 1 4</c:v>
                </c:pt>
                <c:pt idx="1130">
                  <c:v> parallel-search 1 4</c:v>
                </c:pt>
                <c:pt idx="1131">
                  <c:v> parallel-search 1 4</c:v>
                </c:pt>
                <c:pt idx="1132">
                  <c:v> parallel-search 1 4</c:v>
                </c:pt>
                <c:pt idx="1133">
                  <c:v> parallel-search 1 4</c:v>
                </c:pt>
                <c:pt idx="1134">
                  <c:v> parallel-search 1 4</c:v>
                </c:pt>
                <c:pt idx="1135">
                  <c:v> parallel-search 1 4</c:v>
                </c:pt>
                <c:pt idx="1136">
                  <c:v> parallel-search 1 4</c:v>
                </c:pt>
                <c:pt idx="1137">
                  <c:v> parallel-search 1 4</c:v>
                </c:pt>
                <c:pt idx="1138">
                  <c:v> parallel-search 1 4</c:v>
                </c:pt>
                <c:pt idx="1139">
                  <c:v> parallel-search 1 4</c:v>
                </c:pt>
                <c:pt idx="1140">
                  <c:v> parallel-search 1 4</c:v>
                </c:pt>
                <c:pt idx="1141">
                  <c:v> parallel-search 1 4</c:v>
                </c:pt>
                <c:pt idx="1142">
                  <c:v> parallel-search 1 4</c:v>
                </c:pt>
                <c:pt idx="1143">
                  <c:v> parallel-search 1 4</c:v>
                </c:pt>
                <c:pt idx="1144">
                  <c:v> parallel-search 1 4</c:v>
                </c:pt>
                <c:pt idx="1145">
                  <c:v> parallel-search 1 4</c:v>
                </c:pt>
                <c:pt idx="1146">
                  <c:v> parallel-search 1 4</c:v>
                </c:pt>
                <c:pt idx="1147">
                  <c:v> parallel-search 1 4</c:v>
                </c:pt>
                <c:pt idx="1148">
                  <c:v> parallel-search 1 4</c:v>
                </c:pt>
                <c:pt idx="1149">
                  <c:v> parallel-search 1 4</c:v>
                </c:pt>
                <c:pt idx="1150">
                  <c:v> parallel-search 1 4</c:v>
                </c:pt>
                <c:pt idx="1151">
                  <c:v> parallel-search 1 4</c:v>
                </c:pt>
                <c:pt idx="1152">
                  <c:v> parallel-search 1 4</c:v>
                </c:pt>
                <c:pt idx="1153">
                  <c:v> parallel-search 1 4</c:v>
                </c:pt>
                <c:pt idx="1154">
                  <c:v> parallel-search 1 4</c:v>
                </c:pt>
                <c:pt idx="1155">
                  <c:v> parallel-search 1 4</c:v>
                </c:pt>
                <c:pt idx="1156">
                  <c:v> parallel-search 1 4</c:v>
                </c:pt>
                <c:pt idx="1157">
                  <c:v> parallel-search 1 4</c:v>
                </c:pt>
                <c:pt idx="1158">
                  <c:v> parallel-search 1 4</c:v>
                </c:pt>
                <c:pt idx="1159">
                  <c:v> parallel-search 1 4</c:v>
                </c:pt>
                <c:pt idx="1160">
                  <c:v> parallel-search 1 4</c:v>
                </c:pt>
                <c:pt idx="1161">
                  <c:v> parallel-search 1 4</c:v>
                </c:pt>
                <c:pt idx="1162">
                  <c:v> parallel-search 1 4</c:v>
                </c:pt>
                <c:pt idx="1163">
                  <c:v> parallel-search 1 4</c:v>
                </c:pt>
                <c:pt idx="1164">
                  <c:v> parallel-search 1 4</c:v>
                </c:pt>
                <c:pt idx="1165">
                  <c:v> parallel-search 1 4</c:v>
                </c:pt>
                <c:pt idx="1166">
                  <c:v> parallel-search 1 4</c:v>
                </c:pt>
                <c:pt idx="1167">
                  <c:v> parallel-search 1 4</c:v>
                </c:pt>
                <c:pt idx="1168">
                  <c:v> parallel-search 1 4</c:v>
                </c:pt>
                <c:pt idx="1169">
                  <c:v> parallel-search 1 4</c:v>
                </c:pt>
                <c:pt idx="1170">
                  <c:v> parallel-search 1 4</c:v>
                </c:pt>
                <c:pt idx="1171">
                  <c:v> parallel-search 1 4</c:v>
                </c:pt>
                <c:pt idx="1172">
                  <c:v> parallel-search 1 4</c:v>
                </c:pt>
                <c:pt idx="1173">
                  <c:v> parallel-search 1 4</c:v>
                </c:pt>
                <c:pt idx="1174">
                  <c:v> parallel-search 1 4</c:v>
                </c:pt>
                <c:pt idx="1175">
                  <c:v> parallel-search 1 4</c:v>
                </c:pt>
                <c:pt idx="1176">
                  <c:v> parallel-search 1 4</c:v>
                </c:pt>
                <c:pt idx="1177">
                  <c:v> parallel-search 1 4</c:v>
                </c:pt>
                <c:pt idx="1178">
                  <c:v> parallel-search 1 4</c:v>
                </c:pt>
                <c:pt idx="1179">
                  <c:v> parallel-search 1 4</c:v>
                </c:pt>
                <c:pt idx="1180">
                  <c:v> parallel-search 1 4</c:v>
                </c:pt>
                <c:pt idx="1181">
                  <c:v> parallel-search 1 4</c:v>
                </c:pt>
                <c:pt idx="1182">
                  <c:v> parallel-search 1 4</c:v>
                </c:pt>
                <c:pt idx="1183">
                  <c:v> parallel-search 1 4</c:v>
                </c:pt>
                <c:pt idx="1184">
                  <c:v> parallel-search 1 4</c:v>
                </c:pt>
                <c:pt idx="1185">
                  <c:v> parallel-search 1 4</c:v>
                </c:pt>
                <c:pt idx="1186">
                  <c:v> parallel-search 1 4</c:v>
                </c:pt>
                <c:pt idx="1187">
                  <c:v> parallel-search 1 4</c:v>
                </c:pt>
                <c:pt idx="1188">
                  <c:v> parallel-search 1 4</c:v>
                </c:pt>
                <c:pt idx="1189">
                  <c:v> parallel-search 1 4</c:v>
                </c:pt>
                <c:pt idx="1190">
                  <c:v> parallel-search 1 4</c:v>
                </c:pt>
                <c:pt idx="1191">
                  <c:v> parallel-search 1 4</c:v>
                </c:pt>
                <c:pt idx="1192">
                  <c:v> parallel-search 1 4</c:v>
                </c:pt>
                <c:pt idx="1193">
                  <c:v> parallel-search 1 4</c:v>
                </c:pt>
                <c:pt idx="1194">
                  <c:v> parallel-search 1 4</c:v>
                </c:pt>
                <c:pt idx="1195">
                  <c:v> parallel-search 1 4</c:v>
                </c:pt>
                <c:pt idx="1196">
                  <c:v> parallel-search 1 4</c:v>
                </c:pt>
                <c:pt idx="1197">
                  <c:v> parallel-search 1 4</c:v>
                </c:pt>
                <c:pt idx="1198">
                  <c:v> parallel-search 1 4</c:v>
                </c:pt>
                <c:pt idx="1199">
                  <c:v> parallel-search 1 4</c:v>
                </c:pt>
                <c:pt idx="1200">
                  <c:v> parallel-search 1 8</c:v>
                </c:pt>
                <c:pt idx="1201">
                  <c:v> parallel-search 1 8</c:v>
                </c:pt>
                <c:pt idx="1202">
                  <c:v> parallel-search 1 8</c:v>
                </c:pt>
                <c:pt idx="1203">
                  <c:v> parallel-search 1 8</c:v>
                </c:pt>
                <c:pt idx="1204">
                  <c:v> parallel-search 1 8</c:v>
                </c:pt>
                <c:pt idx="1205">
                  <c:v> parallel-search 1 8</c:v>
                </c:pt>
                <c:pt idx="1206">
                  <c:v> parallel-search 1 8</c:v>
                </c:pt>
                <c:pt idx="1207">
                  <c:v> parallel-search 1 8</c:v>
                </c:pt>
                <c:pt idx="1208">
                  <c:v> parallel-search 1 8</c:v>
                </c:pt>
                <c:pt idx="1209">
                  <c:v> parallel-search 1 8</c:v>
                </c:pt>
                <c:pt idx="1210">
                  <c:v> parallel-search 1 8</c:v>
                </c:pt>
                <c:pt idx="1211">
                  <c:v> parallel-search 1 8</c:v>
                </c:pt>
                <c:pt idx="1212">
                  <c:v> parallel-search 1 8</c:v>
                </c:pt>
                <c:pt idx="1213">
                  <c:v> parallel-search 1 8</c:v>
                </c:pt>
                <c:pt idx="1214">
                  <c:v> parallel-search 1 8</c:v>
                </c:pt>
                <c:pt idx="1215">
                  <c:v> parallel-search 1 8</c:v>
                </c:pt>
                <c:pt idx="1216">
                  <c:v> parallel-search 1 8</c:v>
                </c:pt>
                <c:pt idx="1217">
                  <c:v> parallel-search 1 8</c:v>
                </c:pt>
                <c:pt idx="1218">
                  <c:v> parallel-search 1 8</c:v>
                </c:pt>
                <c:pt idx="1219">
                  <c:v> parallel-search 1 8</c:v>
                </c:pt>
                <c:pt idx="1220">
                  <c:v> parallel-search 1 8</c:v>
                </c:pt>
                <c:pt idx="1221">
                  <c:v> parallel-search 1 8</c:v>
                </c:pt>
                <c:pt idx="1222">
                  <c:v> parallel-search 1 8</c:v>
                </c:pt>
                <c:pt idx="1223">
                  <c:v> parallel-search 1 8</c:v>
                </c:pt>
                <c:pt idx="1224">
                  <c:v> parallel-search 1 8</c:v>
                </c:pt>
                <c:pt idx="1225">
                  <c:v> parallel-search 1 8</c:v>
                </c:pt>
                <c:pt idx="1226">
                  <c:v> parallel-search 1 8</c:v>
                </c:pt>
                <c:pt idx="1227">
                  <c:v> parallel-search 1 8</c:v>
                </c:pt>
                <c:pt idx="1228">
                  <c:v> parallel-search 1 8</c:v>
                </c:pt>
                <c:pt idx="1229">
                  <c:v> parallel-search 1 8</c:v>
                </c:pt>
                <c:pt idx="1230">
                  <c:v> parallel-search 1 8</c:v>
                </c:pt>
                <c:pt idx="1231">
                  <c:v> parallel-search 1 8</c:v>
                </c:pt>
                <c:pt idx="1232">
                  <c:v> parallel-search 1 8</c:v>
                </c:pt>
                <c:pt idx="1233">
                  <c:v> parallel-search 1 8</c:v>
                </c:pt>
                <c:pt idx="1234">
                  <c:v> parallel-search 1 8</c:v>
                </c:pt>
                <c:pt idx="1235">
                  <c:v> parallel-search 1 8</c:v>
                </c:pt>
                <c:pt idx="1236">
                  <c:v> parallel-search 1 8</c:v>
                </c:pt>
                <c:pt idx="1237">
                  <c:v> parallel-search 1 8</c:v>
                </c:pt>
                <c:pt idx="1238">
                  <c:v> parallel-search 1 8</c:v>
                </c:pt>
                <c:pt idx="1239">
                  <c:v> parallel-search 1 8</c:v>
                </c:pt>
                <c:pt idx="1240">
                  <c:v> parallel-search 1 8</c:v>
                </c:pt>
                <c:pt idx="1241">
                  <c:v> parallel-search 1 8</c:v>
                </c:pt>
                <c:pt idx="1242">
                  <c:v> parallel-search 1 8</c:v>
                </c:pt>
                <c:pt idx="1243">
                  <c:v> parallel-search 1 8</c:v>
                </c:pt>
                <c:pt idx="1244">
                  <c:v> parallel-search 1 8</c:v>
                </c:pt>
                <c:pt idx="1245">
                  <c:v> parallel-search 1 8</c:v>
                </c:pt>
                <c:pt idx="1246">
                  <c:v> parallel-search 1 8</c:v>
                </c:pt>
                <c:pt idx="1247">
                  <c:v> parallel-search 1 8</c:v>
                </c:pt>
                <c:pt idx="1248">
                  <c:v> parallel-search 1 8</c:v>
                </c:pt>
                <c:pt idx="1249">
                  <c:v> parallel-search 1 8</c:v>
                </c:pt>
                <c:pt idx="1250">
                  <c:v> parallel-search 1 8</c:v>
                </c:pt>
                <c:pt idx="1251">
                  <c:v> parallel-search 1 8</c:v>
                </c:pt>
                <c:pt idx="1252">
                  <c:v> parallel-search 1 8</c:v>
                </c:pt>
                <c:pt idx="1253">
                  <c:v> parallel-search 1 8</c:v>
                </c:pt>
                <c:pt idx="1254">
                  <c:v> parallel-search 1 8</c:v>
                </c:pt>
                <c:pt idx="1255">
                  <c:v> parallel-search 1 8</c:v>
                </c:pt>
                <c:pt idx="1256">
                  <c:v> parallel-search 1 8</c:v>
                </c:pt>
                <c:pt idx="1257">
                  <c:v> parallel-search 1 8</c:v>
                </c:pt>
                <c:pt idx="1258">
                  <c:v> parallel-search 1 8</c:v>
                </c:pt>
                <c:pt idx="1259">
                  <c:v> parallel-search 1 8</c:v>
                </c:pt>
                <c:pt idx="1260">
                  <c:v> parallel-search 1 8</c:v>
                </c:pt>
                <c:pt idx="1261">
                  <c:v> parallel-search 1 8</c:v>
                </c:pt>
                <c:pt idx="1262">
                  <c:v> parallel-search 1 8</c:v>
                </c:pt>
                <c:pt idx="1263">
                  <c:v> parallel-search 1 8</c:v>
                </c:pt>
                <c:pt idx="1264">
                  <c:v> parallel-search 1 8</c:v>
                </c:pt>
                <c:pt idx="1265">
                  <c:v> parallel-search 1 8</c:v>
                </c:pt>
                <c:pt idx="1266">
                  <c:v> parallel-search 1 8</c:v>
                </c:pt>
                <c:pt idx="1267">
                  <c:v> parallel-search 1 8</c:v>
                </c:pt>
                <c:pt idx="1268">
                  <c:v> parallel-search 1 8</c:v>
                </c:pt>
                <c:pt idx="1269">
                  <c:v> parallel-search 1 8</c:v>
                </c:pt>
                <c:pt idx="1270">
                  <c:v> parallel-search 1 8</c:v>
                </c:pt>
                <c:pt idx="1271">
                  <c:v> parallel-search 1 8</c:v>
                </c:pt>
                <c:pt idx="1272">
                  <c:v> parallel-search 1 8</c:v>
                </c:pt>
                <c:pt idx="1273">
                  <c:v> parallel-search 1 8</c:v>
                </c:pt>
                <c:pt idx="1274">
                  <c:v> parallel-search 1 8</c:v>
                </c:pt>
                <c:pt idx="1275">
                  <c:v> parallel-search 1 8</c:v>
                </c:pt>
                <c:pt idx="1276">
                  <c:v> parallel-search 1 8</c:v>
                </c:pt>
                <c:pt idx="1277">
                  <c:v> parallel-search 1 8</c:v>
                </c:pt>
                <c:pt idx="1278">
                  <c:v> parallel-search 1 8</c:v>
                </c:pt>
                <c:pt idx="1279">
                  <c:v> parallel-search 1 8</c:v>
                </c:pt>
                <c:pt idx="1280">
                  <c:v> parallel-search 1 8</c:v>
                </c:pt>
                <c:pt idx="1281">
                  <c:v> parallel-search 1 8</c:v>
                </c:pt>
                <c:pt idx="1282">
                  <c:v> parallel-search 1 8</c:v>
                </c:pt>
                <c:pt idx="1283">
                  <c:v> parallel-search 1 8</c:v>
                </c:pt>
                <c:pt idx="1284">
                  <c:v> parallel-search 1 8</c:v>
                </c:pt>
                <c:pt idx="1285">
                  <c:v> parallel-search 1 8</c:v>
                </c:pt>
                <c:pt idx="1286">
                  <c:v> parallel-search 1 8</c:v>
                </c:pt>
                <c:pt idx="1287">
                  <c:v> parallel-search 1 8</c:v>
                </c:pt>
                <c:pt idx="1288">
                  <c:v> parallel-search 1 8</c:v>
                </c:pt>
                <c:pt idx="1289">
                  <c:v> parallel-search 1 8</c:v>
                </c:pt>
                <c:pt idx="1290">
                  <c:v> parallel-search 1 8</c:v>
                </c:pt>
                <c:pt idx="1291">
                  <c:v> parallel-search 1 8</c:v>
                </c:pt>
                <c:pt idx="1292">
                  <c:v> parallel-search 1 8</c:v>
                </c:pt>
                <c:pt idx="1293">
                  <c:v> parallel-search 1 8</c:v>
                </c:pt>
                <c:pt idx="1294">
                  <c:v> parallel-search 1 8</c:v>
                </c:pt>
                <c:pt idx="1295">
                  <c:v> parallel-search 1 8</c:v>
                </c:pt>
                <c:pt idx="1296">
                  <c:v> parallel-search 1 8</c:v>
                </c:pt>
                <c:pt idx="1297">
                  <c:v> parallel-search 1 8</c:v>
                </c:pt>
                <c:pt idx="1298">
                  <c:v> parallel-search 1 8</c:v>
                </c:pt>
                <c:pt idx="1299">
                  <c:v> parallel-search 1 8</c:v>
                </c:pt>
                <c:pt idx="1300">
                  <c:v> parallel-search 1 8</c:v>
                </c:pt>
                <c:pt idx="1301">
                  <c:v> parallel-search 1 8</c:v>
                </c:pt>
                <c:pt idx="1302">
                  <c:v> parallel-search 1 8</c:v>
                </c:pt>
                <c:pt idx="1303">
                  <c:v> parallel-search 1 8</c:v>
                </c:pt>
                <c:pt idx="1304">
                  <c:v> parallel-search 1 8</c:v>
                </c:pt>
                <c:pt idx="1305">
                  <c:v> parallel-search 1 8</c:v>
                </c:pt>
                <c:pt idx="1306">
                  <c:v> parallel-search 1 8</c:v>
                </c:pt>
                <c:pt idx="1307">
                  <c:v> parallel-search 1 8</c:v>
                </c:pt>
                <c:pt idx="1308">
                  <c:v> parallel-search 1 8</c:v>
                </c:pt>
                <c:pt idx="1309">
                  <c:v> parallel-search 1 8</c:v>
                </c:pt>
                <c:pt idx="1310">
                  <c:v> parallel-search 1 8</c:v>
                </c:pt>
                <c:pt idx="1311">
                  <c:v> parallel-search 1 8</c:v>
                </c:pt>
                <c:pt idx="1312">
                  <c:v> parallel-search 1 8</c:v>
                </c:pt>
                <c:pt idx="1313">
                  <c:v> parallel-search 1 8</c:v>
                </c:pt>
                <c:pt idx="1314">
                  <c:v> parallel-search 1 8</c:v>
                </c:pt>
                <c:pt idx="1315">
                  <c:v> parallel-search 1 8</c:v>
                </c:pt>
                <c:pt idx="1316">
                  <c:v> parallel-search 1 8</c:v>
                </c:pt>
                <c:pt idx="1317">
                  <c:v> parallel-search 1 8</c:v>
                </c:pt>
                <c:pt idx="1318">
                  <c:v> parallel-search 1 8</c:v>
                </c:pt>
                <c:pt idx="1319">
                  <c:v> parallel-search 1 8</c:v>
                </c:pt>
                <c:pt idx="1320">
                  <c:v> parallel-search 1 8</c:v>
                </c:pt>
                <c:pt idx="1321">
                  <c:v> parallel-search 1 8</c:v>
                </c:pt>
                <c:pt idx="1322">
                  <c:v> parallel-search 1 8</c:v>
                </c:pt>
                <c:pt idx="1323">
                  <c:v> parallel-search 1 8</c:v>
                </c:pt>
                <c:pt idx="1324">
                  <c:v> parallel-search 1 8</c:v>
                </c:pt>
                <c:pt idx="1325">
                  <c:v> parallel-search 1 8</c:v>
                </c:pt>
                <c:pt idx="1326">
                  <c:v> parallel-search 1 8</c:v>
                </c:pt>
                <c:pt idx="1327">
                  <c:v> parallel-search 1 8</c:v>
                </c:pt>
                <c:pt idx="1328">
                  <c:v> parallel-search 1 8</c:v>
                </c:pt>
                <c:pt idx="1329">
                  <c:v> parallel-search 1 8</c:v>
                </c:pt>
                <c:pt idx="1330">
                  <c:v> parallel-search 1 8</c:v>
                </c:pt>
                <c:pt idx="1331">
                  <c:v> parallel-search 1 8</c:v>
                </c:pt>
                <c:pt idx="1332">
                  <c:v> parallel-search 1 8</c:v>
                </c:pt>
                <c:pt idx="1333">
                  <c:v> parallel-search 1 8</c:v>
                </c:pt>
                <c:pt idx="1334">
                  <c:v> parallel-search 1 8</c:v>
                </c:pt>
                <c:pt idx="1335">
                  <c:v> parallel-search 1 8</c:v>
                </c:pt>
                <c:pt idx="1336">
                  <c:v> parallel-search 1 8</c:v>
                </c:pt>
                <c:pt idx="1337">
                  <c:v> parallel-search 1 8</c:v>
                </c:pt>
                <c:pt idx="1338">
                  <c:v> parallel-search 1 8</c:v>
                </c:pt>
                <c:pt idx="1339">
                  <c:v> parallel-search 1 8</c:v>
                </c:pt>
                <c:pt idx="1340">
                  <c:v> parallel-search 1 8</c:v>
                </c:pt>
                <c:pt idx="1341">
                  <c:v> parallel-search 1 8</c:v>
                </c:pt>
                <c:pt idx="1342">
                  <c:v> parallel-search 1 8</c:v>
                </c:pt>
                <c:pt idx="1343">
                  <c:v> parallel-search 1 8</c:v>
                </c:pt>
                <c:pt idx="1344">
                  <c:v> parallel-search 1 8</c:v>
                </c:pt>
                <c:pt idx="1345">
                  <c:v> parallel-search 1 8</c:v>
                </c:pt>
                <c:pt idx="1346">
                  <c:v> parallel-search 1 8</c:v>
                </c:pt>
                <c:pt idx="1347">
                  <c:v> parallel-search 1 8</c:v>
                </c:pt>
                <c:pt idx="1348">
                  <c:v> parallel-search 1 8</c:v>
                </c:pt>
                <c:pt idx="1349">
                  <c:v> parallel-search 1 8</c:v>
                </c:pt>
              </c:strCache>
            </c:strRef>
          </c:cat>
          <c:val>
            <c:numRef>
              <c:f>'Observe Chart'!$G$2:$G$1351</c:f>
              <c:numCache>
                <c:formatCode>0.00</c:formatCode>
                <c:ptCount val="1350"/>
                <c:pt idx="0">
                  <c:v>7.14</c:v>
                </c:pt>
                <c:pt idx="1">
                  <c:v>1.94</c:v>
                </c:pt>
                <c:pt idx="2">
                  <c:v>3.06</c:v>
                </c:pt>
                <c:pt idx="3">
                  <c:v>6.99</c:v>
                </c:pt>
                <c:pt idx="4">
                  <c:v>4.4400000000000004</c:v>
                </c:pt>
                <c:pt idx="5">
                  <c:v>5.86</c:v>
                </c:pt>
                <c:pt idx="6">
                  <c:v>4.76</c:v>
                </c:pt>
                <c:pt idx="7">
                  <c:v>2.1800000000000002</c:v>
                </c:pt>
                <c:pt idx="8">
                  <c:v>4.25</c:v>
                </c:pt>
                <c:pt idx="9">
                  <c:v>6.54</c:v>
                </c:pt>
                <c:pt idx="10">
                  <c:v>2.82</c:v>
                </c:pt>
                <c:pt idx="11">
                  <c:v>3.95</c:v>
                </c:pt>
                <c:pt idx="12">
                  <c:v>7.52</c:v>
                </c:pt>
                <c:pt idx="13">
                  <c:v>1.9</c:v>
                </c:pt>
                <c:pt idx="14">
                  <c:v>2.87</c:v>
                </c:pt>
                <c:pt idx="15">
                  <c:v>6.43</c:v>
                </c:pt>
                <c:pt idx="16">
                  <c:v>2.0699999999999998</c:v>
                </c:pt>
                <c:pt idx="17">
                  <c:v>2.46</c:v>
                </c:pt>
                <c:pt idx="18">
                  <c:v>7.32</c:v>
                </c:pt>
                <c:pt idx="19">
                  <c:v>2.34</c:v>
                </c:pt>
                <c:pt idx="20">
                  <c:v>3.95</c:v>
                </c:pt>
                <c:pt idx="21">
                  <c:v>6.38</c:v>
                </c:pt>
                <c:pt idx="22">
                  <c:v>2.35</c:v>
                </c:pt>
                <c:pt idx="23">
                  <c:v>3.48</c:v>
                </c:pt>
                <c:pt idx="24">
                  <c:v>6.33</c:v>
                </c:pt>
                <c:pt idx="25">
                  <c:v>1.85</c:v>
                </c:pt>
                <c:pt idx="26">
                  <c:v>3.88</c:v>
                </c:pt>
                <c:pt idx="27">
                  <c:v>8.18</c:v>
                </c:pt>
                <c:pt idx="28">
                  <c:v>2.96</c:v>
                </c:pt>
                <c:pt idx="29">
                  <c:v>2.35</c:v>
                </c:pt>
                <c:pt idx="30">
                  <c:v>6.03</c:v>
                </c:pt>
                <c:pt idx="31">
                  <c:v>2</c:v>
                </c:pt>
                <c:pt idx="32">
                  <c:v>2.2400000000000002</c:v>
                </c:pt>
                <c:pt idx="33">
                  <c:v>4.57</c:v>
                </c:pt>
                <c:pt idx="34">
                  <c:v>1.32</c:v>
                </c:pt>
                <c:pt idx="35">
                  <c:v>3.04</c:v>
                </c:pt>
                <c:pt idx="36">
                  <c:v>4.6399999999999997</c:v>
                </c:pt>
                <c:pt idx="37">
                  <c:v>3.12</c:v>
                </c:pt>
                <c:pt idx="38">
                  <c:v>2.8</c:v>
                </c:pt>
                <c:pt idx="39">
                  <c:v>6.31</c:v>
                </c:pt>
                <c:pt idx="40">
                  <c:v>3.45</c:v>
                </c:pt>
                <c:pt idx="41">
                  <c:v>1.42</c:v>
                </c:pt>
                <c:pt idx="42">
                  <c:v>5.79</c:v>
                </c:pt>
                <c:pt idx="43">
                  <c:v>1.49</c:v>
                </c:pt>
                <c:pt idx="44">
                  <c:v>2.65</c:v>
                </c:pt>
                <c:pt idx="45">
                  <c:v>5.5</c:v>
                </c:pt>
                <c:pt idx="46">
                  <c:v>2.4700000000000002</c:v>
                </c:pt>
                <c:pt idx="47">
                  <c:v>2.2400000000000002</c:v>
                </c:pt>
                <c:pt idx="48">
                  <c:v>5.94</c:v>
                </c:pt>
                <c:pt idx="49">
                  <c:v>2.14</c:v>
                </c:pt>
                <c:pt idx="50">
                  <c:v>2.58</c:v>
                </c:pt>
                <c:pt idx="51">
                  <c:v>5.03</c:v>
                </c:pt>
                <c:pt idx="52">
                  <c:v>1.91</c:v>
                </c:pt>
                <c:pt idx="53">
                  <c:v>4.51</c:v>
                </c:pt>
                <c:pt idx="54">
                  <c:v>6.92</c:v>
                </c:pt>
                <c:pt idx="55">
                  <c:v>1.75</c:v>
                </c:pt>
                <c:pt idx="56">
                  <c:v>3.41</c:v>
                </c:pt>
                <c:pt idx="57">
                  <c:v>6.72</c:v>
                </c:pt>
                <c:pt idx="58">
                  <c:v>2.54</c:v>
                </c:pt>
                <c:pt idx="59">
                  <c:v>2.61</c:v>
                </c:pt>
                <c:pt idx="60">
                  <c:v>5.01</c:v>
                </c:pt>
                <c:pt idx="61">
                  <c:v>2.89</c:v>
                </c:pt>
                <c:pt idx="62">
                  <c:v>1.5</c:v>
                </c:pt>
                <c:pt idx="63">
                  <c:v>7.82</c:v>
                </c:pt>
                <c:pt idx="64">
                  <c:v>4.03</c:v>
                </c:pt>
                <c:pt idx="65">
                  <c:v>1.34</c:v>
                </c:pt>
                <c:pt idx="66">
                  <c:v>6.44</c:v>
                </c:pt>
                <c:pt idx="67">
                  <c:v>2.2400000000000002</c:v>
                </c:pt>
                <c:pt idx="68">
                  <c:v>2.6</c:v>
                </c:pt>
                <c:pt idx="69">
                  <c:v>7.14</c:v>
                </c:pt>
                <c:pt idx="70">
                  <c:v>1.95</c:v>
                </c:pt>
                <c:pt idx="71">
                  <c:v>2.64</c:v>
                </c:pt>
                <c:pt idx="72">
                  <c:v>6.97</c:v>
                </c:pt>
                <c:pt idx="73">
                  <c:v>1.1399999999999999</c:v>
                </c:pt>
                <c:pt idx="74">
                  <c:v>2.91</c:v>
                </c:pt>
                <c:pt idx="75">
                  <c:v>5.41</c:v>
                </c:pt>
                <c:pt idx="76">
                  <c:v>1.23</c:v>
                </c:pt>
                <c:pt idx="77">
                  <c:v>2.0699999999999998</c:v>
                </c:pt>
                <c:pt idx="78">
                  <c:v>7.63</c:v>
                </c:pt>
                <c:pt idx="79">
                  <c:v>2.4700000000000002</c:v>
                </c:pt>
                <c:pt idx="80">
                  <c:v>1.91</c:v>
                </c:pt>
                <c:pt idx="81">
                  <c:v>7.4</c:v>
                </c:pt>
                <c:pt idx="82">
                  <c:v>2.89</c:v>
                </c:pt>
                <c:pt idx="83">
                  <c:v>3.71</c:v>
                </c:pt>
                <c:pt idx="84">
                  <c:v>7.34</c:v>
                </c:pt>
                <c:pt idx="85">
                  <c:v>2.71</c:v>
                </c:pt>
                <c:pt idx="86">
                  <c:v>2.84</c:v>
                </c:pt>
                <c:pt idx="87">
                  <c:v>6.45</c:v>
                </c:pt>
                <c:pt idx="88">
                  <c:v>2.44</c:v>
                </c:pt>
                <c:pt idx="89">
                  <c:v>2.06</c:v>
                </c:pt>
                <c:pt idx="90">
                  <c:v>7.36</c:v>
                </c:pt>
                <c:pt idx="91">
                  <c:v>2.14</c:v>
                </c:pt>
                <c:pt idx="92">
                  <c:v>3.46</c:v>
                </c:pt>
                <c:pt idx="93">
                  <c:v>6.46</c:v>
                </c:pt>
                <c:pt idx="94">
                  <c:v>1.89</c:v>
                </c:pt>
                <c:pt idx="95">
                  <c:v>2.77</c:v>
                </c:pt>
                <c:pt idx="96">
                  <c:v>8.93</c:v>
                </c:pt>
                <c:pt idx="97">
                  <c:v>3.63</c:v>
                </c:pt>
                <c:pt idx="98">
                  <c:v>5.27</c:v>
                </c:pt>
                <c:pt idx="99">
                  <c:v>6.19</c:v>
                </c:pt>
                <c:pt idx="100">
                  <c:v>3.54</c:v>
                </c:pt>
                <c:pt idx="101">
                  <c:v>3.38</c:v>
                </c:pt>
                <c:pt idx="102">
                  <c:v>7.93</c:v>
                </c:pt>
                <c:pt idx="103">
                  <c:v>0.39</c:v>
                </c:pt>
                <c:pt idx="104">
                  <c:v>2.37</c:v>
                </c:pt>
                <c:pt idx="105">
                  <c:v>6.82</c:v>
                </c:pt>
                <c:pt idx="106">
                  <c:v>1.96</c:v>
                </c:pt>
                <c:pt idx="107">
                  <c:v>3.17</c:v>
                </c:pt>
                <c:pt idx="108">
                  <c:v>7.75</c:v>
                </c:pt>
                <c:pt idx="109">
                  <c:v>2.72</c:v>
                </c:pt>
                <c:pt idx="110">
                  <c:v>4.07</c:v>
                </c:pt>
                <c:pt idx="111">
                  <c:v>9.27</c:v>
                </c:pt>
                <c:pt idx="112">
                  <c:v>2.87</c:v>
                </c:pt>
                <c:pt idx="113">
                  <c:v>3.36</c:v>
                </c:pt>
                <c:pt idx="114">
                  <c:v>9.68</c:v>
                </c:pt>
                <c:pt idx="115">
                  <c:v>3.78</c:v>
                </c:pt>
                <c:pt idx="116">
                  <c:v>4.49</c:v>
                </c:pt>
                <c:pt idx="117">
                  <c:v>11.53</c:v>
                </c:pt>
                <c:pt idx="118">
                  <c:v>3.34</c:v>
                </c:pt>
                <c:pt idx="119">
                  <c:v>3.74</c:v>
                </c:pt>
                <c:pt idx="120">
                  <c:v>7.12</c:v>
                </c:pt>
                <c:pt idx="121">
                  <c:v>3.42</c:v>
                </c:pt>
                <c:pt idx="122">
                  <c:v>3.19</c:v>
                </c:pt>
                <c:pt idx="123">
                  <c:v>7.09</c:v>
                </c:pt>
                <c:pt idx="124">
                  <c:v>2.74</c:v>
                </c:pt>
                <c:pt idx="125">
                  <c:v>2.46</c:v>
                </c:pt>
                <c:pt idx="126">
                  <c:v>8.24</c:v>
                </c:pt>
                <c:pt idx="127">
                  <c:v>3.43</c:v>
                </c:pt>
                <c:pt idx="128">
                  <c:v>3.35</c:v>
                </c:pt>
                <c:pt idx="129">
                  <c:v>4.8</c:v>
                </c:pt>
                <c:pt idx="130">
                  <c:v>2.69</c:v>
                </c:pt>
                <c:pt idx="131">
                  <c:v>2.29</c:v>
                </c:pt>
                <c:pt idx="132">
                  <c:v>10.49</c:v>
                </c:pt>
                <c:pt idx="133">
                  <c:v>2.31</c:v>
                </c:pt>
                <c:pt idx="134">
                  <c:v>3.5</c:v>
                </c:pt>
                <c:pt idx="135">
                  <c:v>7.94</c:v>
                </c:pt>
                <c:pt idx="136">
                  <c:v>3.18</c:v>
                </c:pt>
                <c:pt idx="137">
                  <c:v>2.95</c:v>
                </c:pt>
                <c:pt idx="138">
                  <c:v>8.51</c:v>
                </c:pt>
                <c:pt idx="139">
                  <c:v>2.61</c:v>
                </c:pt>
                <c:pt idx="140">
                  <c:v>2.65</c:v>
                </c:pt>
                <c:pt idx="141">
                  <c:v>5.58</c:v>
                </c:pt>
                <c:pt idx="142">
                  <c:v>3.13</c:v>
                </c:pt>
                <c:pt idx="143">
                  <c:v>5.36</c:v>
                </c:pt>
                <c:pt idx="144">
                  <c:v>7.71</c:v>
                </c:pt>
                <c:pt idx="145">
                  <c:v>3.05</c:v>
                </c:pt>
                <c:pt idx="146">
                  <c:v>3.18</c:v>
                </c:pt>
                <c:pt idx="147">
                  <c:v>6.05</c:v>
                </c:pt>
                <c:pt idx="148">
                  <c:v>1.58</c:v>
                </c:pt>
                <c:pt idx="149">
                  <c:v>3.73</c:v>
                </c:pt>
                <c:pt idx="150">
                  <c:v>7.02</c:v>
                </c:pt>
                <c:pt idx="151">
                  <c:v>1.89</c:v>
                </c:pt>
                <c:pt idx="152">
                  <c:v>3.12</c:v>
                </c:pt>
                <c:pt idx="153">
                  <c:v>6.99</c:v>
                </c:pt>
                <c:pt idx="154">
                  <c:v>4.45</c:v>
                </c:pt>
                <c:pt idx="155">
                  <c:v>5.86</c:v>
                </c:pt>
                <c:pt idx="156">
                  <c:v>4.72</c:v>
                </c:pt>
                <c:pt idx="157">
                  <c:v>2.1800000000000002</c:v>
                </c:pt>
                <c:pt idx="158">
                  <c:v>4.26</c:v>
                </c:pt>
                <c:pt idx="159">
                  <c:v>6.52</c:v>
                </c:pt>
                <c:pt idx="160">
                  <c:v>2.84</c:v>
                </c:pt>
                <c:pt idx="161">
                  <c:v>3.85</c:v>
                </c:pt>
                <c:pt idx="162">
                  <c:v>7.5</c:v>
                </c:pt>
                <c:pt idx="163">
                  <c:v>1.91</c:v>
                </c:pt>
                <c:pt idx="164">
                  <c:v>2.87</c:v>
                </c:pt>
                <c:pt idx="165">
                  <c:v>6.45</c:v>
                </c:pt>
                <c:pt idx="166">
                  <c:v>2.06</c:v>
                </c:pt>
                <c:pt idx="167">
                  <c:v>2.5</c:v>
                </c:pt>
                <c:pt idx="168">
                  <c:v>7.17</c:v>
                </c:pt>
                <c:pt idx="169">
                  <c:v>2.38</c:v>
                </c:pt>
                <c:pt idx="170">
                  <c:v>3.96</c:v>
                </c:pt>
                <c:pt idx="171">
                  <c:v>6.34</c:v>
                </c:pt>
                <c:pt idx="172">
                  <c:v>2.36</c:v>
                </c:pt>
                <c:pt idx="173">
                  <c:v>3.5</c:v>
                </c:pt>
                <c:pt idx="174">
                  <c:v>6.31</c:v>
                </c:pt>
                <c:pt idx="175">
                  <c:v>1.86</c:v>
                </c:pt>
                <c:pt idx="176">
                  <c:v>3.87</c:v>
                </c:pt>
                <c:pt idx="177">
                  <c:v>8.14</c:v>
                </c:pt>
                <c:pt idx="178">
                  <c:v>2.97</c:v>
                </c:pt>
                <c:pt idx="179">
                  <c:v>2.34</c:v>
                </c:pt>
                <c:pt idx="180">
                  <c:v>6.02</c:v>
                </c:pt>
                <c:pt idx="181">
                  <c:v>1.99</c:v>
                </c:pt>
                <c:pt idx="182">
                  <c:v>2.29</c:v>
                </c:pt>
                <c:pt idx="183">
                  <c:v>4.57</c:v>
                </c:pt>
                <c:pt idx="184">
                  <c:v>1.31</c:v>
                </c:pt>
                <c:pt idx="185">
                  <c:v>3.06</c:v>
                </c:pt>
                <c:pt idx="186">
                  <c:v>4.6100000000000003</c:v>
                </c:pt>
                <c:pt idx="187">
                  <c:v>3.09</c:v>
                </c:pt>
                <c:pt idx="188">
                  <c:v>2.82</c:v>
                </c:pt>
                <c:pt idx="189">
                  <c:v>6.31</c:v>
                </c:pt>
                <c:pt idx="190">
                  <c:v>3.43</c:v>
                </c:pt>
                <c:pt idx="191">
                  <c:v>1.42</c:v>
                </c:pt>
                <c:pt idx="192">
                  <c:v>5.79</c:v>
                </c:pt>
                <c:pt idx="193">
                  <c:v>1.49</c:v>
                </c:pt>
                <c:pt idx="194">
                  <c:v>2.72</c:v>
                </c:pt>
                <c:pt idx="195">
                  <c:v>5.47</c:v>
                </c:pt>
                <c:pt idx="196">
                  <c:v>2.5</c:v>
                </c:pt>
                <c:pt idx="197">
                  <c:v>2.2599999999999998</c:v>
                </c:pt>
                <c:pt idx="198">
                  <c:v>5.92</c:v>
                </c:pt>
                <c:pt idx="199">
                  <c:v>2.15</c:v>
                </c:pt>
                <c:pt idx="200">
                  <c:v>2.61</c:v>
                </c:pt>
                <c:pt idx="201">
                  <c:v>4.9800000000000004</c:v>
                </c:pt>
                <c:pt idx="202">
                  <c:v>1.91</c:v>
                </c:pt>
                <c:pt idx="203">
                  <c:v>4.53</c:v>
                </c:pt>
                <c:pt idx="204">
                  <c:v>6.87</c:v>
                </c:pt>
                <c:pt idx="205">
                  <c:v>1.75</c:v>
                </c:pt>
                <c:pt idx="206">
                  <c:v>3.49</c:v>
                </c:pt>
                <c:pt idx="207">
                  <c:v>6.66</c:v>
                </c:pt>
                <c:pt idx="208">
                  <c:v>2.57</c:v>
                </c:pt>
                <c:pt idx="209">
                  <c:v>2.63</c:v>
                </c:pt>
                <c:pt idx="210">
                  <c:v>4.95</c:v>
                </c:pt>
                <c:pt idx="211">
                  <c:v>2.89</c:v>
                </c:pt>
                <c:pt idx="212">
                  <c:v>1.54</c:v>
                </c:pt>
                <c:pt idx="213">
                  <c:v>7.77</c:v>
                </c:pt>
                <c:pt idx="214">
                  <c:v>4.05</c:v>
                </c:pt>
                <c:pt idx="215">
                  <c:v>1.34</c:v>
                </c:pt>
                <c:pt idx="216">
                  <c:v>6.45</c:v>
                </c:pt>
                <c:pt idx="217">
                  <c:v>2.2400000000000002</c:v>
                </c:pt>
                <c:pt idx="218">
                  <c:v>2.61</c:v>
                </c:pt>
                <c:pt idx="219">
                  <c:v>7.13</c:v>
                </c:pt>
                <c:pt idx="220">
                  <c:v>1.93</c:v>
                </c:pt>
                <c:pt idx="221">
                  <c:v>2.65</c:v>
                </c:pt>
                <c:pt idx="222">
                  <c:v>6.94</c:v>
                </c:pt>
                <c:pt idx="223">
                  <c:v>1.1599999999999999</c:v>
                </c:pt>
                <c:pt idx="224">
                  <c:v>2.92</c:v>
                </c:pt>
                <c:pt idx="225">
                  <c:v>5.34</c:v>
                </c:pt>
                <c:pt idx="226">
                  <c:v>1.23</c:v>
                </c:pt>
                <c:pt idx="227">
                  <c:v>2.09</c:v>
                </c:pt>
                <c:pt idx="228">
                  <c:v>7.56</c:v>
                </c:pt>
                <c:pt idx="229">
                  <c:v>2.4900000000000002</c:v>
                </c:pt>
                <c:pt idx="230">
                  <c:v>1.92</c:v>
                </c:pt>
                <c:pt idx="231">
                  <c:v>7.4</c:v>
                </c:pt>
                <c:pt idx="232">
                  <c:v>2.89</c:v>
                </c:pt>
                <c:pt idx="233">
                  <c:v>3.7</c:v>
                </c:pt>
                <c:pt idx="234">
                  <c:v>7.35</c:v>
                </c:pt>
                <c:pt idx="235">
                  <c:v>2.71</c:v>
                </c:pt>
                <c:pt idx="236">
                  <c:v>2.82</c:v>
                </c:pt>
                <c:pt idx="237">
                  <c:v>6.42</c:v>
                </c:pt>
                <c:pt idx="238">
                  <c:v>2.42</c:v>
                </c:pt>
                <c:pt idx="239">
                  <c:v>2.06</c:v>
                </c:pt>
                <c:pt idx="240">
                  <c:v>7.32</c:v>
                </c:pt>
                <c:pt idx="241">
                  <c:v>2.1800000000000002</c:v>
                </c:pt>
                <c:pt idx="242">
                  <c:v>3.43</c:v>
                </c:pt>
                <c:pt idx="243">
                  <c:v>6.46</c:v>
                </c:pt>
                <c:pt idx="244">
                  <c:v>1.89</c:v>
                </c:pt>
                <c:pt idx="245">
                  <c:v>2.77</c:v>
                </c:pt>
                <c:pt idx="246">
                  <c:v>8.89</c:v>
                </c:pt>
                <c:pt idx="247">
                  <c:v>3.63</c:v>
                </c:pt>
                <c:pt idx="248">
                  <c:v>5.18</c:v>
                </c:pt>
                <c:pt idx="249">
                  <c:v>6.19</c:v>
                </c:pt>
                <c:pt idx="250">
                  <c:v>3.57</c:v>
                </c:pt>
                <c:pt idx="251">
                  <c:v>3.37</c:v>
                </c:pt>
                <c:pt idx="252">
                  <c:v>7.88</c:v>
                </c:pt>
                <c:pt idx="253">
                  <c:v>0.4</c:v>
                </c:pt>
                <c:pt idx="254">
                  <c:v>2.46</c:v>
                </c:pt>
                <c:pt idx="255">
                  <c:v>6.8</c:v>
                </c:pt>
                <c:pt idx="256">
                  <c:v>1.98</c:v>
                </c:pt>
                <c:pt idx="257">
                  <c:v>3.2</c:v>
                </c:pt>
                <c:pt idx="258">
                  <c:v>7.65</c:v>
                </c:pt>
                <c:pt idx="259">
                  <c:v>2.72</c:v>
                </c:pt>
                <c:pt idx="260">
                  <c:v>4.0599999999999996</c:v>
                </c:pt>
                <c:pt idx="261">
                  <c:v>9.2100000000000009</c:v>
                </c:pt>
                <c:pt idx="262">
                  <c:v>2.86</c:v>
                </c:pt>
                <c:pt idx="263">
                  <c:v>3.36</c:v>
                </c:pt>
                <c:pt idx="264">
                  <c:v>9.6</c:v>
                </c:pt>
                <c:pt idx="265">
                  <c:v>3.81</c:v>
                </c:pt>
                <c:pt idx="266">
                  <c:v>4.49</c:v>
                </c:pt>
                <c:pt idx="267">
                  <c:v>11.51</c:v>
                </c:pt>
                <c:pt idx="268">
                  <c:v>3.35</c:v>
                </c:pt>
                <c:pt idx="269">
                  <c:v>3.75</c:v>
                </c:pt>
                <c:pt idx="270">
                  <c:v>7.12</c:v>
                </c:pt>
                <c:pt idx="271">
                  <c:v>3.42</c:v>
                </c:pt>
                <c:pt idx="272">
                  <c:v>3.21</c:v>
                </c:pt>
                <c:pt idx="273">
                  <c:v>7.11</c:v>
                </c:pt>
                <c:pt idx="274">
                  <c:v>2.74</c:v>
                </c:pt>
                <c:pt idx="275">
                  <c:v>2.4500000000000002</c:v>
                </c:pt>
                <c:pt idx="276">
                  <c:v>8.1999999999999993</c:v>
                </c:pt>
                <c:pt idx="277">
                  <c:v>3.43</c:v>
                </c:pt>
                <c:pt idx="278">
                  <c:v>3.34</c:v>
                </c:pt>
                <c:pt idx="279">
                  <c:v>4.79</c:v>
                </c:pt>
                <c:pt idx="280">
                  <c:v>2.7</c:v>
                </c:pt>
                <c:pt idx="281">
                  <c:v>2.29</c:v>
                </c:pt>
                <c:pt idx="282">
                  <c:v>10.46</c:v>
                </c:pt>
                <c:pt idx="283">
                  <c:v>2.2999999999999998</c:v>
                </c:pt>
                <c:pt idx="284">
                  <c:v>3.5</c:v>
                </c:pt>
                <c:pt idx="285">
                  <c:v>7.89</c:v>
                </c:pt>
                <c:pt idx="286">
                  <c:v>3.21</c:v>
                </c:pt>
                <c:pt idx="287">
                  <c:v>2.95</c:v>
                </c:pt>
                <c:pt idx="288">
                  <c:v>8.5</c:v>
                </c:pt>
                <c:pt idx="289">
                  <c:v>2.65</c:v>
                </c:pt>
                <c:pt idx="290">
                  <c:v>2.66</c:v>
                </c:pt>
                <c:pt idx="291">
                  <c:v>5.57</c:v>
                </c:pt>
                <c:pt idx="292">
                  <c:v>3.14</c:v>
                </c:pt>
                <c:pt idx="293">
                  <c:v>5.33</c:v>
                </c:pt>
                <c:pt idx="294">
                  <c:v>7.66</c:v>
                </c:pt>
                <c:pt idx="295">
                  <c:v>3.02</c:v>
                </c:pt>
                <c:pt idx="296">
                  <c:v>3.14</c:v>
                </c:pt>
                <c:pt idx="297">
                  <c:v>6.03</c:v>
                </c:pt>
                <c:pt idx="298">
                  <c:v>1.57</c:v>
                </c:pt>
                <c:pt idx="299">
                  <c:v>3.75</c:v>
                </c:pt>
                <c:pt idx="300">
                  <c:v>7.08</c:v>
                </c:pt>
                <c:pt idx="301">
                  <c:v>1.92</c:v>
                </c:pt>
                <c:pt idx="302">
                  <c:v>3.1</c:v>
                </c:pt>
                <c:pt idx="303">
                  <c:v>6.98</c:v>
                </c:pt>
                <c:pt idx="304">
                  <c:v>4.46</c:v>
                </c:pt>
                <c:pt idx="305">
                  <c:v>5.88</c:v>
                </c:pt>
                <c:pt idx="306">
                  <c:v>4.71</c:v>
                </c:pt>
                <c:pt idx="307">
                  <c:v>2.2000000000000002</c:v>
                </c:pt>
                <c:pt idx="308">
                  <c:v>4.22</c:v>
                </c:pt>
                <c:pt idx="309">
                  <c:v>6.5</c:v>
                </c:pt>
                <c:pt idx="310">
                  <c:v>2.83</c:v>
                </c:pt>
                <c:pt idx="311">
                  <c:v>3.86</c:v>
                </c:pt>
                <c:pt idx="312">
                  <c:v>7.55</c:v>
                </c:pt>
                <c:pt idx="313">
                  <c:v>1.92</c:v>
                </c:pt>
                <c:pt idx="314">
                  <c:v>2.85</c:v>
                </c:pt>
                <c:pt idx="315">
                  <c:v>6.46</c:v>
                </c:pt>
                <c:pt idx="316">
                  <c:v>2.0699999999999998</c:v>
                </c:pt>
                <c:pt idx="317">
                  <c:v>2.46</c:v>
                </c:pt>
                <c:pt idx="318">
                  <c:v>7.21</c:v>
                </c:pt>
                <c:pt idx="319">
                  <c:v>2.35</c:v>
                </c:pt>
                <c:pt idx="320">
                  <c:v>3.92</c:v>
                </c:pt>
                <c:pt idx="321">
                  <c:v>6.34</c:v>
                </c:pt>
                <c:pt idx="322">
                  <c:v>2.37</c:v>
                </c:pt>
                <c:pt idx="323">
                  <c:v>3.49</c:v>
                </c:pt>
                <c:pt idx="324">
                  <c:v>6.33</c:v>
                </c:pt>
                <c:pt idx="325">
                  <c:v>1.86</c:v>
                </c:pt>
                <c:pt idx="326">
                  <c:v>3.88</c:v>
                </c:pt>
                <c:pt idx="327">
                  <c:v>8.15</c:v>
                </c:pt>
                <c:pt idx="328">
                  <c:v>2.96</c:v>
                </c:pt>
                <c:pt idx="329">
                  <c:v>2.35</c:v>
                </c:pt>
                <c:pt idx="330">
                  <c:v>6.01</c:v>
                </c:pt>
                <c:pt idx="331">
                  <c:v>1.99</c:v>
                </c:pt>
                <c:pt idx="332">
                  <c:v>2.2400000000000002</c:v>
                </c:pt>
                <c:pt idx="333">
                  <c:v>4.59</c:v>
                </c:pt>
                <c:pt idx="334">
                  <c:v>1.3</c:v>
                </c:pt>
                <c:pt idx="335">
                  <c:v>3.02</c:v>
                </c:pt>
                <c:pt idx="336">
                  <c:v>4.6100000000000003</c:v>
                </c:pt>
                <c:pt idx="337">
                  <c:v>3.09</c:v>
                </c:pt>
                <c:pt idx="338">
                  <c:v>2.81</c:v>
                </c:pt>
                <c:pt idx="339">
                  <c:v>6.3</c:v>
                </c:pt>
                <c:pt idx="340">
                  <c:v>3.45</c:v>
                </c:pt>
                <c:pt idx="341">
                  <c:v>1.42</c:v>
                </c:pt>
                <c:pt idx="342">
                  <c:v>5.75</c:v>
                </c:pt>
                <c:pt idx="343">
                  <c:v>1.49</c:v>
                </c:pt>
                <c:pt idx="344">
                  <c:v>2.64</c:v>
                </c:pt>
                <c:pt idx="345">
                  <c:v>5.53</c:v>
                </c:pt>
                <c:pt idx="346">
                  <c:v>2.4900000000000002</c:v>
                </c:pt>
                <c:pt idx="347">
                  <c:v>2.23</c:v>
                </c:pt>
                <c:pt idx="348">
                  <c:v>5.91</c:v>
                </c:pt>
                <c:pt idx="349">
                  <c:v>2.13</c:v>
                </c:pt>
                <c:pt idx="350">
                  <c:v>2.58</c:v>
                </c:pt>
                <c:pt idx="351">
                  <c:v>5.01</c:v>
                </c:pt>
                <c:pt idx="352">
                  <c:v>1.92</c:v>
                </c:pt>
                <c:pt idx="353">
                  <c:v>4.49</c:v>
                </c:pt>
                <c:pt idx="354">
                  <c:v>6.9</c:v>
                </c:pt>
                <c:pt idx="355">
                  <c:v>1.77</c:v>
                </c:pt>
                <c:pt idx="356">
                  <c:v>3.42</c:v>
                </c:pt>
                <c:pt idx="357">
                  <c:v>6.67</c:v>
                </c:pt>
                <c:pt idx="358">
                  <c:v>2.56</c:v>
                </c:pt>
                <c:pt idx="359">
                  <c:v>2.64</c:v>
                </c:pt>
                <c:pt idx="360">
                  <c:v>5.01</c:v>
                </c:pt>
                <c:pt idx="361">
                  <c:v>2.87</c:v>
                </c:pt>
                <c:pt idx="362">
                  <c:v>1.5</c:v>
                </c:pt>
                <c:pt idx="363">
                  <c:v>7.85</c:v>
                </c:pt>
                <c:pt idx="364">
                  <c:v>4.05</c:v>
                </c:pt>
                <c:pt idx="365">
                  <c:v>1.33</c:v>
                </c:pt>
                <c:pt idx="366">
                  <c:v>6.43</c:v>
                </c:pt>
                <c:pt idx="367">
                  <c:v>2.2400000000000002</c:v>
                </c:pt>
                <c:pt idx="368">
                  <c:v>2.6</c:v>
                </c:pt>
                <c:pt idx="369">
                  <c:v>7.11</c:v>
                </c:pt>
                <c:pt idx="370">
                  <c:v>1.94</c:v>
                </c:pt>
                <c:pt idx="371">
                  <c:v>2.63</c:v>
                </c:pt>
                <c:pt idx="372">
                  <c:v>6.97</c:v>
                </c:pt>
                <c:pt idx="373">
                  <c:v>1.1399999999999999</c:v>
                </c:pt>
                <c:pt idx="374">
                  <c:v>2.9</c:v>
                </c:pt>
                <c:pt idx="375">
                  <c:v>5.37</c:v>
                </c:pt>
                <c:pt idx="376">
                  <c:v>1.24</c:v>
                </c:pt>
                <c:pt idx="377">
                  <c:v>2.1</c:v>
                </c:pt>
                <c:pt idx="378">
                  <c:v>7.58</c:v>
                </c:pt>
                <c:pt idx="379">
                  <c:v>2.48</c:v>
                </c:pt>
                <c:pt idx="380">
                  <c:v>1.92</c:v>
                </c:pt>
                <c:pt idx="381">
                  <c:v>7.41</c:v>
                </c:pt>
                <c:pt idx="382">
                  <c:v>2.91</c:v>
                </c:pt>
                <c:pt idx="383">
                  <c:v>3.71</c:v>
                </c:pt>
                <c:pt idx="384">
                  <c:v>7.32</c:v>
                </c:pt>
                <c:pt idx="385">
                  <c:v>2.69</c:v>
                </c:pt>
                <c:pt idx="386">
                  <c:v>2.86</c:v>
                </c:pt>
                <c:pt idx="387">
                  <c:v>6.43</c:v>
                </c:pt>
                <c:pt idx="388">
                  <c:v>2.44</c:v>
                </c:pt>
                <c:pt idx="389">
                  <c:v>2.0699999999999998</c:v>
                </c:pt>
                <c:pt idx="390">
                  <c:v>7.34</c:v>
                </c:pt>
                <c:pt idx="391">
                  <c:v>2.14</c:v>
                </c:pt>
                <c:pt idx="392">
                  <c:v>3.44</c:v>
                </c:pt>
                <c:pt idx="393">
                  <c:v>6.5</c:v>
                </c:pt>
                <c:pt idx="394">
                  <c:v>1.89</c:v>
                </c:pt>
                <c:pt idx="395">
                  <c:v>2.78</c:v>
                </c:pt>
                <c:pt idx="396">
                  <c:v>8.91</c:v>
                </c:pt>
                <c:pt idx="397">
                  <c:v>3.67</c:v>
                </c:pt>
                <c:pt idx="398">
                  <c:v>5.17</c:v>
                </c:pt>
                <c:pt idx="399">
                  <c:v>6.16</c:v>
                </c:pt>
                <c:pt idx="400">
                  <c:v>3.54</c:v>
                </c:pt>
                <c:pt idx="401">
                  <c:v>3.39</c:v>
                </c:pt>
                <c:pt idx="402">
                  <c:v>7.91</c:v>
                </c:pt>
                <c:pt idx="403">
                  <c:v>0.39</c:v>
                </c:pt>
                <c:pt idx="404">
                  <c:v>2.38</c:v>
                </c:pt>
                <c:pt idx="405">
                  <c:v>6.81</c:v>
                </c:pt>
                <c:pt idx="406">
                  <c:v>1.98</c:v>
                </c:pt>
                <c:pt idx="407">
                  <c:v>3.19</c:v>
                </c:pt>
                <c:pt idx="408">
                  <c:v>7.68</c:v>
                </c:pt>
                <c:pt idx="409">
                  <c:v>2.73</c:v>
                </c:pt>
                <c:pt idx="410">
                  <c:v>4.07</c:v>
                </c:pt>
                <c:pt idx="411">
                  <c:v>9.1999999999999993</c:v>
                </c:pt>
                <c:pt idx="412">
                  <c:v>2.86</c:v>
                </c:pt>
                <c:pt idx="413">
                  <c:v>3.34</c:v>
                </c:pt>
                <c:pt idx="414">
                  <c:v>9.66</c:v>
                </c:pt>
                <c:pt idx="415">
                  <c:v>3.78</c:v>
                </c:pt>
                <c:pt idx="416">
                  <c:v>4.4000000000000004</c:v>
                </c:pt>
                <c:pt idx="417">
                  <c:v>11.52</c:v>
                </c:pt>
                <c:pt idx="418">
                  <c:v>3.34</c:v>
                </c:pt>
                <c:pt idx="419">
                  <c:v>3.7</c:v>
                </c:pt>
                <c:pt idx="420">
                  <c:v>7.09</c:v>
                </c:pt>
                <c:pt idx="421">
                  <c:v>3.41</c:v>
                </c:pt>
                <c:pt idx="422">
                  <c:v>3.21</c:v>
                </c:pt>
                <c:pt idx="423">
                  <c:v>7.09</c:v>
                </c:pt>
                <c:pt idx="424">
                  <c:v>2.72</c:v>
                </c:pt>
                <c:pt idx="425">
                  <c:v>2.4300000000000002</c:v>
                </c:pt>
                <c:pt idx="426">
                  <c:v>8.23</c:v>
                </c:pt>
                <c:pt idx="427">
                  <c:v>3.39</c:v>
                </c:pt>
                <c:pt idx="428">
                  <c:v>3.34</c:v>
                </c:pt>
                <c:pt idx="429">
                  <c:v>4.79</c:v>
                </c:pt>
                <c:pt idx="430">
                  <c:v>2.71</c:v>
                </c:pt>
                <c:pt idx="431">
                  <c:v>2.29</c:v>
                </c:pt>
                <c:pt idx="432">
                  <c:v>10.49</c:v>
                </c:pt>
                <c:pt idx="433">
                  <c:v>2.2999999999999998</c:v>
                </c:pt>
                <c:pt idx="434">
                  <c:v>3.58</c:v>
                </c:pt>
                <c:pt idx="435">
                  <c:v>7.92</c:v>
                </c:pt>
                <c:pt idx="436">
                  <c:v>3.17</c:v>
                </c:pt>
                <c:pt idx="437">
                  <c:v>2.96</c:v>
                </c:pt>
                <c:pt idx="438">
                  <c:v>8.49</c:v>
                </c:pt>
                <c:pt idx="439">
                  <c:v>2.62</c:v>
                </c:pt>
                <c:pt idx="440">
                  <c:v>2.68</c:v>
                </c:pt>
                <c:pt idx="441">
                  <c:v>5.7</c:v>
                </c:pt>
                <c:pt idx="442">
                  <c:v>3.13</c:v>
                </c:pt>
                <c:pt idx="443">
                  <c:v>5.38</c:v>
                </c:pt>
                <c:pt idx="444">
                  <c:v>7.69</c:v>
                </c:pt>
                <c:pt idx="445">
                  <c:v>2.98</c:v>
                </c:pt>
                <c:pt idx="446">
                  <c:v>3.15</c:v>
                </c:pt>
                <c:pt idx="447">
                  <c:v>6.03</c:v>
                </c:pt>
                <c:pt idx="448">
                  <c:v>1.58</c:v>
                </c:pt>
                <c:pt idx="449">
                  <c:v>3.72</c:v>
                </c:pt>
                <c:pt idx="450">
                  <c:v>7</c:v>
                </c:pt>
                <c:pt idx="451">
                  <c:v>1.9</c:v>
                </c:pt>
                <c:pt idx="452">
                  <c:v>3.07</c:v>
                </c:pt>
                <c:pt idx="453">
                  <c:v>6.94</c:v>
                </c:pt>
                <c:pt idx="454">
                  <c:v>4.45</c:v>
                </c:pt>
                <c:pt idx="455">
                  <c:v>5.89</c:v>
                </c:pt>
                <c:pt idx="456">
                  <c:v>4.7300000000000004</c:v>
                </c:pt>
                <c:pt idx="457">
                  <c:v>2.1800000000000002</c:v>
                </c:pt>
                <c:pt idx="458">
                  <c:v>4.24</c:v>
                </c:pt>
                <c:pt idx="459">
                  <c:v>6.52</c:v>
                </c:pt>
                <c:pt idx="460">
                  <c:v>2.82</c:v>
                </c:pt>
                <c:pt idx="461">
                  <c:v>3.86</c:v>
                </c:pt>
                <c:pt idx="462">
                  <c:v>7.53</c:v>
                </c:pt>
                <c:pt idx="463">
                  <c:v>1.91</c:v>
                </c:pt>
                <c:pt idx="464">
                  <c:v>2.84</c:v>
                </c:pt>
                <c:pt idx="465">
                  <c:v>6.48</c:v>
                </c:pt>
                <c:pt idx="466">
                  <c:v>2.06</c:v>
                </c:pt>
                <c:pt idx="467">
                  <c:v>2.4500000000000002</c:v>
                </c:pt>
                <c:pt idx="468">
                  <c:v>7.22</c:v>
                </c:pt>
                <c:pt idx="469">
                  <c:v>2.35</c:v>
                </c:pt>
                <c:pt idx="470">
                  <c:v>3.93</c:v>
                </c:pt>
                <c:pt idx="471">
                  <c:v>6.37</c:v>
                </c:pt>
                <c:pt idx="472">
                  <c:v>2.36</c:v>
                </c:pt>
                <c:pt idx="473">
                  <c:v>3.46</c:v>
                </c:pt>
                <c:pt idx="474">
                  <c:v>6.46</c:v>
                </c:pt>
                <c:pt idx="475">
                  <c:v>1.87</c:v>
                </c:pt>
                <c:pt idx="476">
                  <c:v>3.88</c:v>
                </c:pt>
                <c:pt idx="477">
                  <c:v>8.18</c:v>
                </c:pt>
                <c:pt idx="478">
                  <c:v>2.96</c:v>
                </c:pt>
                <c:pt idx="479">
                  <c:v>2.35</c:v>
                </c:pt>
                <c:pt idx="480">
                  <c:v>6.04</c:v>
                </c:pt>
                <c:pt idx="481">
                  <c:v>1.99</c:v>
                </c:pt>
                <c:pt idx="482">
                  <c:v>2.25</c:v>
                </c:pt>
                <c:pt idx="483">
                  <c:v>4.5999999999999996</c:v>
                </c:pt>
                <c:pt idx="484">
                  <c:v>1.31</c:v>
                </c:pt>
                <c:pt idx="485">
                  <c:v>3.05</c:v>
                </c:pt>
                <c:pt idx="486">
                  <c:v>4.5999999999999996</c:v>
                </c:pt>
                <c:pt idx="487">
                  <c:v>3.12</c:v>
                </c:pt>
                <c:pt idx="488">
                  <c:v>2.79</c:v>
                </c:pt>
                <c:pt idx="489">
                  <c:v>6.31</c:v>
                </c:pt>
                <c:pt idx="490">
                  <c:v>3.43</c:v>
                </c:pt>
                <c:pt idx="491">
                  <c:v>1.42</c:v>
                </c:pt>
                <c:pt idx="492">
                  <c:v>5.73</c:v>
                </c:pt>
                <c:pt idx="493">
                  <c:v>1.5</c:v>
                </c:pt>
                <c:pt idx="494">
                  <c:v>2.66</c:v>
                </c:pt>
                <c:pt idx="495">
                  <c:v>5.49</c:v>
                </c:pt>
                <c:pt idx="496">
                  <c:v>2.4900000000000002</c:v>
                </c:pt>
                <c:pt idx="497">
                  <c:v>2.2200000000000002</c:v>
                </c:pt>
                <c:pt idx="498">
                  <c:v>5.9</c:v>
                </c:pt>
                <c:pt idx="499">
                  <c:v>2.14</c:v>
                </c:pt>
                <c:pt idx="500">
                  <c:v>2.59</c:v>
                </c:pt>
                <c:pt idx="501">
                  <c:v>4.9800000000000004</c:v>
                </c:pt>
                <c:pt idx="502">
                  <c:v>1.92</c:v>
                </c:pt>
                <c:pt idx="503">
                  <c:v>4.4800000000000004</c:v>
                </c:pt>
                <c:pt idx="504">
                  <c:v>6.87</c:v>
                </c:pt>
                <c:pt idx="505">
                  <c:v>1.74</c:v>
                </c:pt>
                <c:pt idx="506">
                  <c:v>3.42</c:v>
                </c:pt>
                <c:pt idx="507">
                  <c:v>6.66</c:v>
                </c:pt>
                <c:pt idx="508">
                  <c:v>2.54</c:v>
                </c:pt>
                <c:pt idx="509">
                  <c:v>2.62</c:v>
                </c:pt>
                <c:pt idx="510">
                  <c:v>4.99</c:v>
                </c:pt>
                <c:pt idx="511">
                  <c:v>2.87</c:v>
                </c:pt>
                <c:pt idx="512">
                  <c:v>1.5</c:v>
                </c:pt>
                <c:pt idx="513">
                  <c:v>7.76</c:v>
                </c:pt>
                <c:pt idx="514">
                  <c:v>4.05</c:v>
                </c:pt>
                <c:pt idx="515">
                  <c:v>1.33</c:v>
                </c:pt>
                <c:pt idx="516">
                  <c:v>6.45</c:v>
                </c:pt>
                <c:pt idx="517">
                  <c:v>2.2400000000000002</c:v>
                </c:pt>
                <c:pt idx="518">
                  <c:v>2.57</c:v>
                </c:pt>
                <c:pt idx="519">
                  <c:v>7.12</c:v>
                </c:pt>
                <c:pt idx="520">
                  <c:v>1.94</c:v>
                </c:pt>
                <c:pt idx="521">
                  <c:v>2.63</c:v>
                </c:pt>
                <c:pt idx="522">
                  <c:v>6.94</c:v>
                </c:pt>
                <c:pt idx="523">
                  <c:v>1.1499999999999999</c:v>
                </c:pt>
                <c:pt idx="524">
                  <c:v>2.9</c:v>
                </c:pt>
                <c:pt idx="525">
                  <c:v>5.37</c:v>
                </c:pt>
                <c:pt idx="526">
                  <c:v>1.23</c:v>
                </c:pt>
                <c:pt idx="527">
                  <c:v>2.08</c:v>
                </c:pt>
                <c:pt idx="528">
                  <c:v>7.65</c:v>
                </c:pt>
                <c:pt idx="529">
                  <c:v>2.4700000000000002</c:v>
                </c:pt>
                <c:pt idx="530">
                  <c:v>1.95</c:v>
                </c:pt>
                <c:pt idx="531">
                  <c:v>7.41</c:v>
                </c:pt>
                <c:pt idx="532">
                  <c:v>2.89</c:v>
                </c:pt>
                <c:pt idx="533">
                  <c:v>3.71</c:v>
                </c:pt>
                <c:pt idx="534">
                  <c:v>7.29</c:v>
                </c:pt>
                <c:pt idx="535">
                  <c:v>2.7</c:v>
                </c:pt>
                <c:pt idx="536">
                  <c:v>2.84</c:v>
                </c:pt>
                <c:pt idx="537">
                  <c:v>6.42</c:v>
                </c:pt>
                <c:pt idx="538">
                  <c:v>2.4300000000000002</c:v>
                </c:pt>
                <c:pt idx="539">
                  <c:v>2.0699999999999998</c:v>
                </c:pt>
                <c:pt idx="540">
                  <c:v>7.34</c:v>
                </c:pt>
                <c:pt idx="541">
                  <c:v>2.15</c:v>
                </c:pt>
                <c:pt idx="542">
                  <c:v>3.44</c:v>
                </c:pt>
                <c:pt idx="543">
                  <c:v>6.51</c:v>
                </c:pt>
                <c:pt idx="544">
                  <c:v>1.89</c:v>
                </c:pt>
                <c:pt idx="545">
                  <c:v>2.77</c:v>
                </c:pt>
                <c:pt idx="546">
                  <c:v>8.9</c:v>
                </c:pt>
                <c:pt idx="547">
                  <c:v>3.71</c:v>
                </c:pt>
                <c:pt idx="548">
                  <c:v>5.17</c:v>
                </c:pt>
                <c:pt idx="549">
                  <c:v>6.19</c:v>
                </c:pt>
                <c:pt idx="550">
                  <c:v>3.54</c:v>
                </c:pt>
                <c:pt idx="551">
                  <c:v>3.37</c:v>
                </c:pt>
                <c:pt idx="552">
                  <c:v>7.91</c:v>
                </c:pt>
                <c:pt idx="553">
                  <c:v>0.38</c:v>
                </c:pt>
                <c:pt idx="554">
                  <c:v>2.36</c:v>
                </c:pt>
                <c:pt idx="555">
                  <c:v>6.8</c:v>
                </c:pt>
                <c:pt idx="556">
                  <c:v>1.99</c:v>
                </c:pt>
                <c:pt idx="557">
                  <c:v>3.19</c:v>
                </c:pt>
                <c:pt idx="558">
                  <c:v>7.67</c:v>
                </c:pt>
                <c:pt idx="559">
                  <c:v>2.74</c:v>
                </c:pt>
                <c:pt idx="560">
                  <c:v>4.0599999999999996</c:v>
                </c:pt>
                <c:pt idx="561">
                  <c:v>9.26</c:v>
                </c:pt>
                <c:pt idx="562">
                  <c:v>2.87</c:v>
                </c:pt>
                <c:pt idx="563">
                  <c:v>3.36</c:v>
                </c:pt>
                <c:pt idx="564">
                  <c:v>9.64</c:v>
                </c:pt>
                <c:pt idx="565">
                  <c:v>3.78</c:v>
                </c:pt>
                <c:pt idx="566">
                  <c:v>4.42</c:v>
                </c:pt>
                <c:pt idx="567">
                  <c:v>11.45</c:v>
                </c:pt>
                <c:pt idx="568">
                  <c:v>3.35</c:v>
                </c:pt>
                <c:pt idx="569">
                  <c:v>3.73</c:v>
                </c:pt>
                <c:pt idx="570">
                  <c:v>7.14</c:v>
                </c:pt>
                <c:pt idx="571">
                  <c:v>3.45</c:v>
                </c:pt>
                <c:pt idx="572">
                  <c:v>3.22</c:v>
                </c:pt>
                <c:pt idx="573">
                  <c:v>7.1</c:v>
                </c:pt>
                <c:pt idx="574">
                  <c:v>2.73</c:v>
                </c:pt>
                <c:pt idx="575">
                  <c:v>2.42</c:v>
                </c:pt>
                <c:pt idx="576">
                  <c:v>8.25</c:v>
                </c:pt>
                <c:pt idx="577">
                  <c:v>3.4</c:v>
                </c:pt>
                <c:pt idx="578">
                  <c:v>3.34</c:v>
                </c:pt>
                <c:pt idx="579">
                  <c:v>4.76</c:v>
                </c:pt>
                <c:pt idx="580">
                  <c:v>2.72</c:v>
                </c:pt>
                <c:pt idx="581">
                  <c:v>2.2999999999999998</c:v>
                </c:pt>
                <c:pt idx="582">
                  <c:v>10.47</c:v>
                </c:pt>
                <c:pt idx="583">
                  <c:v>2.2999999999999998</c:v>
                </c:pt>
                <c:pt idx="584">
                  <c:v>3.49</c:v>
                </c:pt>
                <c:pt idx="585">
                  <c:v>7.9</c:v>
                </c:pt>
                <c:pt idx="586">
                  <c:v>3.18</c:v>
                </c:pt>
                <c:pt idx="587">
                  <c:v>2.96</c:v>
                </c:pt>
                <c:pt idx="588">
                  <c:v>8.5500000000000007</c:v>
                </c:pt>
                <c:pt idx="589">
                  <c:v>2.61</c:v>
                </c:pt>
                <c:pt idx="590">
                  <c:v>2.66</c:v>
                </c:pt>
                <c:pt idx="591">
                  <c:v>5.62</c:v>
                </c:pt>
                <c:pt idx="592">
                  <c:v>3.14</c:v>
                </c:pt>
                <c:pt idx="593">
                  <c:v>5.37</c:v>
                </c:pt>
                <c:pt idx="594">
                  <c:v>7.71</c:v>
                </c:pt>
                <c:pt idx="595">
                  <c:v>3.24</c:v>
                </c:pt>
                <c:pt idx="596">
                  <c:v>3.15</c:v>
                </c:pt>
                <c:pt idx="597">
                  <c:v>6.06</c:v>
                </c:pt>
                <c:pt idx="598">
                  <c:v>1.57</c:v>
                </c:pt>
                <c:pt idx="599">
                  <c:v>3.72</c:v>
                </c:pt>
                <c:pt idx="600">
                  <c:v>7.01</c:v>
                </c:pt>
                <c:pt idx="601">
                  <c:v>1.9</c:v>
                </c:pt>
                <c:pt idx="602">
                  <c:v>3.05</c:v>
                </c:pt>
                <c:pt idx="603">
                  <c:v>6.96</c:v>
                </c:pt>
                <c:pt idx="604">
                  <c:v>4.4400000000000004</c:v>
                </c:pt>
                <c:pt idx="605">
                  <c:v>5.86</c:v>
                </c:pt>
                <c:pt idx="606">
                  <c:v>4.7300000000000004</c:v>
                </c:pt>
                <c:pt idx="607">
                  <c:v>2.1800000000000002</c:v>
                </c:pt>
                <c:pt idx="608">
                  <c:v>4.22</c:v>
                </c:pt>
                <c:pt idx="609">
                  <c:v>6.58</c:v>
                </c:pt>
                <c:pt idx="610">
                  <c:v>2.83</c:v>
                </c:pt>
                <c:pt idx="611">
                  <c:v>3.89</c:v>
                </c:pt>
                <c:pt idx="612">
                  <c:v>7.49</c:v>
                </c:pt>
                <c:pt idx="613">
                  <c:v>1.9</c:v>
                </c:pt>
                <c:pt idx="614">
                  <c:v>2.85</c:v>
                </c:pt>
                <c:pt idx="615">
                  <c:v>6.44</c:v>
                </c:pt>
                <c:pt idx="616">
                  <c:v>2.06</c:v>
                </c:pt>
                <c:pt idx="617">
                  <c:v>2.5</c:v>
                </c:pt>
                <c:pt idx="618">
                  <c:v>7.69</c:v>
                </c:pt>
                <c:pt idx="619">
                  <c:v>2.57</c:v>
                </c:pt>
                <c:pt idx="620">
                  <c:v>3.94</c:v>
                </c:pt>
                <c:pt idx="621">
                  <c:v>6.34</c:v>
                </c:pt>
                <c:pt idx="622">
                  <c:v>2.36</c:v>
                </c:pt>
                <c:pt idx="623">
                  <c:v>3.46</c:v>
                </c:pt>
                <c:pt idx="624">
                  <c:v>6.34</c:v>
                </c:pt>
                <c:pt idx="625">
                  <c:v>1.85</c:v>
                </c:pt>
                <c:pt idx="626">
                  <c:v>3.88</c:v>
                </c:pt>
                <c:pt idx="627">
                  <c:v>8.23</c:v>
                </c:pt>
                <c:pt idx="628">
                  <c:v>2.94</c:v>
                </c:pt>
                <c:pt idx="629">
                  <c:v>2.35</c:v>
                </c:pt>
                <c:pt idx="630">
                  <c:v>6.04</c:v>
                </c:pt>
                <c:pt idx="631">
                  <c:v>2</c:v>
                </c:pt>
                <c:pt idx="632">
                  <c:v>2.2400000000000002</c:v>
                </c:pt>
                <c:pt idx="633">
                  <c:v>4.57</c:v>
                </c:pt>
                <c:pt idx="634">
                  <c:v>1.31</c:v>
                </c:pt>
                <c:pt idx="635">
                  <c:v>3.02</c:v>
                </c:pt>
                <c:pt idx="636">
                  <c:v>4.62</c:v>
                </c:pt>
                <c:pt idx="637">
                  <c:v>3.1</c:v>
                </c:pt>
                <c:pt idx="638">
                  <c:v>2.79</c:v>
                </c:pt>
                <c:pt idx="639">
                  <c:v>6.27</c:v>
                </c:pt>
                <c:pt idx="640">
                  <c:v>3.42</c:v>
                </c:pt>
                <c:pt idx="641">
                  <c:v>1.41</c:v>
                </c:pt>
                <c:pt idx="642">
                  <c:v>5.78</c:v>
                </c:pt>
                <c:pt idx="643">
                  <c:v>1.49</c:v>
                </c:pt>
                <c:pt idx="644">
                  <c:v>2.65</c:v>
                </c:pt>
                <c:pt idx="645">
                  <c:v>5.52</c:v>
                </c:pt>
                <c:pt idx="646">
                  <c:v>2.4900000000000002</c:v>
                </c:pt>
                <c:pt idx="647">
                  <c:v>2.2400000000000002</c:v>
                </c:pt>
                <c:pt idx="648">
                  <c:v>5.94</c:v>
                </c:pt>
                <c:pt idx="649">
                  <c:v>2.13</c:v>
                </c:pt>
                <c:pt idx="650">
                  <c:v>2.57</c:v>
                </c:pt>
                <c:pt idx="651">
                  <c:v>5.01</c:v>
                </c:pt>
                <c:pt idx="652">
                  <c:v>1.92</c:v>
                </c:pt>
                <c:pt idx="653">
                  <c:v>4.5</c:v>
                </c:pt>
                <c:pt idx="654">
                  <c:v>6.87</c:v>
                </c:pt>
                <c:pt idx="655">
                  <c:v>1.75</c:v>
                </c:pt>
                <c:pt idx="656">
                  <c:v>3.45</c:v>
                </c:pt>
                <c:pt idx="657">
                  <c:v>6.7</c:v>
                </c:pt>
                <c:pt idx="658">
                  <c:v>2.54</c:v>
                </c:pt>
                <c:pt idx="659">
                  <c:v>2.62</c:v>
                </c:pt>
                <c:pt idx="660">
                  <c:v>5</c:v>
                </c:pt>
                <c:pt idx="661">
                  <c:v>2.89</c:v>
                </c:pt>
                <c:pt idx="662">
                  <c:v>1.5</c:v>
                </c:pt>
                <c:pt idx="663">
                  <c:v>7.77</c:v>
                </c:pt>
                <c:pt idx="664">
                  <c:v>4.05</c:v>
                </c:pt>
                <c:pt idx="665">
                  <c:v>1.34</c:v>
                </c:pt>
                <c:pt idx="666">
                  <c:v>6.42</c:v>
                </c:pt>
                <c:pt idx="667">
                  <c:v>2.2400000000000002</c:v>
                </c:pt>
                <c:pt idx="668">
                  <c:v>2.61</c:v>
                </c:pt>
                <c:pt idx="669">
                  <c:v>7.11</c:v>
                </c:pt>
                <c:pt idx="670">
                  <c:v>1.93</c:v>
                </c:pt>
                <c:pt idx="671">
                  <c:v>2.64</c:v>
                </c:pt>
                <c:pt idx="672">
                  <c:v>6.99</c:v>
                </c:pt>
                <c:pt idx="673">
                  <c:v>1.1499999999999999</c:v>
                </c:pt>
                <c:pt idx="674">
                  <c:v>2.89</c:v>
                </c:pt>
                <c:pt idx="675">
                  <c:v>5.37</c:v>
                </c:pt>
                <c:pt idx="676">
                  <c:v>1.23</c:v>
                </c:pt>
                <c:pt idx="677">
                  <c:v>2.08</c:v>
                </c:pt>
                <c:pt idx="678">
                  <c:v>7.71</c:v>
                </c:pt>
                <c:pt idx="679">
                  <c:v>2.4700000000000002</c:v>
                </c:pt>
                <c:pt idx="680">
                  <c:v>1.92</c:v>
                </c:pt>
                <c:pt idx="681">
                  <c:v>7.46</c:v>
                </c:pt>
                <c:pt idx="682">
                  <c:v>2.93</c:v>
                </c:pt>
                <c:pt idx="683">
                  <c:v>3.74</c:v>
                </c:pt>
                <c:pt idx="684">
                  <c:v>7.3</c:v>
                </c:pt>
                <c:pt idx="685">
                  <c:v>2.7</c:v>
                </c:pt>
                <c:pt idx="686">
                  <c:v>2.83</c:v>
                </c:pt>
                <c:pt idx="687">
                  <c:v>6.43</c:v>
                </c:pt>
                <c:pt idx="688">
                  <c:v>2.42</c:v>
                </c:pt>
                <c:pt idx="689">
                  <c:v>2.0699999999999998</c:v>
                </c:pt>
                <c:pt idx="690">
                  <c:v>7.36</c:v>
                </c:pt>
                <c:pt idx="691">
                  <c:v>2.13</c:v>
                </c:pt>
                <c:pt idx="692">
                  <c:v>3.45</c:v>
                </c:pt>
                <c:pt idx="693">
                  <c:v>6.44</c:v>
                </c:pt>
                <c:pt idx="694">
                  <c:v>1.92</c:v>
                </c:pt>
                <c:pt idx="695">
                  <c:v>2.78</c:v>
                </c:pt>
                <c:pt idx="696">
                  <c:v>8.93</c:v>
                </c:pt>
                <c:pt idx="697">
                  <c:v>3.63</c:v>
                </c:pt>
                <c:pt idx="698">
                  <c:v>5.18</c:v>
                </c:pt>
                <c:pt idx="699">
                  <c:v>6.2</c:v>
                </c:pt>
                <c:pt idx="700">
                  <c:v>3.54</c:v>
                </c:pt>
                <c:pt idx="701">
                  <c:v>3.36</c:v>
                </c:pt>
                <c:pt idx="702">
                  <c:v>7.87</c:v>
                </c:pt>
                <c:pt idx="703">
                  <c:v>0.38</c:v>
                </c:pt>
                <c:pt idx="704">
                  <c:v>2.35</c:v>
                </c:pt>
                <c:pt idx="705">
                  <c:v>6.84</c:v>
                </c:pt>
                <c:pt idx="706">
                  <c:v>1.98</c:v>
                </c:pt>
                <c:pt idx="707">
                  <c:v>3.22</c:v>
                </c:pt>
                <c:pt idx="708">
                  <c:v>7.65</c:v>
                </c:pt>
                <c:pt idx="709">
                  <c:v>2.72</c:v>
                </c:pt>
                <c:pt idx="710">
                  <c:v>4.0599999999999996</c:v>
                </c:pt>
                <c:pt idx="711">
                  <c:v>9.2100000000000009</c:v>
                </c:pt>
                <c:pt idx="712">
                  <c:v>2.87</c:v>
                </c:pt>
                <c:pt idx="713">
                  <c:v>3.35</c:v>
                </c:pt>
                <c:pt idx="714">
                  <c:v>9.66</c:v>
                </c:pt>
                <c:pt idx="715">
                  <c:v>3.78</c:v>
                </c:pt>
                <c:pt idx="716">
                  <c:v>4.4000000000000004</c:v>
                </c:pt>
                <c:pt idx="717">
                  <c:v>11.51</c:v>
                </c:pt>
                <c:pt idx="718">
                  <c:v>3.36</c:v>
                </c:pt>
                <c:pt idx="719">
                  <c:v>3.73</c:v>
                </c:pt>
                <c:pt idx="720">
                  <c:v>7.11</c:v>
                </c:pt>
                <c:pt idx="721">
                  <c:v>3.41</c:v>
                </c:pt>
                <c:pt idx="722">
                  <c:v>3.21</c:v>
                </c:pt>
                <c:pt idx="723">
                  <c:v>7.18</c:v>
                </c:pt>
                <c:pt idx="724">
                  <c:v>2.72</c:v>
                </c:pt>
                <c:pt idx="725">
                  <c:v>2.42</c:v>
                </c:pt>
                <c:pt idx="726">
                  <c:v>8.24</c:v>
                </c:pt>
                <c:pt idx="727">
                  <c:v>3.4</c:v>
                </c:pt>
                <c:pt idx="728">
                  <c:v>3.44</c:v>
                </c:pt>
                <c:pt idx="729">
                  <c:v>4.8</c:v>
                </c:pt>
                <c:pt idx="730">
                  <c:v>2.71</c:v>
                </c:pt>
                <c:pt idx="731">
                  <c:v>2.2999999999999998</c:v>
                </c:pt>
                <c:pt idx="732">
                  <c:v>10.52</c:v>
                </c:pt>
                <c:pt idx="733">
                  <c:v>2.3199999999999998</c:v>
                </c:pt>
                <c:pt idx="734">
                  <c:v>3.51</c:v>
                </c:pt>
                <c:pt idx="735">
                  <c:v>7.96</c:v>
                </c:pt>
                <c:pt idx="736">
                  <c:v>3.17</c:v>
                </c:pt>
                <c:pt idx="737">
                  <c:v>2.96</c:v>
                </c:pt>
                <c:pt idx="738">
                  <c:v>8.49</c:v>
                </c:pt>
                <c:pt idx="739">
                  <c:v>2.61</c:v>
                </c:pt>
                <c:pt idx="740">
                  <c:v>2.67</c:v>
                </c:pt>
                <c:pt idx="741">
                  <c:v>5.62</c:v>
                </c:pt>
                <c:pt idx="742">
                  <c:v>3.14</c:v>
                </c:pt>
                <c:pt idx="743">
                  <c:v>5.33</c:v>
                </c:pt>
                <c:pt idx="744">
                  <c:v>7.72</c:v>
                </c:pt>
                <c:pt idx="745">
                  <c:v>3</c:v>
                </c:pt>
                <c:pt idx="746">
                  <c:v>3.15</c:v>
                </c:pt>
                <c:pt idx="747">
                  <c:v>6.02</c:v>
                </c:pt>
                <c:pt idx="748">
                  <c:v>1.57</c:v>
                </c:pt>
                <c:pt idx="749">
                  <c:v>3.71</c:v>
                </c:pt>
                <c:pt idx="750">
                  <c:v>7.1</c:v>
                </c:pt>
                <c:pt idx="751">
                  <c:v>1.9</c:v>
                </c:pt>
                <c:pt idx="752">
                  <c:v>3.08</c:v>
                </c:pt>
                <c:pt idx="753">
                  <c:v>6.93</c:v>
                </c:pt>
                <c:pt idx="754">
                  <c:v>4.46</c:v>
                </c:pt>
                <c:pt idx="755">
                  <c:v>5.86</c:v>
                </c:pt>
                <c:pt idx="756">
                  <c:v>4.76</c:v>
                </c:pt>
                <c:pt idx="757">
                  <c:v>2.2599999999999998</c:v>
                </c:pt>
                <c:pt idx="758">
                  <c:v>4.22</c:v>
                </c:pt>
                <c:pt idx="759">
                  <c:v>6.56</c:v>
                </c:pt>
                <c:pt idx="760">
                  <c:v>2.8</c:v>
                </c:pt>
                <c:pt idx="761">
                  <c:v>3.88</c:v>
                </c:pt>
                <c:pt idx="762">
                  <c:v>7.54</c:v>
                </c:pt>
                <c:pt idx="763">
                  <c:v>1.92</c:v>
                </c:pt>
                <c:pt idx="764">
                  <c:v>2.85</c:v>
                </c:pt>
                <c:pt idx="765">
                  <c:v>6.46</c:v>
                </c:pt>
                <c:pt idx="766">
                  <c:v>2.0699999999999998</c:v>
                </c:pt>
                <c:pt idx="767">
                  <c:v>2.4700000000000002</c:v>
                </c:pt>
                <c:pt idx="768">
                  <c:v>7.24</c:v>
                </c:pt>
                <c:pt idx="769">
                  <c:v>2.36</c:v>
                </c:pt>
                <c:pt idx="770">
                  <c:v>3.93</c:v>
                </c:pt>
                <c:pt idx="771">
                  <c:v>6.47</c:v>
                </c:pt>
                <c:pt idx="772">
                  <c:v>2.35</c:v>
                </c:pt>
                <c:pt idx="773">
                  <c:v>3.53</c:v>
                </c:pt>
                <c:pt idx="774">
                  <c:v>6.32</c:v>
                </c:pt>
                <c:pt idx="775">
                  <c:v>1.87</c:v>
                </c:pt>
                <c:pt idx="776">
                  <c:v>3.87</c:v>
                </c:pt>
                <c:pt idx="777">
                  <c:v>8.18</c:v>
                </c:pt>
                <c:pt idx="778">
                  <c:v>2.94</c:v>
                </c:pt>
                <c:pt idx="779">
                  <c:v>2.35</c:v>
                </c:pt>
                <c:pt idx="780">
                  <c:v>6.04</c:v>
                </c:pt>
                <c:pt idx="781">
                  <c:v>1.98</c:v>
                </c:pt>
                <c:pt idx="782">
                  <c:v>2.2599999999999998</c:v>
                </c:pt>
                <c:pt idx="783">
                  <c:v>4.57</c:v>
                </c:pt>
                <c:pt idx="784">
                  <c:v>1.31</c:v>
                </c:pt>
                <c:pt idx="785">
                  <c:v>3.03</c:v>
                </c:pt>
                <c:pt idx="786">
                  <c:v>4.63</c:v>
                </c:pt>
                <c:pt idx="787">
                  <c:v>3.09</c:v>
                </c:pt>
                <c:pt idx="788">
                  <c:v>2.82</c:v>
                </c:pt>
                <c:pt idx="789">
                  <c:v>6.28</c:v>
                </c:pt>
                <c:pt idx="790">
                  <c:v>3.42</c:v>
                </c:pt>
                <c:pt idx="791">
                  <c:v>1.42</c:v>
                </c:pt>
                <c:pt idx="792">
                  <c:v>5.8</c:v>
                </c:pt>
                <c:pt idx="793">
                  <c:v>1.5</c:v>
                </c:pt>
                <c:pt idx="794">
                  <c:v>2.65</c:v>
                </c:pt>
                <c:pt idx="795">
                  <c:v>5.52</c:v>
                </c:pt>
                <c:pt idx="796">
                  <c:v>2.48</c:v>
                </c:pt>
                <c:pt idx="797">
                  <c:v>2.2400000000000002</c:v>
                </c:pt>
                <c:pt idx="798">
                  <c:v>5.95</c:v>
                </c:pt>
                <c:pt idx="799">
                  <c:v>2.14</c:v>
                </c:pt>
                <c:pt idx="800">
                  <c:v>2.58</c:v>
                </c:pt>
                <c:pt idx="801">
                  <c:v>4.99</c:v>
                </c:pt>
                <c:pt idx="802">
                  <c:v>1.93</c:v>
                </c:pt>
                <c:pt idx="803">
                  <c:v>4.53</c:v>
                </c:pt>
                <c:pt idx="804">
                  <c:v>6.94</c:v>
                </c:pt>
                <c:pt idx="805">
                  <c:v>1.77</c:v>
                </c:pt>
                <c:pt idx="806">
                  <c:v>3.47</c:v>
                </c:pt>
                <c:pt idx="807">
                  <c:v>6.7</c:v>
                </c:pt>
                <c:pt idx="808">
                  <c:v>2.5499999999999998</c:v>
                </c:pt>
                <c:pt idx="809">
                  <c:v>2.6</c:v>
                </c:pt>
                <c:pt idx="810">
                  <c:v>4.99</c:v>
                </c:pt>
                <c:pt idx="811">
                  <c:v>2.9</c:v>
                </c:pt>
                <c:pt idx="812">
                  <c:v>1.5</c:v>
                </c:pt>
                <c:pt idx="813">
                  <c:v>7.78</c:v>
                </c:pt>
                <c:pt idx="814">
                  <c:v>4.05</c:v>
                </c:pt>
                <c:pt idx="815">
                  <c:v>1.34</c:v>
                </c:pt>
                <c:pt idx="816">
                  <c:v>6.51</c:v>
                </c:pt>
                <c:pt idx="817">
                  <c:v>2.2400000000000002</c:v>
                </c:pt>
                <c:pt idx="818">
                  <c:v>2.59</c:v>
                </c:pt>
                <c:pt idx="819">
                  <c:v>7.15</c:v>
                </c:pt>
                <c:pt idx="820">
                  <c:v>1.93</c:v>
                </c:pt>
                <c:pt idx="821">
                  <c:v>2.66</c:v>
                </c:pt>
                <c:pt idx="822">
                  <c:v>6.96</c:v>
                </c:pt>
                <c:pt idx="823">
                  <c:v>1.1399999999999999</c:v>
                </c:pt>
                <c:pt idx="824">
                  <c:v>2.92</c:v>
                </c:pt>
                <c:pt idx="825">
                  <c:v>5.44</c:v>
                </c:pt>
                <c:pt idx="826">
                  <c:v>1.25</c:v>
                </c:pt>
                <c:pt idx="827">
                  <c:v>2.11</c:v>
                </c:pt>
                <c:pt idx="828">
                  <c:v>7.6</c:v>
                </c:pt>
                <c:pt idx="829">
                  <c:v>2.48</c:v>
                </c:pt>
                <c:pt idx="830">
                  <c:v>1.92</c:v>
                </c:pt>
                <c:pt idx="831">
                  <c:v>7.42</c:v>
                </c:pt>
                <c:pt idx="832">
                  <c:v>2.9</c:v>
                </c:pt>
                <c:pt idx="833">
                  <c:v>3.7</c:v>
                </c:pt>
                <c:pt idx="834">
                  <c:v>7.31</c:v>
                </c:pt>
                <c:pt idx="835">
                  <c:v>2.69</c:v>
                </c:pt>
                <c:pt idx="836">
                  <c:v>2.82</c:v>
                </c:pt>
                <c:pt idx="837">
                  <c:v>6.43</c:v>
                </c:pt>
                <c:pt idx="838">
                  <c:v>2.4300000000000002</c:v>
                </c:pt>
                <c:pt idx="839">
                  <c:v>2.08</c:v>
                </c:pt>
                <c:pt idx="840">
                  <c:v>7.31</c:v>
                </c:pt>
                <c:pt idx="841">
                  <c:v>2.15</c:v>
                </c:pt>
                <c:pt idx="842">
                  <c:v>3.45</c:v>
                </c:pt>
                <c:pt idx="843">
                  <c:v>6.46</c:v>
                </c:pt>
                <c:pt idx="844">
                  <c:v>1.89</c:v>
                </c:pt>
                <c:pt idx="845">
                  <c:v>2.75</c:v>
                </c:pt>
                <c:pt idx="846">
                  <c:v>8.99</c:v>
                </c:pt>
                <c:pt idx="847">
                  <c:v>3.68</c:v>
                </c:pt>
                <c:pt idx="848">
                  <c:v>5.2</c:v>
                </c:pt>
                <c:pt idx="849">
                  <c:v>6.25</c:v>
                </c:pt>
                <c:pt idx="850">
                  <c:v>3.58</c:v>
                </c:pt>
                <c:pt idx="851">
                  <c:v>3.41</c:v>
                </c:pt>
                <c:pt idx="852">
                  <c:v>7.91</c:v>
                </c:pt>
                <c:pt idx="853">
                  <c:v>0.39</c:v>
                </c:pt>
                <c:pt idx="854">
                  <c:v>2.36</c:v>
                </c:pt>
                <c:pt idx="855">
                  <c:v>6.82</c:v>
                </c:pt>
                <c:pt idx="856">
                  <c:v>1.98</c:v>
                </c:pt>
                <c:pt idx="857">
                  <c:v>3.21</c:v>
                </c:pt>
                <c:pt idx="858">
                  <c:v>7.77</c:v>
                </c:pt>
                <c:pt idx="859">
                  <c:v>2.72</c:v>
                </c:pt>
                <c:pt idx="860">
                  <c:v>4.08</c:v>
                </c:pt>
                <c:pt idx="861">
                  <c:v>9.2899999999999991</c:v>
                </c:pt>
                <c:pt idx="862">
                  <c:v>2.85</c:v>
                </c:pt>
                <c:pt idx="863">
                  <c:v>3.39</c:v>
                </c:pt>
                <c:pt idx="864">
                  <c:v>9.69</c:v>
                </c:pt>
                <c:pt idx="865">
                  <c:v>3.76</c:v>
                </c:pt>
                <c:pt idx="866">
                  <c:v>4.42</c:v>
                </c:pt>
                <c:pt idx="867">
                  <c:v>11.51</c:v>
                </c:pt>
                <c:pt idx="868">
                  <c:v>3.36</c:v>
                </c:pt>
                <c:pt idx="869">
                  <c:v>3.73</c:v>
                </c:pt>
                <c:pt idx="870">
                  <c:v>7.14</c:v>
                </c:pt>
                <c:pt idx="871">
                  <c:v>3.41</c:v>
                </c:pt>
                <c:pt idx="872">
                  <c:v>3.19</c:v>
                </c:pt>
                <c:pt idx="873">
                  <c:v>7.12</c:v>
                </c:pt>
                <c:pt idx="874">
                  <c:v>2.76</c:v>
                </c:pt>
                <c:pt idx="875">
                  <c:v>2.44</c:v>
                </c:pt>
                <c:pt idx="876">
                  <c:v>8.25</c:v>
                </c:pt>
                <c:pt idx="877">
                  <c:v>3.43</c:v>
                </c:pt>
                <c:pt idx="878">
                  <c:v>3.35</c:v>
                </c:pt>
                <c:pt idx="879">
                  <c:v>4.8099999999999996</c:v>
                </c:pt>
                <c:pt idx="880">
                  <c:v>2.7</c:v>
                </c:pt>
                <c:pt idx="881">
                  <c:v>2.31</c:v>
                </c:pt>
                <c:pt idx="882">
                  <c:v>10.5</c:v>
                </c:pt>
                <c:pt idx="883">
                  <c:v>2.29</c:v>
                </c:pt>
                <c:pt idx="884">
                  <c:v>3.5</c:v>
                </c:pt>
                <c:pt idx="885">
                  <c:v>7.97</c:v>
                </c:pt>
                <c:pt idx="886">
                  <c:v>3.2</c:v>
                </c:pt>
                <c:pt idx="887">
                  <c:v>2.96</c:v>
                </c:pt>
                <c:pt idx="888">
                  <c:v>8.49</c:v>
                </c:pt>
                <c:pt idx="889">
                  <c:v>2.65</c:v>
                </c:pt>
                <c:pt idx="890">
                  <c:v>2.68</c:v>
                </c:pt>
                <c:pt idx="891">
                  <c:v>5.62</c:v>
                </c:pt>
                <c:pt idx="892">
                  <c:v>3.15</c:v>
                </c:pt>
                <c:pt idx="893">
                  <c:v>5.38</c:v>
                </c:pt>
                <c:pt idx="894">
                  <c:v>7.74</c:v>
                </c:pt>
                <c:pt idx="895">
                  <c:v>3</c:v>
                </c:pt>
                <c:pt idx="896">
                  <c:v>3.14</c:v>
                </c:pt>
                <c:pt idx="897">
                  <c:v>6.06</c:v>
                </c:pt>
                <c:pt idx="898">
                  <c:v>1.62</c:v>
                </c:pt>
                <c:pt idx="899">
                  <c:v>3.72</c:v>
                </c:pt>
                <c:pt idx="900">
                  <c:v>5.83</c:v>
                </c:pt>
                <c:pt idx="901">
                  <c:v>2.105</c:v>
                </c:pt>
                <c:pt idx="902">
                  <c:v>3.0150000000000001</c:v>
                </c:pt>
                <c:pt idx="903">
                  <c:v>7.14</c:v>
                </c:pt>
                <c:pt idx="904">
                  <c:v>2.96</c:v>
                </c:pt>
                <c:pt idx="905">
                  <c:v>4.335</c:v>
                </c:pt>
                <c:pt idx="906">
                  <c:v>4.34</c:v>
                </c:pt>
                <c:pt idx="907">
                  <c:v>2.415</c:v>
                </c:pt>
                <c:pt idx="908">
                  <c:v>2.5649999999999999</c:v>
                </c:pt>
                <c:pt idx="909">
                  <c:v>6.6050000000000004</c:v>
                </c:pt>
                <c:pt idx="910">
                  <c:v>2.3650000000000002</c:v>
                </c:pt>
                <c:pt idx="911">
                  <c:v>2.6</c:v>
                </c:pt>
                <c:pt idx="912">
                  <c:v>7.86</c:v>
                </c:pt>
                <c:pt idx="913">
                  <c:v>1.54</c:v>
                </c:pt>
                <c:pt idx="914">
                  <c:v>3.05</c:v>
                </c:pt>
                <c:pt idx="915">
                  <c:v>6.34</c:v>
                </c:pt>
                <c:pt idx="916">
                  <c:v>2.2799999999999998</c:v>
                </c:pt>
                <c:pt idx="917">
                  <c:v>2.69</c:v>
                </c:pt>
                <c:pt idx="918">
                  <c:v>7.7</c:v>
                </c:pt>
                <c:pt idx="919">
                  <c:v>2.6349999999999998</c:v>
                </c:pt>
                <c:pt idx="920">
                  <c:v>3.0649999999999999</c:v>
                </c:pt>
                <c:pt idx="921">
                  <c:v>6.4450000000000003</c:v>
                </c:pt>
                <c:pt idx="922">
                  <c:v>1.375</c:v>
                </c:pt>
                <c:pt idx="923">
                  <c:v>2.665</c:v>
                </c:pt>
                <c:pt idx="924">
                  <c:v>5.88</c:v>
                </c:pt>
                <c:pt idx="925">
                  <c:v>2.0150000000000001</c:v>
                </c:pt>
                <c:pt idx="926">
                  <c:v>3.4550000000000001</c:v>
                </c:pt>
                <c:pt idx="927">
                  <c:v>7.21</c:v>
                </c:pt>
                <c:pt idx="928">
                  <c:v>2.6150000000000002</c:v>
                </c:pt>
                <c:pt idx="929">
                  <c:v>1.65</c:v>
                </c:pt>
                <c:pt idx="930">
                  <c:v>6.0449999999999999</c:v>
                </c:pt>
                <c:pt idx="931">
                  <c:v>2.1850000000000001</c:v>
                </c:pt>
                <c:pt idx="932">
                  <c:v>2.5</c:v>
                </c:pt>
                <c:pt idx="933">
                  <c:v>4.99</c:v>
                </c:pt>
                <c:pt idx="934">
                  <c:v>1.425</c:v>
                </c:pt>
                <c:pt idx="935">
                  <c:v>3.0950000000000002</c:v>
                </c:pt>
                <c:pt idx="936">
                  <c:v>5</c:v>
                </c:pt>
                <c:pt idx="937">
                  <c:v>3.26</c:v>
                </c:pt>
                <c:pt idx="938">
                  <c:v>2.6549999999999998</c:v>
                </c:pt>
                <c:pt idx="939">
                  <c:v>6.4050000000000002</c:v>
                </c:pt>
                <c:pt idx="940">
                  <c:v>2.2400000000000002</c:v>
                </c:pt>
                <c:pt idx="941">
                  <c:v>1.64</c:v>
                </c:pt>
                <c:pt idx="942">
                  <c:v>6.0350000000000001</c:v>
                </c:pt>
                <c:pt idx="943">
                  <c:v>1.8149999999999999</c:v>
                </c:pt>
                <c:pt idx="944">
                  <c:v>2.8250000000000002</c:v>
                </c:pt>
                <c:pt idx="945">
                  <c:v>5.6</c:v>
                </c:pt>
                <c:pt idx="946">
                  <c:v>2.6949999999999998</c:v>
                </c:pt>
                <c:pt idx="947">
                  <c:v>2.2149999999999999</c:v>
                </c:pt>
                <c:pt idx="948">
                  <c:v>4.67</c:v>
                </c:pt>
                <c:pt idx="949">
                  <c:v>0.61</c:v>
                </c:pt>
                <c:pt idx="950">
                  <c:v>2.78</c:v>
                </c:pt>
                <c:pt idx="951">
                  <c:v>4.9000000000000004</c:v>
                </c:pt>
                <c:pt idx="952">
                  <c:v>2.17</c:v>
                </c:pt>
                <c:pt idx="953">
                  <c:v>4.6449999999999996</c:v>
                </c:pt>
                <c:pt idx="954">
                  <c:v>6.65</c:v>
                </c:pt>
                <c:pt idx="955">
                  <c:v>0.54</c:v>
                </c:pt>
                <c:pt idx="956">
                  <c:v>3.6</c:v>
                </c:pt>
                <c:pt idx="957">
                  <c:v>7.03</c:v>
                </c:pt>
                <c:pt idx="958">
                  <c:v>0.57999999999999996</c:v>
                </c:pt>
                <c:pt idx="959">
                  <c:v>2.95</c:v>
                </c:pt>
                <c:pt idx="960">
                  <c:v>5.36</c:v>
                </c:pt>
                <c:pt idx="961">
                  <c:v>1.86</c:v>
                </c:pt>
                <c:pt idx="962">
                  <c:v>1.7250000000000001</c:v>
                </c:pt>
                <c:pt idx="963">
                  <c:v>7.06</c:v>
                </c:pt>
                <c:pt idx="964">
                  <c:v>0.54</c:v>
                </c:pt>
                <c:pt idx="965">
                  <c:v>1.615</c:v>
                </c:pt>
                <c:pt idx="966">
                  <c:v>6.4749999999999996</c:v>
                </c:pt>
                <c:pt idx="967">
                  <c:v>0.58499999999999996</c:v>
                </c:pt>
                <c:pt idx="968">
                  <c:v>1.61</c:v>
                </c:pt>
                <c:pt idx="969">
                  <c:v>6.12</c:v>
                </c:pt>
                <c:pt idx="970">
                  <c:v>2.12</c:v>
                </c:pt>
                <c:pt idx="971">
                  <c:v>2.63</c:v>
                </c:pt>
                <c:pt idx="972">
                  <c:v>5.8650000000000002</c:v>
                </c:pt>
                <c:pt idx="973">
                  <c:v>1.33</c:v>
                </c:pt>
                <c:pt idx="974">
                  <c:v>2.2149999999999999</c:v>
                </c:pt>
                <c:pt idx="975">
                  <c:v>5.6550000000000002</c:v>
                </c:pt>
                <c:pt idx="976">
                  <c:v>1.39</c:v>
                </c:pt>
                <c:pt idx="977">
                  <c:v>2.085</c:v>
                </c:pt>
                <c:pt idx="978">
                  <c:v>5.1349999999999998</c:v>
                </c:pt>
                <c:pt idx="979">
                  <c:v>2.4900000000000002</c:v>
                </c:pt>
                <c:pt idx="980">
                  <c:v>2.1800000000000002</c:v>
                </c:pt>
                <c:pt idx="981">
                  <c:v>7.69</c:v>
                </c:pt>
                <c:pt idx="982">
                  <c:v>2.2050000000000001</c:v>
                </c:pt>
                <c:pt idx="983">
                  <c:v>3.8650000000000002</c:v>
                </c:pt>
                <c:pt idx="984">
                  <c:v>7.1550000000000002</c:v>
                </c:pt>
                <c:pt idx="985">
                  <c:v>2.6949999999999998</c:v>
                </c:pt>
                <c:pt idx="986">
                  <c:v>2.96</c:v>
                </c:pt>
                <c:pt idx="987">
                  <c:v>6.5449999999999999</c:v>
                </c:pt>
                <c:pt idx="988">
                  <c:v>2.585</c:v>
                </c:pt>
                <c:pt idx="989">
                  <c:v>2.19</c:v>
                </c:pt>
                <c:pt idx="990">
                  <c:v>5.48</c:v>
                </c:pt>
                <c:pt idx="991">
                  <c:v>2.29</c:v>
                </c:pt>
                <c:pt idx="992">
                  <c:v>3.085</c:v>
                </c:pt>
                <c:pt idx="993">
                  <c:v>6.77</c:v>
                </c:pt>
                <c:pt idx="994">
                  <c:v>1.93</c:v>
                </c:pt>
                <c:pt idx="995">
                  <c:v>2.0049999999999999</c:v>
                </c:pt>
                <c:pt idx="996">
                  <c:v>5.585</c:v>
                </c:pt>
                <c:pt idx="997">
                  <c:v>2.5649999999999999</c:v>
                </c:pt>
                <c:pt idx="998">
                  <c:v>3.2250000000000001</c:v>
                </c:pt>
                <c:pt idx="999">
                  <c:v>6.4</c:v>
                </c:pt>
                <c:pt idx="1000">
                  <c:v>2.4249999999999998</c:v>
                </c:pt>
                <c:pt idx="1001">
                  <c:v>2.74</c:v>
                </c:pt>
                <c:pt idx="1002">
                  <c:v>6.875</c:v>
                </c:pt>
                <c:pt idx="1003">
                  <c:v>0.66</c:v>
                </c:pt>
                <c:pt idx="1004">
                  <c:v>1.895</c:v>
                </c:pt>
                <c:pt idx="1005">
                  <c:v>7.0549999999999997</c:v>
                </c:pt>
                <c:pt idx="1006">
                  <c:v>1.56</c:v>
                </c:pt>
                <c:pt idx="1007">
                  <c:v>1.96</c:v>
                </c:pt>
                <c:pt idx="1008">
                  <c:v>7.3250000000000002</c:v>
                </c:pt>
                <c:pt idx="1009">
                  <c:v>2.9</c:v>
                </c:pt>
                <c:pt idx="1010">
                  <c:v>2.9950000000000001</c:v>
                </c:pt>
                <c:pt idx="1011">
                  <c:v>5.8250000000000002</c:v>
                </c:pt>
                <c:pt idx="1012">
                  <c:v>2.855</c:v>
                </c:pt>
                <c:pt idx="1013">
                  <c:v>3.1</c:v>
                </c:pt>
                <c:pt idx="1014">
                  <c:v>7.7149999999999999</c:v>
                </c:pt>
                <c:pt idx="1015">
                  <c:v>3.11</c:v>
                </c:pt>
                <c:pt idx="1016">
                  <c:v>4.46</c:v>
                </c:pt>
                <c:pt idx="1017">
                  <c:v>6.875</c:v>
                </c:pt>
                <c:pt idx="1018">
                  <c:v>2.2999999999999998</c:v>
                </c:pt>
                <c:pt idx="1019">
                  <c:v>2.0750000000000002</c:v>
                </c:pt>
                <c:pt idx="1020">
                  <c:v>5.5650000000000004</c:v>
                </c:pt>
                <c:pt idx="1021">
                  <c:v>3.19</c:v>
                </c:pt>
                <c:pt idx="1022">
                  <c:v>3.24</c:v>
                </c:pt>
                <c:pt idx="1023">
                  <c:v>7.0650000000000004</c:v>
                </c:pt>
                <c:pt idx="1024">
                  <c:v>1.87</c:v>
                </c:pt>
                <c:pt idx="1025">
                  <c:v>2.645</c:v>
                </c:pt>
                <c:pt idx="1026">
                  <c:v>6.5</c:v>
                </c:pt>
                <c:pt idx="1027">
                  <c:v>2.79</c:v>
                </c:pt>
                <c:pt idx="1028">
                  <c:v>3.54</c:v>
                </c:pt>
                <c:pt idx="1029">
                  <c:v>5.1749999999999998</c:v>
                </c:pt>
                <c:pt idx="1030">
                  <c:v>1.6850000000000001</c:v>
                </c:pt>
                <c:pt idx="1031">
                  <c:v>2.41</c:v>
                </c:pt>
                <c:pt idx="1032">
                  <c:v>7.13</c:v>
                </c:pt>
                <c:pt idx="1033">
                  <c:v>2.4750000000000001</c:v>
                </c:pt>
                <c:pt idx="1034">
                  <c:v>3.0649999999999999</c:v>
                </c:pt>
                <c:pt idx="1035">
                  <c:v>7.1449999999999996</c:v>
                </c:pt>
                <c:pt idx="1036">
                  <c:v>3.38</c:v>
                </c:pt>
                <c:pt idx="1037">
                  <c:v>3.05</c:v>
                </c:pt>
                <c:pt idx="1038">
                  <c:v>8.3949999999999996</c:v>
                </c:pt>
                <c:pt idx="1039">
                  <c:v>2.3149999999999999</c:v>
                </c:pt>
                <c:pt idx="1040">
                  <c:v>2.89</c:v>
                </c:pt>
                <c:pt idx="1041">
                  <c:v>5.96</c:v>
                </c:pt>
                <c:pt idx="1042">
                  <c:v>2.9049999999999998</c:v>
                </c:pt>
                <c:pt idx="1043">
                  <c:v>3.7050000000000001</c:v>
                </c:pt>
                <c:pt idx="1044">
                  <c:v>7.81</c:v>
                </c:pt>
                <c:pt idx="1045">
                  <c:v>3.145</c:v>
                </c:pt>
                <c:pt idx="1046">
                  <c:v>3.3450000000000002</c:v>
                </c:pt>
                <c:pt idx="1047">
                  <c:v>6.11</c:v>
                </c:pt>
                <c:pt idx="1048">
                  <c:v>1.7549999999999999</c:v>
                </c:pt>
                <c:pt idx="1049">
                  <c:v>1.38</c:v>
                </c:pt>
                <c:pt idx="1050">
                  <c:v>6.6325000000000003</c:v>
                </c:pt>
                <c:pt idx="1051">
                  <c:v>2.5625</c:v>
                </c:pt>
                <c:pt idx="1052">
                  <c:v>2.7650000000000001</c:v>
                </c:pt>
                <c:pt idx="1053">
                  <c:v>7.2575000000000003</c:v>
                </c:pt>
                <c:pt idx="1054">
                  <c:v>2.4700000000000002</c:v>
                </c:pt>
                <c:pt idx="1055">
                  <c:v>3.5625</c:v>
                </c:pt>
                <c:pt idx="1056">
                  <c:v>4.8324999999999996</c:v>
                </c:pt>
                <c:pt idx="1057">
                  <c:v>2.3424999999999998</c:v>
                </c:pt>
                <c:pt idx="1058">
                  <c:v>2.99</c:v>
                </c:pt>
                <c:pt idx="1059">
                  <c:v>7.67</c:v>
                </c:pt>
                <c:pt idx="1060">
                  <c:v>2.5249999999999999</c:v>
                </c:pt>
                <c:pt idx="1061">
                  <c:v>2.83</c:v>
                </c:pt>
                <c:pt idx="1062">
                  <c:v>6.2074999999999996</c:v>
                </c:pt>
                <c:pt idx="1063">
                  <c:v>2.0024999999999999</c:v>
                </c:pt>
                <c:pt idx="1064">
                  <c:v>2.7475000000000001</c:v>
                </c:pt>
                <c:pt idx="1065">
                  <c:v>6.2050000000000001</c:v>
                </c:pt>
                <c:pt idx="1066">
                  <c:v>2.1475</c:v>
                </c:pt>
                <c:pt idx="1067">
                  <c:v>2.4424999999999999</c:v>
                </c:pt>
                <c:pt idx="1068">
                  <c:v>8.0675000000000008</c:v>
                </c:pt>
                <c:pt idx="1069">
                  <c:v>1.9550000000000001</c:v>
                </c:pt>
                <c:pt idx="1070">
                  <c:v>2.0924999999999998</c:v>
                </c:pt>
                <c:pt idx="1071">
                  <c:v>6.625</c:v>
                </c:pt>
                <c:pt idx="1072">
                  <c:v>1.6850000000000001</c:v>
                </c:pt>
                <c:pt idx="1073">
                  <c:v>2.585</c:v>
                </c:pt>
                <c:pt idx="1074">
                  <c:v>6.62</c:v>
                </c:pt>
                <c:pt idx="1075">
                  <c:v>2.2749999999999999</c:v>
                </c:pt>
                <c:pt idx="1076">
                  <c:v>3.02</c:v>
                </c:pt>
                <c:pt idx="1077">
                  <c:v>6.1725000000000003</c:v>
                </c:pt>
                <c:pt idx="1078">
                  <c:v>2.9925000000000002</c:v>
                </c:pt>
                <c:pt idx="1079">
                  <c:v>2.1349999999999998</c:v>
                </c:pt>
                <c:pt idx="1080">
                  <c:v>6.0575000000000001</c:v>
                </c:pt>
                <c:pt idx="1081">
                  <c:v>2.5099999999999998</c:v>
                </c:pt>
                <c:pt idx="1082">
                  <c:v>2.88</c:v>
                </c:pt>
                <c:pt idx="1083">
                  <c:v>5.62</c:v>
                </c:pt>
                <c:pt idx="1084">
                  <c:v>1.6850000000000001</c:v>
                </c:pt>
                <c:pt idx="1085">
                  <c:v>3.2</c:v>
                </c:pt>
                <c:pt idx="1086">
                  <c:v>5.7949999999999999</c:v>
                </c:pt>
                <c:pt idx="1087">
                  <c:v>3.2275</c:v>
                </c:pt>
                <c:pt idx="1088">
                  <c:v>3.125</c:v>
                </c:pt>
                <c:pt idx="1089">
                  <c:v>6.7675000000000001</c:v>
                </c:pt>
                <c:pt idx="1090">
                  <c:v>2.6625000000000001</c:v>
                </c:pt>
                <c:pt idx="1091">
                  <c:v>1.7224999999999999</c:v>
                </c:pt>
                <c:pt idx="1092">
                  <c:v>5.9</c:v>
                </c:pt>
                <c:pt idx="1093">
                  <c:v>1.9975000000000001</c:v>
                </c:pt>
                <c:pt idx="1094">
                  <c:v>2.9175</c:v>
                </c:pt>
                <c:pt idx="1095">
                  <c:v>6.2149999999999999</c:v>
                </c:pt>
                <c:pt idx="1096">
                  <c:v>3.01</c:v>
                </c:pt>
                <c:pt idx="1097">
                  <c:v>1.8274999999999999</c:v>
                </c:pt>
                <c:pt idx="1098">
                  <c:v>5.1150000000000002</c:v>
                </c:pt>
                <c:pt idx="1099">
                  <c:v>0.76</c:v>
                </c:pt>
                <c:pt idx="1100">
                  <c:v>2.2250000000000001</c:v>
                </c:pt>
                <c:pt idx="1101">
                  <c:v>5.76</c:v>
                </c:pt>
                <c:pt idx="1102">
                  <c:v>2.105</c:v>
                </c:pt>
                <c:pt idx="1103">
                  <c:v>3.5874999999999999</c:v>
                </c:pt>
                <c:pt idx="1104">
                  <c:v>7.93</c:v>
                </c:pt>
                <c:pt idx="1105">
                  <c:v>0.70750000000000002</c:v>
                </c:pt>
                <c:pt idx="1106">
                  <c:v>4.3849999999999998</c:v>
                </c:pt>
                <c:pt idx="1107">
                  <c:v>6.97</c:v>
                </c:pt>
                <c:pt idx="1108">
                  <c:v>0.95</c:v>
                </c:pt>
                <c:pt idx="1109">
                  <c:v>2.2949999999999999</c:v>
                </c:pt>
                <c:pt idx="1110">
                  <c:v>6.18</c:v>
                </c:pt>
                <c:pt idx="1111">
                  <c:v>2.0975000000000001</c:v>
                </c:pt>
                <c:pt idx="1112">
                  <c:v>2.14</c:v>
                </c:pt>
                <c:pt idx="1113">
                  <c:v>7.4</c:v>
                </c:pt>
                <c:pt idx="1114">
                  <c:v>0.89249999999999996</c:v>
                </c:pt>
                <c:pt idx="1115">
                  <c:v>1.9575</c:v>
                </c:pt>
                <c:pt idx="1116">
                  <c:v>6.6475</c:v>
                </c:pt>
                <c:pt idx="1117">
                  <c:v>0.82499999999999996</c:v>
                </c:pt>
                <c:pt idx="1118">
                  <c:v>2.2875000000000001</c:v>
                </c:pt>
                <c:pt idx="1119">
                  <c:v>6.5025000000000004</c:v>
                </c:pt>
                <c:pt idx="1120">
                  <c:v>2.4624999999999999</c:v>
                </c:pt>
                <c:pt idx="1121">
                  <c:v>2.3875000000000002</c:v>
                </c:pt>
                <c:pt idx="1122">
                  <c:v>5.1475</c:v>
                </c:pt>
                <c:pt idx="1123">
                  <c:v>1.4850000000000001</c:v>
                </c:pt>
                <c:pt idx="1124">
                  <c:v>2.4474999999999998</c:v>
                </c:pt>
                <c:pt idx="1125">
                  <c:v>6.3925000000000001</c:v>
                </c:pt>
                <c:pt idx="1126">
                  <c:v>1.7050000000000001</c:v>
                </c:pt>
                <c:pt idx="1127">
                  <c:v>2.5499999999999998</c:v>
                </c:pt>
                <c:pt idx="1128">
                  <c:v>5.5975000000000001</c:v>
                </c:pt>
                <c:pt idx="1129">
                  <c:v>2.5175000000000001</c:v>
                </c:pt>
                <c:pt idx="1130">
                  <c:v>2.395</c:v>
                </c:pt>
                <c:pt idx="1131">
                  <c:v>8.7349999999999994</c:v>
                </c:pt>
                <c:pt idx="1132">
                  <c:v>2.7574999999999998</c:v>
                </c:pt>
                <c:pt idx="1133">
                  <c:v>2.625</c:v>
                </c:pt>
                <c:pt idx="1134">
                  <c:v>6.6675000000000004</c:v>
                </c:pt>
                <c:pt idx="1135">
                  <c:v>2.7825000000000002</c:v>
                </c:pt>
                <c:pt idx="1136">
                  <c:v>1.9924999999999999</c:v>
                </c:pt>
                <c:pt idx="1137">
                  <c:v>7.3425000000000002</c:v>
                </c:pt>
                <c:pt idx="1138">
                  <c:v>2.8050000000000002</c:v>
                </c:pt>
                <c:pt idx="1139">
                  <c:v>2.4750000000000001</c:v>
                </c:pt>
                <c:pt idx="1140">
                  <c:v>6.1749999999999998</c:v>
                </c:pt>
                <c:pt idx="1141">
                  <c:v>2.7050000000000001</c:v>
                </c:pt>
                <c:pt idx="1142">
                  <c:v>2.9975000000000001</c:v>
                </c:pt>
                <c:pt idx="1143">
                  <c:v>7.0724999999999998</c:v>
                </c:pt>
                <c:pt idx="1144">
                  <c:v>2.2799999999999998</c:v>
                </c:pt>
                <c:pt idx="1145">
                  <c:v>2.375</c:v>
                </c:pt>
                <c:pt idx="1146">
                  <c:v>6.4950000000000001</c:v>
                </c:pt>
                <c:pt idx="1147">
                  <c:v>1.7</c:v>
                </c:pt>
                <c:pt idx="1148">
                  <c:v>2.9325000000000001</c:v>
                </c:pt>
                <c:pt idx="1149">
                  <c:v>7.2024999999999997</c:v>
                </c:pt>
                <c:pt idx="1150">
                  <c:v>2.7174999999999998</c:v>
                </c:pt>
                <c:pt idx="1151">
                  <c:v>2.9925000000000002</c:v>
                </c:pt>
                <c:pt idx="1152">
                  <c:v>7.3724999999999996</c:v>
                </c:pt>
                <c:pt idx="1153">
                  <c:v>1.0225</c:v>
                </c:pt>
                <c:pt idx="1154">
                  <c:v>2.2999999999999998</c:v>
                </c:pt>
                <c:pt idx="1155">
                  <c:v>7.0750000000000002</c:v>
                </c:pt>
                <c:pt idx="1156">
                  <c:v>1.8</c:v>
                </c:pt>
                <c:pt idx="1157">
                  <c:v>2.2025000000000001</c:v>
                </c:pt>
                <c:pt idx="1158">
                  <c:v>8.5724999999999998</c:v>
                </c:pt>
                <c:pt idx="1159">
                  <c:v>3.4575</c:v>
                </c:pt>
                <c:pt idx="1160">
                  <c:v>2.4750000000000001</c:v>
                </c:pt>
                <c:pt idx="1161">
                  <c:v>6.7625000000000002</c:v>
                </c:pt>
                <c:pt idx="1162">
                  <c:v>1.6725000000000001</c:v>
                </c:pt>
                <c:pt idx="1163">
                  <c:v>2.1675</c:v>
                </c:pt>
                <c:pt idx="1164">
                  <c:v>7.7725</c:v>
                </c:pt>
                <c:pt idx="1165">
                  <c:v>2.0375000000000001</c:v>
                </c:pt>
                <c:pt idx="1166">
                  <c:v>3.9</c:v>
                </c:pt>
                <c:pt idx="1167">
                  <c:v>6.2675000000000001</c:v>
                </c:pt>
                <c:pt idx="1168">
                  <c:v>2.6575000000000002</c:v>
                </c:pt>
                <c:pt idx="1169">
                  <c:v>1.5425</c:v>
                </c:pt>
                <c:pt idx="1170">
                  <c:v>6.35</c:v>
                </c:pt>
                <c:pt idx="1171">
                  <c:v>2.1825000000000001</c:v>
                </c:pt>
                <c:pt idx="1172">
                  <c:v>3.6749999999999998</c:v>
                </c:pt>
                <c:pt idx="1173">
                  <c:v>7.74</c:v>
                </c:pt>
                <c:pt idx="1174">
                  <c:v>2.1850000000000001</c:v>
                </c:pt>
                <c:pt idx="1175">
                  <c:v>3.0724999999999998</c:v>
                </c:pt>
                <c:pt idx="1176">
                  <c:v>7.1349999999999998</c:v>
                </c:pt>
                <c:pt idx="1177">
                  <c:v>2.46</c:v>
                </c:pt>
                <c:pt idx="1178">
                  <c:v>3.8050000000000002</c:v>
                </c:pt>
                <c:pt idx="1179">
                  <c:v>6.125</c:v>
                </c:pt>
                <c:pt idx="1180">
                  <c:v>1.9650000000000001</c:v>
                </c:pt>
                <c:pt idx="1181">
                  <c:v>3.0125000000000002</c:v>
                </c:pt>
                <c:pt idx="1182">
                  <c:v>7.7774999999999999</c:v>
                </c:pt>
                <c:pt idx="1183">
                  <c:v>2.06</c:v>
                </c:pt>
                <c:pt idx="1184">
                  <c:v>3.48</c:v>
                </c:pt>
                <c:pt idx="1185">
                  <c:v>7.44</c:v>
                </c:pt>
                <c:pt idx="1186">
                  <c:v>3.5274999999999999</c:v>
                </c:pt>
                <c:pt idx="1187">
                  <c:v>3.0550000000000002</c:v>
                </c:pt>
                <c:pt idx="1188">
                  <c:v>7.8250000000000002</c:v>
                </c:pt>
                <c:pt idx="1189">
                  <c:v>3</c:v>
                </c:pt>
                <c:pt idx="1190">
                  <c:v>3.33</c:v>
                </c:pt>
                <c:pt idx="1191">
                  <c:v>7.11</c:v>
                </c:pt>
                <c:pt idx="1192">
                  <c:v>2.4874999999999998</c:v>
                </c:pt>
                <c:pt idx="1193">
                  <c:v>3.6124999999999998</c:v>
                </c:pt>
                <c:pt idx="1194">
                  <c:v>8.7274999999999991</c:v>
                </c:pt>
                <c:pt idx="1195">
                  <c:v>2.585</c:v>
                </c:pt>
                <c:pt idx="1196">
                  <c:v>2.1025</c:v>
                </c:pt>
                <c:pt idx="1197">
                  <c:v>7.15</c:v>
                </c:pt>
                <c:pt idx="1198">
                  <c:v>2.1150000000000002</c:v>
                </c:pt>
                <c:pt idx="1199">
                  <c:v>1.77</c:v>
                </c:pt>
                <c:pt idx="1200">
                  <c:v>10.15</c:v>
                </c:pt>
                <c:pt idx="1201">
                  <c:v>3.4237500000000001</c:v>
                </c:pt>
                <c:pt idx="1202">
                  <c:v>3.9662500000000001</c:v>
                </c:pt>
                <c:pt idx="1203">
                  <c:v>8.51</c:v>
                </c:pt>
                <c:pt idx="1204">
                  <c:v>2.16</c:v>
                </c:pt>
                <c:pt idx="1205">
                  <c:v>3.8562500000000002</c:v>
                </c:pt>
                <c:pt idx="1206">
                  <c:v>7.5049999999999999</c:v>
                </c:pt>
                <c:pt idx="1207">
                  <c:v>3.2450000000000001</c:v>
                </c:pt>
                <c:pt idx="1208">
                  <c:v>4.40625</c:v>
                </c:pt>
                <c:pt idx="1209">
                  <c:v>8.9612499999999997</c:v>
                </c:pt>
                <c:pt idx="1210">
                  <c:v>2.3987500000000002</c:v>
                </c:pt>
                <c:pt idx="1211">
                  <c:v>4.03</c:v>
                </c:pt>
                <c:pt idx="1212">
                  <c:v>8.8825000000000003</c:v>
                </c:pt>
                <c:pt idx="1213">
                  <c:v>1.7462500000000001</c:v>
                </c:pt>
                <c:pt idx="1214">
                  <c:v>4.0687499999999996</c:v>
                </c:pt>
                <c:pt idx="1215">
                  <c:v>9.223749999999999</c:v>
                </c:pt>
                <c:pt idx="1216">
                  <c:v>3.2487499999999998</c:v>
                </c:pt>
                <c:pt idx="1217">
                  <c:v>3.0125000000000002</c:v>
                </c:pt>
                <c:pt idx="1218">
                  <c:v>10.0075</c:v>
                </c:pt>
                <c:pt idx="1219">
                  <c:v>1.9637500000000001</c:v>
                </c:pt>
                <c:pt idx="1220">
                  <c:v>2.8612500000000001</c:v>
                </c:pt>
                <c:pt idx="1221">
                  <c:v>9.3462499999999995</c:v>
                </c:pt>
                <c:pt idx="1222">
                  <c:v>2.4712499999999999</c:v>
                </c:pt>
                <c:pt idx="1223">
                  <c:v>4.3375000000000004</c:v>
                </c:pt>
                <c:pt idx="1224">
                  <c:v>9.651250000000001</c:v>
                </c:pt>
                <c:pt idx="1225">
                  <c:v>1.32125</c:v>
                </c:pt>
                <c:pt idx="1226">
                  <c:v>3.6949999999999998</c:v>
                </c:pt>
                <c:pt idx="1227">
                  <c:v>9.0187500000000007</c:v>
                </c:pt>
                <c:pt idx="1228">
                  <c:v>3.7362500000000001</c:v>
                </c:pt>
                <c:pt idx="1229">
                  <c:v>3.42875</c:v>
                </c:pt>
                <c:pt idx="1230">
                  <c:v>9.2799999999999994</c:v>
                </c:pt>
                <c:pt idx="1231">
                  <c:v>1.9125000000000001</c:v>
                </c:pt>
                <c:pt idx="1232">
                  <c:v>3.90625</c:v>
                </c:pt>
                <c:pt idx="1233">
                  <c:v>8.0662500000000001</c:v>
                </c:pt>
                <c:pt idx="1234">
                  <c:v>2.5437500000000002</c:v>
                </c:pt>
                <c:pt idx="1235">
                  <c:v>2.77</c:v>
                </c:pt>
                <c:pt idx="1236">
                  <c:v>8.4712499999999995</c:v>
                </c:pt>
                <c:pt idx="1237">
                  <c:v>1.2262500000000001</c:v>
                </c:pt>
                <c:pt idx="1238">
                  <c:v>3.3337500000000002</c:v>
                </c:pt>
                <c:pt idx="1239">
                  <c:v>10.02375</c:v>
                </c:pt>
                <c:pt idx="1240">
                  <c:v>3.61</c:v>
                </c:pt>
                <c:pt idx="1241">
                  <c:v>2.875</c:v>
                </c:pt>
                <c:pt idx="1242">
                  <c:v>9.1174999999999997</c:v>
                </c:pt>
                <c:pt idx="1243">
                  <c:v>3.5387499999999998</c:v>
                </c:pt>
                <c:pt idx="1244">
                  <c:v>3.77</c:v>
                </c:pt>
                <c:pt idx="1245">
                  <c:v>9.151250000000001</c:v>
                </c:pt>
                <c:pt idx="1246">
                  <c:v>4.1475</c:v>
                </c:pt>
                <c:pt idx="1247">
                  <c:v>2.9</c:v>
                </c:pt>
                <c:pt idx="1248">
                  <c:v>7.6087499999999997</c:v>
                </c:pt>
                <c:pt idx="1249">
                  <c:v>1.3574999999999999</c:v>
                </c:pt>
                <c:pt idx="1250">
                  <c:v>3.0525000000000002</c:v>
                </c:pt>
                <c:pt idx="1251">
                  <c:v>8.8537499999999998</c:v>
                </c:pt>
                <c:pt idx="1252">
                  <c:v>1.74</c:v>
                </c:pt>
                <c:pt idx="1253">
                  <c:v>2.7162500000000001</c:v>
                </c:pt>
                <c:pt idx="1254">
                  <c:v>10.3675</c:v>
                </c:pt>
                <c:pt idx="1255">
                  <c:v>1.3</c:v>
                </c:pt>
                <c:pt idx="1256">
                  <c:v>4.0462499999999997</c:v>
                </c:pt>
                <c:pt idx="1257">
                  <c:v>7.6362500000000004</c:v>
                </c:pt>
                <c:pt idx="1258">
                  <c:v>1.325</c:v>
                </c:pt>
                <c:pt idx="1259">
                  <c:v>2.3262499999999999</c:v>
                </c:pt>
                <c:pt idx="1260">
                  <c:v>9.0374999999999996</c:v>
                </c:pt>
                <c:pt idx="1261">
                  <c:v>2.90625</c:v>
                </c:pt>
                <c:pt idx="1262">
                  <c:v>3.0987499999999999</c:v>
                </c:pt>
                <c:pt idx="1263">
                  <c:v>10.7925</c:v>
                </c:pt>
                <c:pt idx="1264">
                  <c:v>1.115</c:v>
                </c:pt>
                <c:pt idx="1265">
                  <c:v>2.9937499999999999</c:v>
                </c:pt>
                <c:pt idx="1266">
                  <c:v>8.6775000000000002</c:v>
                </c:pt>
                <c:pt idx="1267">
                  <c:v>1.1725000000000001</c:v>
                </c:pt>
                <c:pt idx="1268">
                  <c:v>2.79</c:v>
                </c:pt>
                <c:pt idx="1269">
                  <c:v>8.7375000000000007</c:v>
                </c:pt>
                <c:pt idx="1270">
                  <c:v>1.36375</c:v>
                </c:pt>
                <c:pt idx="1271">
                  <c:v>3.13625</c:v>
                </c:pt>
                <c:pt idx="1272">
                  <c:v>8.5924999999999994</c:v>
                </c:pt>
                <c:pt idx="1273">
                  <c:v>1.6725000000000001</c:v>
                </c:pt>
                <c:pt idx="1274">
                  <c:v>3.6312500000000001</c:v>
                </c:pt>
                <c:pt idx="1275">
                  <c:v>10.561249999999999</c:v>
                </c:pt>
                <c:pt idx="1276">
                  <c:v>2.44875</c:v>
                </c:pt>
                <c:pt idx="1277">
                  <c:v>3.6662499999999998</c:v>
                </c:pt>
                <c:pt idx="1278">
                  <c:v>8.9499999999999993</c:v>
                </c:pt>
                <c:pt idx="1279">
                  <c:v>2.7275</c:v>
                </c:pt>
                <c:pt idx="1280">
                  <c:v>2.7662499999999999</c:v>
                </c:pt>
                <c:pt idx="1281">
                  <c:v>11.046250000000001</c:v>
                </c:pt>
                <c:pt idx="1282">
                  <c:v>1.3162499999999999</c:v>
                </c:pt>
                <c:pt idx="1283">
                  <c:v>2.9562499999999998</c:v>
                </c:pt>
                <c:pt idx="1284">
                  <c:v>9.0812500000000007</c:v>
                </c:pt>
                <c:pt idx="1285">
                  <c:v>3.1637499999999998</c:v>
                </c:pt>
                <c:pt idx="1286">
                  <c:v>3.1775000000000002</c:v>
                </c:pt>
                <c:pt idx="1287">
                  <c:v>10.7225</c:v>
                </c:pt>
                <c:pt idx="1288">
                  <c:v>3.9187500000000002</c:v>
                </c:pt>
                <c:pt idx="1289">
                  <c:v>3.6612499999999999</c:v>
                </c:pt>
                <c:pt idx="1290">
                  <c:v>9.2562499999999996</c:v>
                </c:pt>
                <c:pt idx="1291">
                  <c:v>3.375</c:v>
                </c:pt>
                <c:pt idx="1292">
                  <c:v>3.1012499999999998</c:v>
                </c:pt>
                <c:pt idx="1293">
                  <c:v>10.29875</c:v>
                </c:pt>
                <c:pt idx="1294">
                  <c:v>3.2749999999999999</c:v>
                </c:pt>
                <c:pt idx="1295">
                  <c:v>3.4012500000000001</c:v>
                </c:pt>
                <c:pt idx="1296">
                  <c:v>9.8324999999999996</c:v>
                </c:pt>
                <c:pt idx="1297">
                  <c:v>1.5337499999999999</c:v>
                </c:pt>
                <c:pt idx="1298">
                  <c:v>3.9537499999999999</c:v>
                </c:pt>
                <c:pt idx="1299">
                  <c:v>9.4187499999999993</c:v>
                </c:pt>
                <c:pt idx="1300">
                  <c:v>2.65</c:v>
                </c:pt>
                <c:pt idx="1301">
                  <c:v>4.4037499999999996</c:v>
                </c:pt>
                <c:pt idx="1302">
                  <c:v>8.65625</c:v>
                </c:pt>
                <c:pt idx="1303">
                  <c:v>1.8087500000000001</c:v>
                </c:pt>
                <c:pt idx="1304">
                  <c:v>3.08</c:v>
                </c:pt>
                <c:pt idx="1305">
                  <c:v>10.05875</c:v>
                </c:pt>
                <c:pt idx="1306">
                  <c:v>2.61625</c:v>
                </c:pt>
                <c:pt idx="1307">
                  <c:v>3.2662499999999999</c:v>
                </c:pt>
                <c:pt idx="1308">
                  <c:v>9.89</c:v>
                </c:pt>
                <c:pt idx="1309">
                  <c:v>1.76</c:v>
                </c:pt>
                <c:pt idx="1310">
                  <c:v>3.0787499999999999</c:v>
                </c:pt>
                <c:pt idx="1311">
                  <c:v>10.8475</c:v>
                </c:pt>
                <c:pt idx="1312">
                  <c:v>2.27</c:v>
                </c:pt>
                <c:pt idx="1313">
                  <c:v>3.875</c:v>
                </c:pt>
                <c:pt idx="1314">
                  <c:v>10.855</c:v>
                </c:pt>
                <c:pt idx="1315">
                  <c:v>2.7250000000000001</c:v>
                </c:pt>
                <c:pt idx="1316">
                  <c:v>3.2162500000000001</c:v>
                </c:pt>
                <c:pt idx="1317">
                  <c:v>8.7524999999999995</c:v>
                </c:pt>
                <c:pt idx="1318">
                  <c:v>2.8</c:v>
                </c:pt>
                <c:pt idx="1319">
                  <c:v>2.4512499999999999</c:v>
                </c:pt>
                <c:pt idx="1320">
                  <c:v>8.8337500000000002</c:v>
                </c:pt>
                <c:pt idx="1321">
                  <c:v>2.9387500000000002</c:v>
                </c:pt>
                <c:pt idx="1322">
                  <c:v>3.2087500000000002</c:v>
                </c:pt>
                <c:pt idx="1323">
                  <c:v>10.758749999999999</c:v>
                </c:pt>
                <c:pt idx="1324">
                  <c:v>1.31375</c:v>
                </c:pt>
                <c:pt idx="1325">
                  <c:v>4.625</c:v>
                </c:pt>
                <c:pt idx="1326">
                  <c:v>10.133749999999999</c:v>
                </c:pt>
                <c:pt idx="1327">
                  <c:v>1.2437499999999999</c:v>
                </c:pt>
                <c:pt idx="1328">
                  <c:v>5.4187500000000002</c:v>
                </c:pt>
                <c:pt idx="1329">
                  <c:v>8.2712500000000002</c:v>
                </c:pt>
                <c:pt idx="1330">
                  <c:v>2.6262500000000002</c:v>
                </c:pt>
                <c:pt idx="1331">
                  <c:v>4.1574999999999998</c:v>
                </c:pt>
                <c:pt idx="1332">
                  <c:v>8.9499999999999993</c:v>
                </c:pt>
                <c:pt idx="1333">
                  <c:v>3.4075000000000002</c:v>
                </c:pt>
                <c:pt idx="1334">
                  <c:v>3.9725000000000001</c:v>
                </c:pt>
                <c:pt idx="1335">
                  <c:v>10.362500000000001</c:v>
                </c:pt>
                <c:pt idx="1336">
                  <c:v>4.74</c:v>
                </c:pt>
                <c:pt idx="1337">
                  <c:v>3.6487500000000002</c:v>
                </c:pt>
                <c:pt idx="1338">
                  <c:v>10.182500000000001</c:v>
                </c:pt>
                <c:pt idx="1339">
                  <c:v>3.4937499999999999</c:v>
                </c:pt>
                <c:pt idx="1340">
                  <c:v>3.3737499999999998</c:v>
                </c:pt>
                <c:pt idx="1341">
                  <c:v>10.178750000000001</c:v>
                </c:pt>
                <c:pt idx="1342">
                  <c:v>3.2374999999999998</c:v>
                </c:pt>
                <c:pt idx="1343">
                  <c:v>5.04</c:v>
                </c:pt>
                <c:pt idx="1344">
                  <c:v>7.6712499999999997</c:v>
                </c:pt>
                <c:pt idx="1345">
                  <c:v>3.3424999999999998</c:v>
                </c:pt>
                <c:pt idx="1346">
                  <c:v>3.1549999999999998</c:v>
                </c:pt>
                <c:pt idx="1347">
                  <c:v>8.7349999999999994</c:v>
                </c:pt>
                <c:pt idx="1348">
                  <c:v>3.03</c:v>
                </c:pt>
                <c:pt idx="1349">
                  <c:v>2.4237500000000001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50E-BB28-F978220937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2549304"/>
        <c:axId val="662548976"/>
      </c:barChart>
      <c:catAx>
        <c:axId val="6625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Strategy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8976"/>
        <c:crosses val="autoZero"/>
        <c:auto val="1"/>
        <c:lblAlgn val="ctr"/>
        <c:lblOffset val="100"/>
        <c:noMultiLvlLbl val="0"/>
      </c:catAx>
      <c:valAx>
        <c:axId val="66254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66675</xdr:rowOff>
    </xdr:from>
    <xdr:to>
      <xdr:col>36</xdr:col>
      <xdr:colOff>400049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10319-9CB7-4AAB-BA05-56373B135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66675</xdr:rowOff>
    </xdr:from>
    <xdr:to>
      <xdr:col>36</xdr:col>
      <xdr:colOff>400049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C3C9F-95BE-4970-A5EB-2AABAA48D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0</xdr:row>
      <xdr:rowOff>66675</xdr:rowOff>
    </xdr:from>
    <xdr:to>
      <xdr:col>36</xdr:col>
      <xdr:colOff>400049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8619C-C7DD-4E8D-BE76-A7B89C84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1"/>
  <sheetViews>
    <sheetView zoomScaleNormal="100" workbookViewId="0">
      <selection activeCell="N1" activeCellId="6" sqref="A1:A1048576 B1:B1048576 C1:C1048576 D1:D1048576 L1:L1048576 M1:M1048576 N1:N1048576"/>
    </sheetView>
  </sheetViews>
  <sheetFormatPr defaultRowHeight="15" outlineLevelCol="1" x14ac:dyDescent="0.25"/>
  <cols>
    <col min="1" max="1" width="14.42578125" customWidth="1"/>
    <col min="2" max="2" width="18" customWidth="1" outlineLevel="1"/>
    <col min="3" max="3" width="25" customWidth="1" outlineLevel="1"/>
    <col min="4" max="4" width="19.7109375" customWidth="1" outlineLevel="1"/>
    <col min="5" max="5" width="13" hidden="1" customWidth="1"/>
    <col min="6" max="11" width="0" hidden="1" customWidth="1"/>
    <col min="12" max="12" width="17.85546875" style="1" customWidth="1"/>
    <col min="13" max="13" width="16" style="1" customWidth="1"/>
    <col min="14" max="14" width="12.28515625" style="1" customWidth="1"/>
    <col min="15" max="15" width="16" hidden="1" customWidth="1"/>
  </cols>
  <sheetData>
    <row r="1" spans="1:15" s="5" customFormat="1" x14ac:dyDescent="0.25">
      <c r="A1" s="6" t="s">
        <v>0</v>
      </c>
      <c r="B1" s="6" t="s">
        <v>1</v>
      </c>
      <c r="C1" s="6" t="s">
        <v>6</v>
      </c>
      <c r="D1" s="6" t="s">
        <v>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4" t="s">
        <v>14</v>
      </c>
    </row>
    <row r="2" spans="1:15" x14ac:dyDescent="0.25">
      <c r="A2" s="2">
        <v>0</v>
      </c>
      <c r="B2" s="2" t="s">
        <v>19</v>
      </c>
      <c r="C2" s="2">
        <v>1</v>
      </c>
      <c r="D2" s="2">
        <v>1</v>
      </c>
      <c r="E2" s="2" t="s">
        <v>15</v>
      </c>
      <c r="F2" s="2">
        <v>1</v>
      </c>
      <c r="G2" s="2">
        <v>1000</v>
      </c>
      <c r="H2" s="2">
        <v>325467165</v>
      </c>
      <c r="I2" s="2">
        <v>10</v>
      </c>
      <c r="J2" s="2">
        <v>50</v>
      </c>
      <c r="K2" s="2">
        <v>0</v>
      </c>
      <c r="L2" s="3">
        <f xml:space="preserve"> 0 + 7.14</f>
        <v>7.14</v>
      </c>
      <c r="M2" s="3">
        <f xml:space="preserve"> 0 + 5.41</f>
        <v>5.41</v>
      </c>
      <c r="N2" s="3">
        <f xml:space="preserve"> 0 + 13.41</f>
        <v>13.41</v>
      </c>
      <c r="O2" s="2">
        <v>0</v>
      </c>
    </row>
    <row r="3" spans="1:15" x14ac:dyDescent="0.25">
      <c r="A3" s="2">
        <v>0</v>
      </c>
      <c r="B3" s="2" t="s">
        <v>19</v>
      </c>
      <c r="C3" s="2">
        <v>1</v>
      </c>
      <c r="D3" s="2">
        <v>1</v>
      </c>
      <c r="E3" s="2" t="s">
        <v>16</v>
      </c>
      <c r="F3" s="2">
        <v>1</v>
      </c>
      <c r="G3" s="2">
        <v>1000</v>
      </c>
      <c r="H3" s="2">
        <v>325467165</v>
      </c>
      <c r="I3" s="2">
        <v>10</v>
      </c>
      <c r="J3" s="2">
        <v>50</v>
      </c>
      <c r="K3" s="2">
        <v>0</v>
      </c>
      <c r="L3" s="3">
        <f xml:space="preserve"> 0 + 1.94</f>
        <v>1.94</v>
      </c>
      <c r="M3" s="3">
        <f xml:space="preserve"> 0 + 3.45</f>
        <v>3.45</v>
      </c>
      <c r="N3" s="3">
        <f xml:space="preserve"> 0 + 5.92</f>
        <v>5.92</v>
      </c>
      <c r="O3" s="2">
        <v>0</v>
      </c>
    </row>
    <row r="4" spans="1:15" x14ac:dyDescent="0.25">
      <c r="A4" s="2">
        <v>0</v>
      </c>
      <c r="B4" s="2" t="s">
        <v>19</v>
      </c>
      <c r="C4" s="2">
        <v>1</v>
      </c>
      <c r="D4" s="2">
        <v>1</v>
      </c>
      <c r="E4" s="2" t="s">
        <v>17</v>
      </c>
      <c r="F4" s="2">
        <v>1</v>
      </c>
      <c r="G4" s="2">
        <v>1000</v>
      </c>
      <c r="H4" s="2">
        <v>325467165</v>
      </c>
      <c r="I4" s="2">
        <v>10</v>
      </c>
      <c r="J4" s="2">
        <v>50</v>
      </c>
      <c r="K4" s="2">
        <v>0</v>
      </c>
      <c r="L4" s="3">
        <f xml:space="preserve"> 0 + 3.06</f>
        <v>3.06</v>
      </c>
      <c r="M4" s="3">
        <f xml:space="preserve"> 0 + 2.16</f>
        <v>2.16</v>
      </c>
      <c r="N4" s="3">
        <f xml:space="preserve"> 0 + 5.6</f>
        <v>5.6</v>
      </c>
      <c r="O4" s="2">
        <v>0</v>
      </c>
    </row>
    <row r="5" spans="1:15" x14ac:dyDescent="0.25">
      <c r="A5" s="2">
        <v>1</v>
      </c>
      <c r="B5" s="2" t="s">
        <v>19</v>
      </c>
      <c r="C5" s="2">
        <v>1</v>
      </c>
      <c r="D5" s="2">
        <v>1</v>
      </c>
      <c r="E5" s="2" t="s">
        <v>15</v>
      </c>
      <c r="F5" s="2">
        <v>1</v>
      </c>
      <c r="G5" s="2">
        <v>1000</v>
      </c>
      <c r="H5" s="2">
        <v>506683626</v>
      </c>
      <c r="I5" s="2">
        <v>10</v>
      </c>
      <c r="J5" s="2">
        <v>50</v>
      </c>
      <c r="K5" s="2">
        <v>0</v>
      </c>
      <c r="L5" s="3">
        <f xml:space="preserve"> 0 + 6.99</f>
        <v>6.99</v>
      </c>
      <c r="M5" s="3">
        <f xml:space="preserve"> 0 + 5.53</f>
        <v>5.53</v>
      </c>
      <c r="N5" s="3">
        <f xml:space="preserve"> 0 + 13.24</f>
        <v>13.24</v>
      </c>
      <c r="O5" s="2">
        <v>0</v>
      </c>
    </row>
    <row r="6" spans="1:15" x14ac:dyDescent="0.25">
      <c r="A6" s="2">
        <v>1</v>
      </c>
      <c r="B6" s="2" t="s">
        <v>19</v>
      </c>
      <c r="C6" s="2">
        <v>1</v>
      </c>
      <c r="D6" s="2">
        <v>1</v>
      </c>
      <c r="E6" s="2" t="s">
        <v>16</v>
      </c>
      <c r="F6" s="2">
        <v>1</v>
      </c>
      <c r="G6" s="2">
        <v>1000</v>
      </c>
      <c r="H6" s="2">
        <v>506683626</v>
      </c>
      <c r="I6" s="2">
        <v>10</v>
      </c>
      <c r="J6" s="2">
        <v>50</v>
      </c>
      <c r="K6" s="2">
        <v>0</v>
      </c>
      <c r="L6" s="3">
        <f xml:space="preserve"> 0 + 4.44</f>
        <v>4.4400000000000004</v>
      </c>
      <c r="M6" s="3">
        <f xml:space="preserve"> 0 + 7.2</f>
        <v>7.2</v>
      </c>
      <c r="N6" s="3">
        <f xml:space="preserve"> 0 + 12.66</f>
        <v>12.66</v>
      </c>
      <c r="O6" s="2">
        <v>0</v>
      </c>
    </row>
    <row r="7" spans="1:15" x14ac:dyDescent="0.25">
      <c r="A7" s="2">
        <v>1</v>
      </c>
      <c r="B7" s="2" t="s">
        <v>19</v>
      </c>
      <c r="C7" s="2">
        <v>1</v>
      </c>
      <c r="D7" s="2">
        <v>1</v>
      </c>
      <c r="E7" s="2" t="s">
        <v>17</v>
      </c>
      <c r="F7" s="2">
        <v>1</v>
      </c>
      <c r="G7" s="2">
        <v>1000</v>
      </c>
      <c r="H7" s="2">
        <v>506683626</v>
      </c>
      <c r="I7" s="2">
        <v>10</v>
      </c>
      <c r="J7" s="2">
        <v>50</v>
      </c>
      <c r="K7" s="2">
        <v>0</v>
      </c>
      <c r="L7" s="3">
        <f xml:space="preserve"> 0 + 5.86</f>
        <v>5.86</v>
      </c>
      <c r="M7" s="3">
        <f xml:space="preserve"> 0 + 3.44</f>
        <v>3.44</v>
      </c>
      <c r="N7" s="3">
        <f xml:space="preserve"> 0 + 9.71</f>
        <v>9.7100000000000009</v>
      </c>
      <c r="O7" s="2">
        <v>0</v>
      </c>
    </row>
    <row r="8" spans="1:15" x14ac:dyDescent="0.25">
      <c r="A8" s="2">
        <v>2</v>
      </c>
      <c r="B8" s="2" t="s">
        <v>19</v>
      </c>
      <c r="C8" s="2">
        <v>1</v>
      </c>
      <c r="D8" s="2">
        <v>1</v>
      </c>
      <c r="E8" s="2" t="s">
        <v>15</v>
      </c>
      <c r="F8" s="2">
        <v>1</v>
      </c>
      <c r="G8" s="2">
        <v>1000</v>
      </c>
      <c r="H8" s="2">
        <v>1623525913</v>
      </c>
      <c r="I8" s="2">
        <v>10</v>
      </c>
      <c r="J8" s="2">
        <v>50</v>
      </c>
      <c r="K8" s="2">
        <v>0</v>
      </c>
      <c r="L8" s="3">
        <f xml:space="preserve"> 0 + 4.76</f>
        <v>4.76</v>
      </c>
      <c r="M8" s="3">
        <f xml:space="preserve"> 0 + 4.78</f>
        <v>4.78</v>
      </c>
      <c r="N8" s="3">
        <f xml:space="preserve"> 0 + 10.27</f>
        <v>10.27</v>
      </c>
      <c r="O8" s="2">
        <v>0</v>
      </c>
    </row>
    <row r="9" spans="1:15" x14ac:dyDescent="0.25">
      <c r="A9" s="2">
        <v>2</v>
      </c>
      <c r="B9" s="2" t="s">
        <v>19</v>
      </c>
      <c r="C9" s="2">
        <v>1</v>
      </c>
      <c r="D9" s="2">
        <v>1</v>
      </c>
      <c r="E9" s="2" t="s">
        <v>16</v>
      </c>
      <c r="F9" s="2">
        <v>1</v>
      </c>
      <c r="G9" s="2">
        <v>1000</v>
      </c>
      <c r="H9" s="2">
        <v>1623525913</v>
      </c>
      <c r="I9" s="2">
        <v>10</v>
      </c>
      <c r="J9" s="2">
        <v>50</v>
      </c>
      <c r="K9" s="2">
        <v>0</v>
      </c>
      <c r="L9" s="3">
        <f xml:space="preserve"> 0 + 2.18</f>
        <v>2.1800000000000002</v>
      </c>
      <c r="M9" s="3">
        <f xml:space="preserve"> 0 + 3.47</f>
        <v>3.47</v>
      </c>
      <c r="N9" s="3">
        <f xml:space="preserve"> 0 + 6.16</f>
        <v>6.16</v>
      </c>
      <c r="O9" s="2">
        <v>0</v>
      </c>
    </row>
    <row r="10" spans="1:15" x14ac:dyDescent="0.25">
      <c r="A10" s="2">
        <v>2</v>
      </c>
      <c r="B10" s="2" t="s">
        <v>19</v>
      </c>
      <c r="C10" s="2">
        <v>1</v>
      </c>
      <c r="D10" s="2">
        <v>1</v>
      </c>
      <c r="E10" s="2" t="s">
        <v>17</v>
      </c>
      <c r="F10" s="2">
        <v>1</v>
      </c>
      <c r="G10" s="2">
        <v>1000</v>
      </c>
      <c r="H10" s="2">
        <v>1623525913</v>
      </c>
      <c r="I10" s="2">
        <v>10</v>
      </c>
      <c r="J10" s="2">
        <v>50</v>
      </c>
      <c r="K10" s="2">
        <v>0</v>
      </c>
      <c r="L10" s="3">
        <f xml:space="preserve"> 0 + 4.25</f>
        <v>4.25</v>
      </c>
      <c r="M10" s="3">
        <f xml:space="preserve"> 0 + 2.97</f>
        <v>2.97</v>
      </c>
      <c r="N10" s="3">
        <f xml:space="preserve"> 0 + 7.62</f>
        <v>7.62</v>
      </c>
      <c r="O10" s="2">
        <v>0</v>
      </c>
    </row>
    <row r="11" spans="1:15" x14ac:dyDescent="0.25">
      <c r="A11" s="2">
        <v>3</v>
      </c>
      <c r="B11" s="2" t="s">
        <v>19</v>
      </c>
      <c r="C11" s="2">
        <v>1</v>
      </c>
      <c r="D11" s="2">
        <v>1</v>
      </c>
      <c r="E11" s="2" t="s">
        <v>15</v>
      </c>
      <c r="F11" s="2">
        <v>1</v>
      </c>
      <c r="G11" s="2">
        <v>1000</v>
      </c>
      <c r="H11" s="2">
        <v>2344573</v>
      </c>
      <c r="I11" s="2">
        <v>10</v>
      </c>
      <c r="J11" s="2">
        <v>50</v>
      </c>
      <c r="K11" s="2">
        <v>0</v>
      </c>
      <c r="L11" s="3">
        <f xml:space="preserve"> 0 + 6.54</f>
        <v>6.54</v>
      </c>
      <c r="M11" s="3">
        <f xml:space="preserve"> 0 + 5.43</f>
        <v>5.43</v>
      </c>
      <c r="N11" s="3">
        <f xml:space="preserve"> 0 + 12.68</f>
        <v>12.68</v>
      </c>
      <c r="O11" s="2">
        <v>0</v>
      </c>
    </row>
    <row r="12" spans="1:15" x14ac:dyDescent="0.25">
      <c r="A12" s="2">
        <v>3</v>
      </c>
      <c r="B12" s="2" t="s">
        <v>19</v>
      </c>
      <c r="C12" s="2">
        <v>1</v>
      </c>
      <c r="D12" s="2">
        <v>1</v>
      </c>
      <c r="E12" s="2" t="s">
        <v>16</v>
      </c>
      <c r="F12" s="2">
        <v>1</v>
      </c>
      <c r="G12" s="2">
        <v>1000</v>
      </c>
      <c r="H12" s="2">
        <v>2344573</v>
      </c>
      <c r="I12" s="2">
        <v>10</v>
      </c>
      <c r="J12" s="2">
        <v>50</v>
      </c>
      <c r="K12" s="2">
        <v>0</v>
      </c>
      <c r="L12" s="3">
        <f xml:space="preserve"> 0 + 2.82</f>
        <v>2.82</v>
      </c>
      <c r="M12" s="3">
        <f xml:space="preserve"> 0 + 3.79</f>
        <v>3.79</v>
      </c>
      <c r="N12" s="3">
        <f xml:space="preserve"> 0 + 7.12</f>
        <v>7.12</v>
      </c>
      <c r="O12" s="2">
        <v>0</v>
      </c>
    </row>
    <row r="13" spans="1:15" x14ac:dyDescent="0.25">
      <c r="A13" s="2">
        <v>3</v>
      </c>
      <c r="B13" s="2" t="s">
        <v>19</v>
      </c>
      <c r="C13" s="2">
        <v>1</v>
      </c>
      <c r="D13" s="2">
        <v>1</v>
      </c>
      <c r="E13" s="2" t="s">
        <v>17</v>
      </c>
      <c r="F13" s="2">
        <v>1</v>
      </c>
      <c r="G13" s="2">
        <v>1000</v>
      </c>
      <c r="H13" s="2">
        <v>2344573</v>
      </c>
      <c r="I13" s="2">
        <v>10</v>
      </c>
      <c r="J13" s="2">
        <v>50</v>
      </c>
      <c r="K13" s="2">
        <v>0</v>
      </c>
      <c r="L13" s="3">
        <f xml:space="preserve"> 0 + 3.95</f>
        <v>3.95</v>
      </c>
      <c r="M13" s="3">
        <f xml:space="preserve"> 0 + 2.68</f>
        <v>2.68</v>
      </c>
      <c r="N13" s="3">
        <f xml:space="preserve"> 0 + 7.04</f>
        <v>7.04</v>
      </c>
      <c r="O13" s="2">
        <v>0</v>
      </c>
    </row>
    <row r="14" spans="1:15" x14ac:dyDescent="0.25">
      <c r="A14" s="2">
        <v>4</v>
      </c>
      <c r="B14" s="2" t="s">
        <v>19</v>
      </c>
      <c r="C14" s="2">
        <v>1</v>
      </c>
      <c r="D14" s="2">
        <v>1</v>
      </c>
      <c r="E14" s="2" t="s">
        <v>15</v>
      </c>
      <c r="F14" s="2">
        <v>1</v>
      </c>
      <c r="G14" s="2">
        <v>1000</v>
      </c>
      <c r="H14" s="2">
        <v>1485571032</v>
      </c>
      <c r="I14" s="2">
        <v>10</v>
      </c>
      <c r="J14" s="2">
        <v>50</v>
      </c>
      <c r="K14" s="2">
        <v>0</v>
      </c>
      <c r="L14" s="3">
        <f xml:space="preserve"> 0 + 7.52</f>
        <v>7.52</v>
      </c>
      <c r="M14" s="3">
        <f xml:space="preserve"> 0 + 5.99</f>
        <v>5.99</v>
      </c>
      <c r="N14" s="3">
        <f xml:space="preserve"> 0 + 14.24</f>
        <v>14.24</v>
      </c>
      <c r="O14" s="2">
        <v>0</v>
      </c>
    </row>
    <row r="15" spans="1:15" x14ac:dyDescent="0.25">
      <c r="A15" s="2">
        <v>4</v>
      </c>
      <c r="B15" s="2" t="s">
        <v>19</v>
      </c>
      <c r="C15" s="2">
        <v>1</v>
      </c>
      <c r="D15" s="2">
        <v>1</v>
      </c>
      <c r="E15" s="2" t="s">
        <v>16</v>
      </c>
      <c r="F15" s="2">
        <v>1</v>
      </c>
      <c r="G15" s="2">
        <v>1000</v>
      </c>
      <c r="H15" s="2">
        <v>1485571032</v>
      </c>
      <c r="I15" s="2">
        <v>10</v>
      </c>
      <c r="J15" s="2">
        <v>50</v>
      </c>
      <c r="K15" s="2">
        <v>0</v>
      </c>
      <c r="L15" s="3">
        <f xml:space="preserve"> 0 + 1.9</f>
        <v>1.9</v>
      </c>
      <c r="M15" s="3">
        <f xml:space="preserve"> 0 + 3.7</f>
        <v>3.7</v>
      </c>
      <c r="N15" s="3">
        <f xml:space="preserve"> 0 + 6.12</f>
        <v>6.12</v>
      </c>
      <c r="O15" s="2">
        <v>0</v>
      </c>
    </row>
    <row r="16" spans="1:15" x14ac:dyDescent="0.25">
      <c r="A16" s="2">
        <v>4</v>
      </c>
      <c r="B16" s="2" t="s">
        <v>19</v>
      </c>
      <c r="C16" s="2">
        <v>1</v>
      </c>
      <c r="D16" s="2">
        <v>1</v>
      </c>
      <c r="E16" s="2" t="s">
        <v>17</v>
      </c>
      <c r="F16" s="2">
        <v>1</v>
      </c>
      <c r="G16" s="2">
        <v>1000</v>
      </c>
      <c r="H16" s="2">
        <v>1485571032</v>
      </c>
      <c r="I16" s="2">
        <v>10</v>
      </c>
      <c r="J16" s="2">
        <v>50</v>
      </c>
      <c r="K16" s="2">
        <v>0</v>
      </c>
      <c r="L16" s="3">
        <f xml:space="preserve"> 0 + 2.87</f>
        <v>2.87</v>
      </c>
      <c r="M16" s="3">
        <f xml:space="preserve"> 0 + 2.24</f>
        <v>2.2400000000000002</v>
      </c>
      <c r="N16" s="3">
        <f xml:space="preserve"> 0 + 5.51</f>
        <v>5.51</v>
      </c>
      <c r="O16" s="2">
        <v>0</v>
      </c>
    </row>
    <row r="17" spans="1:15" x14ac:dyDescent="0.25">
      <c r="A17" s="2">
        <v>5</v>
      </c>
      <c r="B17" s="2" t="s">
        <v>19</v>
      </c>
      <c r="C17" s="2">
        <v>1</v>
      </c>
      <c r="D17" s="2">
        <v>1</v>
      </c>
      <c r="E17" s="2" t="s">
        <v>15</v>
      </c>
      <c r="F17" s="2">
        <v>1</v>
      </c>
      <c r="G17" s="2">
        <v>1000</v>
      </c>
      <c r="H17" s="2">
        <v>980737479</v>
      </c>
      <c r="I17" s="2">
        <v>10</v>
      </c>
      <c r="J17" s="2">
        <v>50</v>
      </c>
      <c r="K17" s="2">
        <v>0</v>
      </c>
      <c r="L17" s="3">
        <f xml:space="preserve"> 0 + 6.43</f>
        <v>6.43</v>
      </c>
      <c r="M17" s="3">
        <f xml:space="preserve"> 0 + 5.41</f>
        <v>5.41</v>
      </c>
      <c r="N17" s="3">
        <f xml:space="preserve"> 0 + 12.57</f>
        <v>12.57</v>
      </c>
      <c r="O17" s="2">
        <v>0</v>
      </c>
    </row>
    <row r="18" spans="1:15" x14ac:dyDescent="0.25">
      <c r="A18" s="2">
        <v>5</v>
      </c>
      <c r="B18" s="2" t="s">
        <v>19</v>
      </c>
      <c r="C18" s="2">
        <v>1</v>
      </c>
      <c r="D18" s="2">
        <v>1</v>
      </c>
      <c r="E18" s="2" t="s">
        <v>16</v>
      </c>
      <c r="F18" s="2">
        <v>1</v>
      </c>
      <c r="G18" s="2">
        <v>1000</v>
      </c>
      <c r="H18" s="2">
        <v>980737479</v>
      </c>
      <c r="I18" s="2">
        <v>10</v>
      </c>
      <c r="J18" s="2">
        <v>50</v>
      </c>
      <c r="K18" s="2">
        <v>0</v>
      </c>
      <c r="L18" s="3">
        <f xml:space="preserve"> 0 + 2.07</f>
        <v>2.0699999999999998</v>
      </c>
      <c r="M18" s="3">
        <f xml:space="preserve"> 0 + 3.52</f>
        <v>3.52</v>
      </c>
      <c r="N18" s="3">
        <f xml:space="preserve"> 0 + 6.11</f>
        <v>6.11</v>
      </c>
      <c r="O18" s="2">
        <v>0</v>
      </c>
    </row>
    <row r="19" spans="1:15" x14ac:dyDescent="0.25">
      <c r="A19" s="2">
        <v>5</v>
      </c>
      <c r="B19" s="2" t="s">
        <v>19</v>
      </c>
      <c r="C19" s="2">
        <v>1</v>
      </c>
      <c r="D19" s="2">
        <v>1</v>
      </c>
      <c r="E19" s="2" t="s">
        <v>17</v>
      </c>
      <c r="F19" s="2">
        <v>1</v>
      </c>
      <c r="G19" s="2">
        <v>1000</v>
      </c>
      <c r="H19" s="2">
        <v>980737479</v>
      </c>
      <c r="I19" s="2">
        <v>10</v>
      </c>
      <c r="J19" s="2">
        <v>50</v>
      </c>
      <c r="K19" s="2">
        <v>0</v>
      </c>
      <c r="L19" s="3">
        <f xml:space="preserve"> 0 + 2.46</f>
        <v>2.46</v>
      </c>
      <c r="M19" s="3">
        <f xml:space="preserve"> 0 + 1.97</f>
        <v>1.97</v>
      </c>
      <c r="N19" s="3">
        <f xml:space="preserve"> 0 + 4.81</f>
        <v>4.8099999999999996</v>
      </c>
      <c r="O19" s="2">
        <v>0</v>
      </c>
    </row>
    <row r="20" spans="1:15" x14ac:dyDescent="0.25">
      <c r="A20" s="2">
        <v>6</v>
      </c>
      <c r="B20" s="2" t="s">
        <v>19</v>
      </c>
      <c r="C20" s="2">
        <v>1</v>
      </c>
      <c r="D20" s="2">
        <v>1</v>
      </c>
      <c r="E20" s="2" t="s">
        <v>15</v>
      </c>
      <c r="F20" s="2">
        <v>1</v>
      </c>
      <c r="G20" s="2">
        <v>1000</v>
      </c>
      <c r="H20" s="2">
        <v>2067435452</v>
      </c>
      <c r="I20" s="2">
        <v>10</v>
      </c>
      <c r="J20" s="2">
        <v>50</v>
      </c>
      <c r="K20" s="2">
        <v>0</v>
      </c>
      <c r="L20" s="3">
        <f xml:space="preserve"> 0 + 7.32</f>
        <v>7.32</v>
      </c>
      <c r="M20" s="3">
        <f xml:space="preserve"> 0 + 6</f>
        <v>6</v>
      </c>
      <c r="N20" s="3">
        <f xml:space="preserve"> 0 + 14.05</f>
        <v>14.05</v>
      </c>
      <c r="O20" s="2">
        <v>0</v>
      </c>
    </row>
    <row r="21" spans="1:15" x14ac:dyDescent="0.25">
      <c r="A21" s="2">
        <v>6</v>
      </c>
      <c r="B21" s="2" t="s">
        <v>19</v>
      </c>
      <c r="C21" s="2">
        <v>1</v>
      </c>
      <c r="D21" s="2">
        <v>1</v>
      </c>
      <c r="E21" s="2" t="s">
        <v>16</v>
      </c>
      <c r="F21" s="2">
        <v>1</v>
      </c>
      <c r="G21" s="2">
        <v>1000</v>
      </c>
      <c r="H21" s="2">
        <v>2067435452</v>
      </c>
      <c r="I21" s="2">
        <v>10</v>
      </c>
      <c r="J21" s="2">
        <v>50</v>
      </c>
      <c r="K21" s="2">
        <v>0</v>
      </c>
      <c r="L21" s="3">
        <f xml:space="preserve"> 0 + 2.34</f>
        <v>2.34</v>
      </c>
      <c r="M21" s="3">
        <f xml:space="preserve"> 0 + 3.72</f>
        <v>3.72</v>
      </c>
      <c r="N21" s="3">
        <f xml:space="preserve"> 0 + 6.57</f>
        <v>6.57</v>
      </c>
      <c r="O21" s="2">
        <v>0</v>
      </c>
    </row>
    <row r="22" spans="1:15" x14ac:dyDescent="0.25">
      <c r="A22" s="2">
        <v>6</v>
      </c>
      <c r="B22" s="2" t="s">
        <v>19</v>
      </c>
      <c r="C22" s="2">
        <v>1</v>
      </c>
      <c r="D22" s="2">
        <v>1</v>
      </c>
      <c r="E22" s="2" t="s">
        <v>17</v>
      </c>
      <c r="F22" s="2">
        <v>1</v>
      </c>
      <c r="G22" s="2">
        <v>1000</v>
      </c>
      <c r="H22" s="2">
        <v>2067435452</v>
      </c>
      <c r="I22" s="2">
        <v>10</v>
      </c>
      <c r="J22" s="2">
        <v>50</v>
      </c>
      <c r="K22" s="2">
        <v>0</v>
      </c>
      <c r="L22" s="3">
        <f xml:space="preserve"> 0 + 3.95</f>
        <v>3.95</v>
      </c>
      <c r="M22" s="3">
        <f xml:space="preserve"> 0 + 2.7</f>
        <v>2.7</v>
      </c>
      <c r="N22" s="3">
        <f xml:space="preserve"> 0 + 7.01</f>
        <v>7.01</v>
      </c>
      <c r="O22" s="2">
        <v>0</v>
      </c>
    </row>
    <row r="23" spans="1:15" x14ac:dyDescent="0.25">
      <c r="A23" s="2">
        <v>7</v>
      </c>
      <c r="B23" s="2" t="s">
        <v>19</v>
      </c>
      <c r="C23" s="2">
        <v>1</v>
      </c>
      <c r="D23" s="2">
        <v>1</v>
      </c>
      <c r="E23" s="2" t="s">
        <v>15</v>
      </c>
      <c r="F23" s="2">
        <v>1</v>
      </c>
      <c r="G23" s="2">
        <v>1000</v>
      </c>
      <c r="H23" s="2">
        <v>271829958</v>
      </c>
      <c r="I23" s="2">
        <v>10</v>
      </c>
      <c r="J23" s="2">
        <v>50</v>
      </c>
      <c r="K23" s="2">
        <v>0</v>
      </c>
      <c r="L23" s="3">
        <f xml:space="preserve"> 0 + 6.38</f>
        <v>6.38</v>
      </c>
      <c r="M23" s="3">
        <f xml:space="preserve"> 0 + 5.33</f>
        <v>5.33</v>
      </c>
      <c r="N23" s="3">
        <f xml:space="preserve"> 0 + 12.44</f>
        <v>12.44</v>
      </c>
      <c r="O23" s="2">
        <v>0</v>
      </c>
    </row>
    <row r="24" spans="1:15" x14ac:dyDescent="0.25">
      <c r="A24" s="2">
        <v>7</v>
      </c>
      <c r="B24" s="2" t="s">
        <v>19</v>
      </c>
      <c r="C24" s="2">
        <v>1</v>
      </c>
      <c r="D24" s="2">
        <v>1</v>
      </c>
      <c r="E24" s="2" t="s">
        <v>16</v>
      </c>
      <c r="F24" s="2">
        <v>1</v>
      </c>
      <c r="G24" s="2">
        <v>1000</v>
      </c>
      <c r="H24" s="2">
        <v>271829958</v>
      </c>
      <c r="I24" s="2">
        <v>10</v>
      </c>
      <c r="J24" s="2">
        <v>50</v>
      </c>
      <c r="K24" s="2">
        <v>0</v>
      </c>
      <c r="L24" s="3">
        <f xml:space="preserve"> 0 + 2.35</f>
        <v>2.35</v>
      </c>
      <c r="M24" s="3">
        <f xml:space="preserve"> 0 + 3.7</f>
        <v>3.7</v>
      </c>
      <c r="N24" s="3">
        <f xml:space="preserve"> 0 + 6.57</f>
        <v>6.57</v>
      </c>
      <c r="O24" s="2">
        <v>0</v>
      </c>
    </row>
    <row r="25" spans="1:15" x14ac:dyDescent="0.25">
      <c r="A25" s="2">
        <v>7</v>
      </c>
      <c r="B25" s="2" t="s">
        <v>19</v>
      </c>
      <c r="C25" s="2">
        <v>1</v>
      </c>
      <c r="D25" s="2">
        <v>1</v>
      </c>
      <c r="E25" s="2" t="s">
        <v>17</v>
      </c>
      <c r="F25" s="2">
        <v>1</v>
      </c>
      <c r="G25" s="2">
        <v>1000</v>
      </c>
      <c r="H25" s="2">
        <v>271829958</v>
      </c>
      <c r="I25" s="2">
        <v>10</v>
      </c>
      <c r="J25" s="2">
        <v>50</v>
      </c>
      <c r="K25" s="2">
        <v>0</v>
      </c>
      <c r="L25" s="3">
        <f xml:space="preserve"> 0 + 3.48</f>
        <v>3.48</v>
      </c>
      <c r="M25" s="3">
        <f xml:space="preserve"> 0 + 2.6</f>
        <v>2.6</v>
      </c>
      <c r="N25" s="3">
        <f xml:space="preserve"> 0 + 6.48</f>
        <v>6.48</v>
      </c>
      <c r="O25" s="2">
        <v>0</v>
      </c>
    </row>
    <row r="26" spans="1:15" x14ac:dyDescent="0.25">
      <c r="A26" s="2">
        <v>8</v>
      </c>
      <c r="B26" s="2" t="s">
        <v>19</v>
      </c>
      <c r="C26" s="2">
        <v>1</v>
      </c>
      <c r="D26" s="2">
        <v>1</v>
      </c>
      <c r="E26" s="2" t="s">
        <v>15</v>
      </c>
      <c r="F26" s="2">
        <v>1</v>
      </c>
      <c r="G26" s="2">
        <v>1000</v>
      </c>
      <c r="H26" s="2">
        <v>1490890881</v>
      </c>
      <c r="I26" s="2">
        <v>10</v>
      </c>
      <c r="J26" s="2">
        <v>50</v>
      </c>
      <c r="K26" s="2">
        <v>0</v>
      </c>
      <c r="L26" s="3">
        <f xml:space="preserve"> 0 + 6.33</f>
        <v>6.33</v>
      </c>
      <c r="M26" s="3">
        <f xml:space="preserve"> 0 + 5.18</f>
        <v>5.18</v>
      </c>
      <c r="N26" s="3">
        <f xml:space="preserve"> 0 + 12.18</f>
        <v>12.18</v>
      </c>
      <c r="O26" s="2">
        <v>0</v>
      </c>
    </row>
    <row r="27" spans="1:15" x14ac:dyDescent="0.25">
      <c r="A27" s="2">
        <v>8</v>
      </c>
      <c r="B27" s="2" t="s">
        <v>19</v>
      </c>
      <c r="C27" s="2">
        <v>1</v>
      </c>
      <c r="D27" s="2">
        <v>1</v>
      </c>
      <c r="E27" s="2" t="s">
        <v>16</v>
      </c>
      <c r="F27" s="2">
        <v>1</v>
      </c>
      <c r="G27" s="2">
        <v>1000</v>
      </c>
      <c r="H27" s="2">
        <v>1490890881</v>
      </c>
      <c r="I27" s="2">
        <v>10</v>
      </c>
      <c r="J27" s="2">
        <v>50</v>
      </c>
      <c r="K27" s="2">
        <v>0</v>
      </c>
      <c r="L27" s="3">
        <f xml:space="preserve"> 0 + 1.85</f>
        <v>1.85</v>
      </c>
      <c r="M27" s="3">
        <f xml:space="preserve"> 0 + 3.27</f>
        <v>3.27</v>
      </c>
      <c r="N27" s="3">
        <f xml:space="preserve"> 0 + 5.63</f>
        <v>5.63</v>
      </c>
      <c r="O27" s="2">
        <v>0</v>
      </c>
    </row>
    <row r="28" spans="1:15" x14ac:dyDescent="0.25">
      <c r="A28" s="2">
        <v>8</v>
      </c>
      <c r="B28" s="2" t="s">
        <v>19</v>
      </c>
      <c r="C28" s="2">
        <v>1</v>
      </c>
      <c r="D28" s="2">
        <v>1</v>
      </c>
      <c r="E28" s="2" t="s">
        <v>17</v>
      </c>
      <c r="F28" s="2">
        <v>1</v>
      </c>
      <c r="G28" s="2">
        <v>1000</v>
      </c>
      <c r="H28" s="2">
        <v>1490890881</v>
      </c>
      <c r="I28" s="2">
        <v>10</v>
      </c>
      <c r="J28" s="2">
        <v>50</v>
      </c>
      <c r="K28" s="2">
        <v>0</v>
      </c>
      <c r="L28" s="3">
        <f xml:space="preserve"> 0 + 3.88</f>
        <v>3.88</v>
      </c>
      <c r="M28" s="3">
        <f xml:space="preserve"> 0 + 2.79</f>
        <v>2.79</v>
      </c>
      <c r="N28" s="3">
        <f xml:space="preserve"> 0 + 7.08</f>
        <v>7.08</v>
      </c>
      <c r="O28" s="2">
        <v>0</v>
      </c>
    </row>
    <row r="29" spans="1:15" x14ac:dyDescent="0.25">
      <c r="A29" s="2">
        <v>9</v>
      </c>
      <c r="B29" s="2" t="s">
        <v>19</v>
      </c>
      <c r="C29" s="2">
        <v>1</v>
      </c>
      <c r="D29" s="2">
        <v>1</v>
      </c>
      <c r="E29" s="2" t="s">
        <v>15</v>
      </c>
      <c r="F29" s="2">
        <v>1</v>
      </c>
      <c r="G29" s="2">
        <v>1000</v>
      </c>
      <c r="H29" s="2">
        <v>53262104</v>
      </c>
      <c r="I29" s="2">
        <v>10</v>
      </c>
      <c r="J29" s="2">
        <v>50</v>
      </c>
      <c r="K29" s="2">
        <v>0</v>
      </c>
      <c r="L29" s="3">
        <f xml:space="preserve"> 0 + 8.18</f>
        <v>8.18</v>
      </c>
      <c r="M29" s="3">
        <f xml:space="preserve"> 0 + 6.2</f>
        <v>6.2</v>
      </c>
      <c r="N29" s="3">
        <f xml:space="preserve"> 0 + 15.1</f>
        <v>15.1</v>
      </c>
      <c r="O29" s="2">
        <v>0</v>
      </c>
    </row>
    <row r="30" spans="1:15" x14ac:dyDescent="0.25">
      <c r="A30" s="2">
        <v>9</v>
      </c>
      <c r="B30" s="2" t="s">
        <v>19</v>
      </c>
      <c r="C30" s="2">
        <v>1</v>
      </c>
      <c r="D30" s="2">
        <v>1</v>
      </c>
      <c r="E30" s="2" t="s">
        <v>16</v>
      </c>
      <c r="F30" s="2">
        <v>1</v>
      </c>
      <c r="G30" s="2">
        <v>1000</v>
      </c>
      <c r="H30" s="2">
        <v>53262104</v>
      </c>
      <c r="I30" s="2">
        <v>10</v>
      </c>
      <c r="J30" s="2">
        <v>50</v>
      </c>
      <c r="K30" s="2">
        <v>0</v>
      </c>
      <c r="L30" s="3">
        <f xml:space="preserve"> 0 + 2.96</f>
        <v>2.96</v>
      </c>
      <c r="M30" s="3">
        <f xml:space="preserve"> 0 + 3.82</f>
        <v>3.82</v>
      </c>
      <c r="N30" s="3">
        <f xml:space="preserve"> 0 + 7.3</f>
        <v>7.3</v>
      </c>
      <c r="O30" s="2">
        <v>0</v>
      </c>
    </row>
    <row r="31" spans="1:15" x14ac:dyDescent="0.25">
      <c r="A31" s="2">
        <v>9</v>
      </c>
      <c r="B31" s="2" t="s">
        <v>19</v>
      </c>
      <c r="C31" s="2">
        <v>1</v>
      </c>
      <c r="D31" s="2">
        <v>1</v>
      </c>
      <c r="E31" s="2" t="s">
        <v>17</v>
      </c>
      <c r="F31" s="2">
        <v>1</v>
      </c>
      <c r="G31" s="2">
        <v>1000</v>
      </c>
      <c r="H31" s="2">
        <v>53262104</v>
      </c>
      <c r="I31" s="2">
        <v>10</v>
      </c>
      <c r="J31" s="2">
        <v>50</v>
      </c>
      <c r="K31" s="2">
        <v>0</v>
      </c>
      <c r="L31" s="3">
        <f xml:space="preserve"> 0 + 2.35</f>
        <v>2.35</v>
      </c>
      <c r="M31" s="3">
        <f xml:space="preserve"> 0 + 2.06</f>
        <v>2.06</v>
      </c>
      <c r="N31" s="3">
        <f xml:space="preserve"> 0 + 4.79</f>
        <v>4.79</v>
      </c>
      <c r="O31" s="2">
        <v>0</v>
      </c>
    </row>
    <row r="32" spans="1:15" x14ac:dyDescent="0.25">
      <c r="A32" s="2">
        <v>10</v>
      </c>
      <c r="B32" s="2" t="s">
        <v>19</v>
      </c>
      <c r="C32" s="2">
        <v>1</v>
      </c>
      <c r="D32" s="2">
        <v>1</v>
      </c>
      <c r="E32" s="2" t="s">
        <v>15</v>
      </c>
      <c r="F32" s="2">
        <v>1</v>
      </c>
      <c r="G32" s="2">
        <v>1000</v>
      </c>
      <c r="H32" s="2">
        <v>48177134</v>
      </c>
      <c r="I32" s="2">
        <v>10</v>
      </c>
      <c r="J32" s="2">
        <v>50</v>
      </c>
      <c r="K32" s="2">
        <v>0</v>
      </c>
      <c r="L32" s="3">
        <f xml:space="preserve"> 0 + 6.03</f>
        <v>6.03</v>
      </c>
      <c r="M32" s="3">
        <f xml:space="preserve"> 0 + 5.12</f>
        <v>5.12</v>
      </c>
      <c r="N32" s="3">
        <f xml:space="preserve"> 0 + 11.86</f>
        <v>11.86</v>
      </c>
      <c r="O32" s="2">
        <v>0</v>
      </c>
    </row>
    <row r="33" spans="1:15" x14ac:dyDescent="0.25">
      <c r="A33" s="2">
        <v>10</v>
      </c>
      <c r="B33" s="2" t="s">
        <v>19</v>
      </c>
      <c r="C33" s="2">
        <v>1</v>
      </c>
      <c r="D33" s="2">
        <v>1</v>
      </c>
      <c r="E33" s="2" t="s">
        <v>16</v>
      </c>
      <c r="F33" s="2">
        <v>1</v>
      </c>
      <c r="G33" s="2">
        <v>1000</v>
      </c>
      <c r="H33" s="2">
        <v>48177134</v>
      </c>
      <c r="I33" s="2">
        <v>10</v>
      </c>
      <c r="J33" s="2">
        <v>50</v>
      </c>
      <c r="K33" s="2">
        <v>0</v>
      </c>
      <c r="L33" s="3">
        <f xml:space="preserve"> 0 + 2</f>
        <v>2</v>
      </c>
      <c r="M33" s="3">
        <f xml:space="preserve"> 0 + 3.5</f>
        <v>3.5</v>
      </c>
      <c r="N33" s="3">
        <f xml:space="preserve"> 0 + 6.01</f>
        <v>6.01</v>
      </c>
      <c r="O33" s="2">
        <v>0</v>
      </c>
    </row>
    <row r="34" spans="1:15" x14ac:dyDescent="0.25">
      <c r="A34" s="2">
        <v>10</v>
      </c>
      <c r="B34" s="2" t="s">
        <v>19</v>
      </c>
      <c r="C34" s="2">
        <v>1</v>
      </c>
      <c r="D34" s="2">
        <v>1</v>
      </c>
      <c r="E34" s="2" t="s">
        <v>17</v>
      </c>
      <c r="F34" s="2">
        <v>1</v>
      </c>
      <c r="G34" s="2">
        <v>1000</v>
      </c>
      <c r="H34" s="2">
        <v>48177134</v>
      </c>
      <c r="I34" s="2">
        <v>10</v>
      </c>
      <c r="J34" s="2">
        <v>50</v>
      </c>
      <c r="K34" s="2">
        <v>0</v>
      </c>
      <c r="L34" s="3">
        <f xml:space="preserve"> 0 + 2.24</f>
        <v>2.2400000000000002</v>
      </c>
      <c r="M34" s="3">
        <f xml:space="preserve"> 0 + 2.22</f>
        <v>2.2200000000000002</v>
      </c>
      <c r="N34" s="3">
        <f xml:space="preserve"> 0 + 4.88</f>
        <v>4.88</v>
      </c>
      <c r="O34" s="2">
        <v>0</v>
      </c>
    </row>
    <row r="35" spans="1:15" x14ac:dyDescent="0.25">
      <c r="A35" s="2">
        <v>11</v>
      </c>
      <c r="B35" s="2" t="s">
        <v>19</v>
      </c>
      <c r="C35" s="2">
        <v>1</v>
      </c>
      <c r="D35" s="2">
        <v>1</v>
      </c>
      <c r="E35" s="2" t="s">
        <v>15</v>
      </c>
      <c r="F35" s="2">
        <v>1</v>
      </c>
      <c r="G35" s="2">
        <v>1000</v>
      </c>
      <c r="H35" s="2">
        <v>390326370</v>
      </c>
      <c r="I35" s="2">
        <v>10</v>
      </c>
      <c r="J35" s="2">
        <v>50</v>
      </c>
      <c r="K35" s="2">
        <v>0</v>
      </c>
      <c r="L35" s="3">
        <f xml:space="preserve"> 0 + 4.57</f>
        <v>4.57</v>
      </c>
      <c r="M35" s="3">
        <f xml:space="preserve"> 0 + 4.43</f>
        <v>4.43</v>
      </c>
      <c r="N35" s="3">
        <f xml:space="preserve"> 0 + 9.71</f>
        <v>9.7100000000000009</v>
      </c>
      <c r="O35" s="2">
        <v>0</v>
      </c>
    </row>
    <row r="36" spans="1:15" x14ac:dyDescent="0.25">
      <c r="A36" s="2">
        <v>11</v>
      </c>
      <c r="B36" s="2" t="s">
        <v>19</v>
      </c>
      <c r="C36" s="2">
        <v>1</v>
      </c>
      <c r="D36" s="2">
        <v>1</v>
      </c>
      <c r="E36" s="2" t="s">
        <v>16</v>
      </c>
      <c r="F36" s="2">
        <v>1</v>
      </c>
      <c r="G36" s="2">
        <v>1000</v>
      </c>
      <c r="H36" s="2">
        <v>390326370</v>
      </c>
      <c r="I36" s="2">
        <v>10</v>
      </c>
      <c r="J36" s="2">
        <v>50</v>
      </c>
      <c r="K36" s="2">
        <v>0</v>
      </c>
      <c r="L36" s="3">
        <f xml:space="preserve"> 0 + 1.32</f>
        <v>1.32</v>
      </c>
      <c r="M36" s="3">
        <f xml:space="preserve"> 0 + 3.01</f>
        <v>3.01</v>
      </c>
      <c r="N36" s="3">
        <f xml:space="preserve"> 0 + 4.83</f>
        <v>4.83</v>
      </c>
      <c r="O36" s="2">
        <v>0</v>
      </c>
    </row>
    <row r="37" spans="1:15" x14ac:dyDescent="0.25">
      <c r="A37" s="2">
        <v>11</v>
      </c>
      <c r="B37" s="2" t="s">
        <v>19</v>
      </c>
      <c r="C37" s="2">
        <v>1</v>
      </c>
      <c r="D37" s="2">
        <v>1</v>
      </c>
      <c r="E37" s="2" t="s">
        <v>17</v>
      </c>
      <c r="F37" s="2">
        <v>1</v>
      </c>
      <c r="G37" s="2">
        <v>1000</v>
      </c>
      <c r="H37" s="2">
        <v>390326370</v>
      </c>
      <c r="I37" s="2">
        <v>10</v>
      </c>
      <c r="J37" s="2">
        <v>50</v>
      </c>
      <c r="K37" s="2">
        <v>0</v>
      </c>
      <c r="L37" s="3">
        <f xml:space="preserve"> 0 + 3.04</f>
        <v>3.04</v>
      </c>
      <c r="M37" s="3">
        <f xml:space="preserve"> 0 + 2.37</f>
        <v>2.37</v>
      </c>
      <c r="N37" s="3">
        <f xml:space="preserve"> 0 + 5.81</f>
        <v>5.81</v>
      </c>
      <c r="O37" s="2">
        <v>0</v>
      </c>
    </row>
    <row r="38" spans="1:15" x14ac:dyDescent="0.25">
      <c r="A38" s="2">
        <v>12</v>
      </c>
      <c r="B38" s="2" t="s">
        <v>19</v>
      </c>
      <c r="C38" s="2">
        <v>1</v>
      </c>
      <c r="D38" s="2">
        <v>1</v>
      </c>
      <c r="E38" s="2" t="s">
        <v>15</v>
      </c>
      <c r="F38" s="2">
        <v>1</v>
      </c>
      <c r="G38" s="2">
        <v>1000</v>
      </c>
      <c r="H38" s="2">
        <v>179782877</v>
      </c>
      <c r="I38" s="2">
        <v>10</v>
      </c>
      <c r="J38" s="2">
        <v>50</v>
      </c>
      <c r="K38" s="2">
        <v>0</v>
      </c>
      <c r="L38" s="3">
        <f xml:space="preserve"> 0 + 4.64</f>
        <v>4.6399999999999997</v>
      </c>
      <c r="M38" s="3">
        <f xml:space="preserve"> 0 + 4.91</f>
        <v>4.91</v>
      </c>
      <c r="N38" s="3">
        <f xml:space="preserve"> 0 + 10.26</f>
        <v>10.26</v>
      </c>
      <c r="O38" s="2">
        <v>0</v>
      </c>
    </row>
    <row r="39" spans="1:15" x14ac:dyDescent="0.25">
      <c r="A39" s="2">
        <v>12</v>
      </c>
      <c r="B39" s="2" t="s">
        <v>19</v>
      </c>
      <c r="C39" s="2">
        <v>1</v>
      </c>
      <c r="D39" s="2">
        <v>1</v>
      </c>
      <c r="E39" s="2" t="s">
        <v>16</v>
      </c>
      <c r="F39" s="2">
        <v>1</v>
      </c>
      <c r="G39" s="2">
        <v>1000</v>
      </c>
      <c r="H39" s="2">
        <v>179782877</v>
      </c>
      <c r="I39" s="2">
        <v>10</v>
      </c>
      <c r="J39" s="2">
        <v>50</v>
      </c>
      <c r="K39" s="2">
        <v>0</v>
      </c>
      <c r="L39" s="3">
        <f xml:space="preserve"> 0 + 3.12</f>
        <v>3.12</v>
      </c>
      <c r="M39" s="3">
        <f xml:space="preserve"> 0 + 4.18</f>
        <v>4.18</v>
      </c>
      <c r="N39" s="3">
        <f xml:space="preserve"> 0 + 7.82</f>
        <v>7.82</v>
      </c>
      <c r="O39" s="2">
        <v>0</v>
      </c>
    </row>
    <row r="40" spans="1:15" x14ac:dyDescent="0.25">
      <c r="A40" s="2">
        <v>12</v>
      </c>
      <c r="B40" s="2" t="s">
        <v>19</v>
      </c>
      <c r="C40" s="2">
        <v>1</v>
      </c>
      <c r="D40" s="2">
        <v>1</v>
      </c>
      <c r="E40" s="2" t="s">
        <v>17</v>
      </c>
      <c r="F40" s="2">
        <v>1</v>
      </c>
      <c r="G40" s="2">
        <v>1000</v>
      </c>
      <c r="H40" s="2">
        <v>179782877</v>
      </c>
      <c r="I40" s="2">
        <v>10</v>
      </c>
      <c r="J40" s="2">
        <v>50</v>
      </c>
      <c r="K40" s="2">
        <v>0</v>
      </c>
      <c r="L40" s="3">
        <f xml:space="preserve"> 0 + 2.8</f>
        <v>2.8</v>
      </c>
      <c r="M40" s="3">
        <f xml:space="preserve"> 0 + 2.01</f>
        <v>2.0099999999999998</v>
      </c>
      <c r="N40" s="3">
        <f xml:space="preserve"> 0 + 5.21</f>
        <v>5.21</v>
      </c>
      <c r="O40" s="2">
        <v>0</v>
      </c>
    </row>
    <row r="41" spans="1:15" x14ac:dyDescent="0.25">
      <c r="A41" s="2">
        <v>13</v>
      </c>
      <c r="B41" s="2" t="s">
        <v>19</v>
      </c>
      <c r="C41" s="2">
        <v>1</v>
      </c>
      <c r="D41" s="2">
        <v>1</v>
      </c>
      <c r="E41" s="2" t="s">
        <v>15</v>
      </c>
      <c r="F41" s="2">
        <v>1</v>
      </c>
      <c r="G41" s="2">
        <v>1000</v>
      </c>
      <c r="H41" s="2">
        <v>1556455641</v>
      </c>
      <c r="I41" s="2">
        <v>10</v>
      </c>
      <c r="J41" s="2">
        <v>50</v>
      </c>
      <c r="K41" s="2">
        <v>0</v>
      </c>
      <c r="L41" s="3">
        <f xml:space="preserve"> 0 + 6.31</f>
        <v>6.31</v>
      </c>
      <c r="M41" s="3">
        <f xml:space="preserve"> 0 + 4.8</f>
        <v>4.8</v>
      </c>
      <c r="N41" s="3">
        <f xml:space="preserve"> 0 + 11.78</f>
        <v>11.78</v>
      </c>
      <c r="O41" s="2">
        <v>0</v>
      </c>
    </row>
    <row r="42" spans="1:15" x14ac:dyDescent="0.25">
      <c r="A42" s="2">
        <v>13</v>
      </c>
      <c r="B42" s="2" t="s">
        <v>19</v>
      </c>
      <c r="C42" s="2">
        <v>1</v>
      </c>
      <c r="D42" s="2">
        <v>1</v>
      </c>
      <c r="E42" s="2" t="s">
        <v>16</v>
      </c>
      <c r="F42" s="2">
        <v>1</v>
      </c>
      <c r="G42" s="2">
        <v>1000</v>
      </c>
      <c r="H42" s="2">
        <v>1556455641</v>
      </c>
      <c r="I42" s="2">
        <v>10</v>
      </c>
      <c r="J42" s="2">
        <v>50</v>
      </c>
      <c r="K42" s="2">
        <v>0</v>
      </c>
      <c r="L42" s="3">
        <f xml:space="preserve"> 0 + 3.45</f>
        <v>3.45</v>
      </c>
      <c r="M42" s="3">
        <f xml:space="preserve"> 0 + 6.68</f>
        <v>6.68</v>
      </c>
      <c r="N42" s="3">
        <f xml:space="preserve"> 0 + 11.16</f>
        <v>11.16</v>
      </c>
      <c r="O42" s="2">
        <v>0</v>
      </c>
    </row>
    <row r="43" spans="1:15" x14ac:dyDescent="0.25">
      <c r="A43" s="2">
        <v>13</v>
      </c>
      <c r="B43" s="2" t="s">
        <v>19</v>
      </c>
      <c r="C43" s="2">
        <v>1</v>
      </c>
      <c r="D43" s="2">
        <v>1</v>
      </c>
      <c r="E43" s="2" t="s">
        <v>17</v>
      </c>
      <c r="F43" s="2">
        <v>1</v>
      </c>
      <c r="G43" s="2">
        <v>1000</v>
      </c>
      <c r="H43" s="2">
        <v>1556455641</v>
      </c>
      <c r="I43" s="2">
        <v>10</v>
      </c>
      <c r="J43" s="2">
        <v>50</v>
      </c>
      <c r="K43" s="2">
        <v>0</v>
      </c>
      <c r="L43" s="3">
        <f xml:space="preserve"> 0 + 1.42</f>
        <v>1.42</v>
      </c>
      <c r="M43" s="3">
        <f xml:space="preserve"> 0 + 2.11</f>
        <v>2.11</v>
      </c>
      <c r="N43" s="3">
        <f xml:space="preserve"> 0 + 3.93</f>
        <v>3.93</v>
      </c>
      <c r="O43" s="2">
        <v>0</v>
      </c>
    </row>
    <row r="44" spans="1:15" x14ac:dyDescent="0.25">
      <c r="A44" s="2">
        <v>14</v>
      </c>
      <c r="B44" s="2" t="s">
        <v>19</v>
      </c>
      <c r="C44" s="2">
        <v>1</v>
      </c>
      <c r="D44" s="2">
        <v>1</v>
      </c>
      <c r="E44" s="2" t="s">
        <v>15</v>
      </c>
      <c r="F44" s="2">
        <v>1</v>
      </c>
      <c r="G44" s="2">
        <v>1000</v>
      </c>
      <c r="H44" s="2">
        <v>2048735855</v>
      </c>
      <c r="I44" s="2">
        <v>10</v>
      </c>
      <c r="J44" s="2">
        <v>50</v>
      </c>
      <c r="K44" s="2">
        <v>0</v>
      </c>
      <c r="L44" s="3">
        <f xml:space="preserve"> 0 + 5.79</f>
        <v>5.79</v>
      </c>
      <c r="M44" s="3">
        <f xml:space="preserve"> 0 + 5.25</f>
        <v>5.25</v>
      </c>
      <c r="N44" s="3">
        <f xml:space="preserve"> 0 + 11.77</f>
        <v>11.77</v>
      </c>
      <c r="O44" s="2">
        <v>0</v>
      </c>
    </row>
    <row r="45" spans="1:15" x14ac:dyDescent="0.25">
      <c r="A45" s="2">
        <v>14</v>
      </c>
      <c r="B45" s="2" t="s">
        <v>19</v>
      </c>
      <c r="C45" s="2">
        <v>1</v>
      </c>
      <c r="D45" s="2">
        <v>1</v>
      </c>
      <c r="E45" s="2" t="s">
        <v>16</v>
      </c>
      <c r="F45" s="2">
        <v>1</v>
      </c>
      <c r="G45" s="2">
        <v>1000</v>
      </c>
      <c r="H45" s="2">
        <v>2048735855</v>
      </c>
      <c r="I45" s="2">
        <v>10</v>
      </c>
      <c r="J45" s="2">
        <v>50</v>
      </c>
      <c r="K45" s="2">
        <v>0</v>
      </c>
      <c r="L45" s="3">
        <f xml:space="preserve"> 0 + 1.49</f>
        <v>1.49</v>
      </c>
      <c r="M45" s="3">
        <f xml:space="preserve"> 0 + 2.87</f>
        <v>2.87</v>
      </c>
      <c r="N45" s="3">
        <f xml:space="preserve"> 0 + 4.84</f>
        <v>4.84</v>
      </c>
      <c r="O45" s="2">
        <v>0</v>
      </c>
    </row>
    <row r="46" spans="1:15" x14ac:dyDescent="0.25">
      <c r="A46" s="2">
        <v>14</v>
      </c>
      <c r="B46" s="2" t="s">
        <v>19</v>
      </c>
      <c r="C46" s="2">
        <v>1</v>
      </c>
      <c r="D46" s="2">
        <v>1</v>
      </c>
      <c r="E46" s="2" t="s">
        <v>17</v>
      </c>
      <c r="F46" s="2">
        <v>1</v>
      </c>
      <c r="G46" s="2">
        <v>1000</v>
      </c>
      <c r="H46" s="2">
        <v>2048735855</v>
      </c>
      <c r="I46" s="2">
        <v>10</v>
      </c>
      <c r="J46" s="2">
        <v>50</v>
      </c>
      <c r="K46" s="2">
        <v>0</v>
      </c>
      <c r="L46" s="3">
        <f xml:space="preserve"> 0 + 2.65</f>
        <v>2.65</v>
      </c>
      <c r="M46" s="3">
        <f xml:space="preserve"> 0 + 2.34</f>
        <v>2.34</v>
      </c>
      <c r="N46" s="3">
        <f xml:space="preserve"> 0 + 5.4</f>
        <v>5.4</v>
      </c>
      <c r="O46" s="2">
        <v>0</v>
      </c>
    </row>
    <row r="47" spans="1:15" x14ac:dyDescent="0.25">
      <c r="A47" s="2">
        <v>15</v>
      </c>
      <c r="B47" s="2" t="s">
        <v>19</v>
      </c>
      <c r="C47" s="2">
        <v>1</v>
      </c>
      <c r="D47" s="2">
        <v>1</v>
      </c>
      <c r="E47" s="2" t="s">
        <v>15</v>
      </c>
      <c r="F47" s="2">
        <v>1</v>
      </c>
      <c r="G47" s="2">
        <v>1000</v>
      </c>
      <c r="H47" s="2">
        <v>1183828888</v>
      </c>
      <c r="I47" s="2">
        <v>10</v>
      </c>
      <c r="J47" s="2">
        <v>50</v>
      </c>
      <c r="K47" s="2">
        <v>0</v>
      </c>
      <c r="L47" s="3">
        <f xml:space="preserve"> 0 + 5.5</f>
        <v>5.5</v>
      </c>
      <c r="M47" s="3">
        <f xml:space="preserve"> 0 + 4.5</f>
        <v>4.5</v>
      </c>
      <c r="N47" s="3">
        <f xml:space="preserve"> 0 + 10.71</f>
        <v>10.71</v>
      </c>
      <c r="O47" s="2">
        <v>0</v>
      </c>
    </row>
    <row r="48" spans="1:15" x14ac:dyDescent="0.25">
      <c r="A48" s="2">
        <v>15</v>
      </c>
      <c r="B48" s="2" t="s">
        <v>19</v>
      </c>
      <c r="C48" s="2">
        <v>1</v>
      </c>
      <c r="D48" s="2">
        <v>1</v>
      </c>
      <c r="E48" s="2" t="s">
        <v>16</v>
      </c>
      <c r="F48" s="2">
        <v>1</v>
      </c>
      <c r="G48" s="2">
        <v>1000</v>
      </c>
      <c r="H48" s="2">
        <v>1183828888</v>
      </c>
      <c r="I48" s="2">
        <v>10</v>
      </c>
      <c r="J48" s="2">
        <v>50</v>
      </c>
      <c r="K48" s="2">
        <v>0</v>
      </c>
      <c r="L48" s="3">
        <f xml:space="preserve"> 0 + 2.47</f>
        <v>2.4700000000000002</v>
      </c>
      <c r="M48" s="3">
        <f xml:space="preserve"> 0 + 3.41</f>
        <v>3.41</v>
      </c>
      <c r="N48" s="3">
        <f xml:space="preserve"> 0 + 6.36</f>
        <v>6.36</v>
      </c>
      <c r="O48" s="2">
        <v>0</v>
      </c>
    </row>
    <row r="49" spans="1:15" x14ac:dyDescent="0.25">
      <c r="A49" s="2">
        <v>15</v>
      </c>
      <c r="B49" s="2" t="s">
        <v>19</v>
      </c>
      <c r="C49" s="2">
        <v>1</v>
      </c>
      <c r="D49" s="2">
        <v>1</v>
      </c>
      <c r="E49" s="2" t="s">
        <v>17</v>
      </c>
      <c r="F49" s="2">
        <v>1</v>
      </c>
      <c r="G49" s="2">
        <v>1000</v>
      </c>
      <c r="H49" s="2">
        <v>1183828888</v>
      </c>
      <c r="I49" s="2">
        <v>10</v>
      </c>
      <c r="J49" s="2">
        <v>50</v>
      </c>
      <c r="K49" s="2">
        <v>0</v>
      </c>
      <c r="L49" s="3">
        <f xml:space="preserve"> 0 + 2.24</f>
        <v>2.2400000000000002</v>
      </c>
      <c r="M49" s="3">
        <f xml:space="preserve"> 0 + 2.04</f>
        <v>2.04</v>
      </c>
      <c r="N49" s="3">
        <f xml:space="preserve"> 0 + 4.67</f>
        <v>4.67</v>
      </c>
      <c r="O49" s="2">
        <v>0</v>
      </c>
    </row>
    <row r="50" spans="1:15" x14ac:dyDescent="0.25">
      <c r="A50" s="2">
        <v>16</v>
      </c>
      <c r="B50" s="2" t="s">
        <v>19</v>
      </c>
      <c r="C50" s="2">
        <v>1</v>
      </c>
      <c r="D50" s="2">
        <v>1</v>
      </c>
      <c r="E50" s="2" t="s">
        <v>15</v>
      </c>
      <c r="F50" s="2">
        <v>1</v>
      </c>
      <c r="G50" s="2">
        <v>1000</v>
      </c>
      <c r="H50" s="2">
        <v>475539416</v>
      </c>
      <c r="I50" s="2">
        <v>10</v>
      </c>
      <c r="J50" s="2">
        <v>50</v>
      </c>
      <c r="K50" s="2">
        <v>0</v>
      </c>
      <c r="L50" s="3">
        <f xml:space="preserve"> 0 + 5.94</f>
        <v>5.94</v>
      </c>
      <c r="M50" s="3">
        <f xml:space="preserve"> 0 + 5.14</f>
        <v>5.14</v>
      </c>
      <c r="N50" s="3">
        <f xml:space="preserve"> 0 + 11.79</f>
        <v>11.79</v>
      </c>
      <c r="O50" s="2">
        <v>0</v>
      </c>
    </row>
    <row r="51" spans="1:15" x14ac:dyDescent="0.25">
      <c r="A51" s="2">
        <v>16</v>
      </c>
      <c r="B51" s="2" t="s">
        <v>19</v>
      </c>
      <c r="C51" s="2">
        <v>1</v>
      </c>
      <c r="D51" s="2">
        <v>1</v>
      </c>
      <c r="E51" s="2" t="s">
        <v>16</v>
      </c>
      <c r="F51" s="2">
        <v>1</v>
      </c>
      <c r="G51" s="2">
        <v>1000</v>
      </c>
      <c r="H51" s="2">
        <v>475539416</v>
      </c>
      <c r="I51" s="2">
        <v>10</v>
      </c>
      <c r="J51" s="2">
        <v>50</v>
      </c>
      <c r="K51" s="2">
        <v>0</v>
      </c>
      <c r="L51" s="3">
        <f xml:space="preserve"> 0 + 2.14</f>
        <v>2.14</v>
      </c>
      <c r="M51" s="3">
        <f xml:space="preserve"> 0 + 3.54</f>
        <v>3.54</v>
      </c>
      <c r="N51" s="3">
        <f xml:space="preserve"> 0 + 6.21</f>
        <v>6.21</v>
      </c>
      <c r="O51" s="2">
        <v>0</v>
      </c>
    </row>
    <row r="52" spans="1:15" x14ac:dyDescent="0.25">
      <c r="A52" s="2">
        <v>16</v>
      </c>
      <c r="B52" s="2" t="s">
        <v>19</v>
      </c>
      <c r="C52" s="2">
        <v>1</v>
      </c>
      <c r="D52" s="2">
        <v>1</v>
      </c>
      <c r="E52" s="2" t="s">
        <v>17</v>
      </c>
      <c r="F52" s="2">
        <v>1</v>
      </c>
      <c r="G52" s="2">
        <v>1000</v>
      </c>
      <c r="H52" s="2">
        <v>475539416</v>
      </c>
      <c r="I52" s="2">
        <v>10</v>
      </c>
      <c r="J52" s="2">
        <v>50</v>
      </c>
      <c r="K52" s="2">
        <v>0</v>
      </c>
      <c r="L52" s="3">
        <f xml:space="preserve"> 0 + 2.58</f>
        <v>2.58</v>
      </c>
      <c r="M52" s="3">
        <f xml:space="preserve"> 0 + 2.34</f>
        <v>2.34</v>
      </c>
      <c r="N52" s="3">
        <f xml:space="preserve"> 0 + 5.33</f>
        <v>5.33</v>
      </c>
      <c r="O52" s="2">
        <v>0</v>
      </c>
    </row>
    <row r="53" spans="1:15" x14ac:dyDescent="0.25">
      <c r="A53" s="2">
        <v>17</v>
      </c>
      <c r="B53" s="2" t="s">
        <v>19</v>
      </c>
      <c r="C53" s="2">
        <v>1</v>
      </c>
      <c r="D53" s="2">
        <v>1</v>
      </c>
      <c r="E53" s="2" t="s">
        <v>15</v>
      </c>
      <c r="F53" s="2">
        <v>1</v>
      </c>
      <c r="G53" s="2">
        <v>1000</v>
      </c>
      <c r="H53" s="2">
        <v>2136046440</v>
      </c>
      <c r="I53" s="2">
        <v>10</v>
      </c>
      <c r="J53" s="2">
        <v>50</v>
      </c>
      <c r="K53" s="2">
        <v>0</v>
      </c>
      <c r="L53" s="3">
        <f xml:space="preserve"> 0 + 5.03</f>
        <v>5.03</v>
      </c>
      <c r="M53" s="3">
        <f xml:space="preserve"> 0 + 4.57</f>
        <v>4.57</v>
      </c>
      <c r="N53" s="3">
        <f xml:space="preserve"> 0 + 10.31</f>
        <v>10.31</v>
      </c>
      <c r="O53" s="2">
        <v>0</v>
      </c>
    </row>
    <row r="54" spans="1:15" x14ac:dyDescent="0.25">
      <c r="A54" s="2">
        <v>17</v>
      </c>
      <c r="B54" s="2" t="s">
        <v>19</v>
      </c>
      <c r="C54" s="2">
        <v>1</v>
      </c>
      <c r="D54" s="2">
        <v>1</v>
      </c>
      <c r="E54" s="2" t="s">
        <v>16</v>
      </c>
      <c r="F54" s="2">
        <v>1</v>
      </c>
      <c r="G54" s="2">
        <v>1000</v>
      </c>
      <c r="H54" s="2">
        <v>2136046440</v>
      </c>
      <c r="I54" s="2">
        <v>10</v>
      </c>
      <c r="J54" s="2">
        <v>50</v>
      </c>
      <c r="K54" s="2">
        <v>0</v>
      </c>
      <c r="L54" s="3">
        <f xml:space="preserve"> 0 + 1.91</f>
        <v>1.91</v>
      </c>
      <c r="M54" s="3">
        <f xml:space="preserve"> 0 + 3.26</f>
        <v>3.26</v>
      </c>
      <c r="N54" s="3">
        <f xml:space="preserve"> 0 + 5.64</f>
        <v>5.64</v>
      </c>
      <c r="O54" s="2">
        <v>0</v>
      </c>
    </row>
    <row r="55" spans="1:15" x14ac:dyDescent="0.25">
      <c r="A55" s="2">
        <v>17</v>
      </c>
      <c r="B55" s="2" t="s">
        <v>19</v>
      </c>
      <c r="C55" s="2">
        <v>1</v>
      </c>
      <c r="D55" s="2">
        <v>1</v>
      </c>
      <c r="E55" s="2" t="s">
        <v>17</v>
      </c>
      <c r="F55" s="2">
        <v>1</v>
      </c>
      <c r="G55" s="2">
        <v>1000</v>
      </c>
      <c r="H55" s="2">
        <v>2136046440</v>
      </c>
      <c r="I55" s="2">
        <v>10</v>
      </c>
      <c r="J55" s="2">
        <v>50</v>
      </c>
      <c r="K55" s="2">
        <v>0</v>
      </c>
      <c r="L55" s="3">
        <f xml:space="preserve"> 0 + 4.51</f>
        <v>4.51</v>
      </c>
      <c r="M55" s="3">
        <f xml:space="preserve"> 0 + 2.86</f>
        <v>2.86</v>
      </c>
      <c r="N55" s="3">
        <f xml:space="preserve"> 0 + 7.78</f>
        <v>7.78</v>
      </c>
      <c r="O55" s="2">
        <v>0</v>
      </c>
    </row>
    <row r="56" spans="1:15" x14ac:dyDescent="0.25">
      <c r="A56" s="2">
        <v>18</v>
      </c>
      <c r="B56" s="2" t="s">
        <v>19</v>
      </c>
      <c r="C56" s="2">
        <v>1</v>
      </c>
      <c r="D56" s="2">
        <v>1</v>
      </c>
      <c r="E56" s="2" t="s">
        <v>15</v>
      </c>
      <c r="F56" s="2">
        <v>1</v>
      </c>
      <c r="G56" s="2">
        <v>1000</v>
      </c>
      <c r="H56" s="2">
        <v>1605388975</v>
      </c>
      <c r="I56" s="2">
        <v>10</v>
      </c>
      <c r="J56" s="2">
        <v>50</v>
      </c>
      <c r="K56" s="2">
        <v>0</v>
      </c>
      <c r="L56" s="3">
        <f xml:space="preserve"> 0 + 6.92</f>
        <v>6.92</v>
      </c>
      <c r="M56" s="3">
        <f xml:space="preserve"> 0 + 5.74</f>
        <v>5.74</v>
      </c>
      <c r="N56" s="3">
        <f xml:space="preserve"> 0 + 13.37</f>
        <v>13.37</v>
      </c>
      <c r="O56" s="2">
        <v>0</v>
      </c>
    </row>
    <row r="57" spans="1:15" x14ac:dyDescent="0.25">
      <c r="A57" s="2">
        <v>18</v>
      </c>
      <c r="B57" s="2" t="s">
        <v>19</v>
      </c>
      <c r="C57" s="2">
        <v>1</v>
      </c>
      <c r="D57" s="2">
        <v>1</v>
      </c>
      <c r="E57" s="2" t="s">
        <v>16</v>
      </c>
      <c r="F57" s="2">
        <v>1</v>
      </c>
      <c r="G57" s="2">
        <v>1000</v>
      </c>
      <c r="H57" s="2">
        <v>1605388975</v>
      </c>
      <c r="I57" s="2">
        <v>10</v>
      </c>
      <c r="J57" s="2">
        <v>50</v>
      </c>
      <c r="K57" s="2">
        <v>0</v>
      </c>
      <c r="L57" s="3">
        <f xml:space="preserve"> 0 + 1.75</f>
        <v>1.75</v>
      </c>
      <c r="M57" s="3">
        <f xml:space="preserve"> 0 + 3.04</f>
        <v>3.04</v>
      </c>
      <c r="N57" s="3">
        <f xml:space="preserve"> 0 + 5.3</f>
        <v>5.3</v>
      </c>
      <c r="O57" s="2">
        <v>0</v>
      </c>
    </row>
    <row r="58" spans="1:15" x14ac:dyDescent="0.25">
      <c r="A58" s="2">
        <v>18</v>
      </c>
      <c r="B58" s="2" t="s">
        <v>19</v>
      </c>
      <c r="C58" s="2">
        <v>1</v>
      </c>
      <c r="D58" s="2">
        <v>1</v>
      </c>
      <c r="E58" s="2" t="s">
        <v>17</v>
      </c>
      <c r="F58" s="2">
        <v>1</v>
      </c>
      <c r="G58" s="2">
        <v>1000</v>
      </c>
      <c r="H58" s="2">
        <v>1605388975</v>
      </c>
      <c r="I58" s="2">
        <v>10</v>
      </c>
      <c r="J58" s="2">
        <v>50</v>
      </c>
      <c r="K58" s="2">
        <v>0</v>
      </c>
      <c r="L58" s="3">
        <f xml:space="preserve"> 0 + 3.41</f>
        <v>3.41</v>
      </c>
      <c r="M58" s="3">
        <f xml:space="preserve"> 0 + 2.36</f>
        <v>2.36</v>
      </c>
      <c r="N58" s="3">
        <f xml:space="preserve"> 0 + 6.14</f>
        <v>6.14</v>
      </c>
      <c r="O58" s="2">
        <v>0</v>
      </c>
    </row>
    <row r="59" spans="1:15" x14ac:dyDescent="0.25">
      <c r="A59" s="2">
        <v>19</v>
      </c>
      <c r="B59" s="2" t="s">
        <v>19</v>
      </c>
      <c r="C59" s="2">
        <v>1</v>
      </c>
      <c r="D59" s="2">
        <v>1</v>
      </c>
      <c r="E59" s="2" t="s">
        <v>15</v>
      </c>
      <c r="F59" s="2">
        <v>1</v>
      </c>
      <c r="G59" s="2">
        <v>1000</v>
      </c>
      <c r="H59" s="2">
        <v>1115562342</v>
      </c>
      <c r="I59" s="2">
        <v>10</v>
      </c>
      <c r="J59" s="2">
        <v>50</v>
      </c>
      <c r="K59" s="2">
        <v>0</v>
      </c>
      <c r="L59" s="3">
        <f xml:space="preserve"> 0 + 6.72</f>
        <v>6.72</v>
      </c>
      <c r="M59" s="3">
        <f xml:space="preserve"> 0 + 5.42</f>
        <v>5.42</v>
      </c>
      <c r="N59" s="3">
        <f xml:space="preserve"> 0 + 12.82</f>
        <v>12.82</v>
      </c>
      <c r="O59" s="2">
        <v>0</v>
      </c>
    </row>
    <row r="60" spans="1:15" x14ac:dyDescent="0.25">
      <c r="A60" s="2">
        <v>19</v>
      </c>
      <c r="B60" s="2" t="s">
        <v>19</v>
      </c>
      <c r="C60" s="2">
        <v>1</v>
      </c>
      <c r="D60" s="2">
        <v>1</v>
      </c>
      <c r="E60" s="2" t="s">
        <v>16</v>
      </c>
      <c r="F60" s="2">
        <v>1</v>
      </c>
      <c r="G60" s="2">
        <v>1000</v>
      </c>
      <c r="H60" s="2">
        <v>1115562342</v>
      </c>
      <c r="I60" s="2">
        <v>10</v>
      </c>
      <c r="J60" s="2">
        <v>50</v>
      </c>
      <c r="K60" s="2">
        <v>0</v>
      </c>
      <c r="L60" s="3">
        <f xml:space="preserve"> 0 + 2.54</f>
        <v>2.54</v>
      </c>
      <c r="M60" s="3">
        <f xml:space="preserve"> 0 + 3.89</f>
        <v>3.89</v>
      </c>
      <c r="N60" s="3">
        <f xml:space="preserve"> 0 + 6.93</f>
        <v>6.93</v>
      </c>
      <c r="O60" s="2">
        <v>0</v>
      </c>
    </row>
    <row r="61" spans="1:15" x14ac:dyDescent="0.25">
      <c r="A61" s="2">
        <v>19</v>
      </c>
      <c r="B61" s="2" t="s">
        <v>19</v>
      </c>
      <c r="C61" s="2">
        <v>1</v>
      </c>
      <c r="D61" s="2">
        <v>1</v>
      </c>
      <c r="E61" s="2" t="s">
        <v>17</v>
      </c>
      <c r="F61" s="2">
        <v>1</v>
      </c>
      <c r="G61" s="2">
        <v>1000</v>
      </c>
      <c r="H61" s="2">
        <v>1115562342</v>
      </c>
      <c r="I61" s="2">
        <v>10</v>
      </c>
      <c r="J61" s="2">
        <v>50</v>
      </c>
      <c r="K61" s="2">
        <v>0</v>
      </c>
      <c r="L61" s="3">
        <f xml:space="preserve"> 0 + 2.61</f>
        <v>2.61</v>
      </c>
      <c r="M61" s="3">
        <f xml:space="preserve"> 0 + 2.25</f>
        <v>2.25</v>
      </c>
      <c r="N61" s="3">
        <f xml:space="preserve"> 0 + 5.26</f>
        <v>5.26</v>
      </c>
      <c r="O61" s="2">
        <v>0</v>
      </c>
    </row>
    <row r="62" spans="1:15" x14ac:dyDescent="0.25">
      <c r="A62" s="2">
        <v>20</v>
      </c>
      <c r="B62" s="2" t="s">
        <v>19</v>
      </c>
      <c r="C62" s="2">
        <v>1</v>
      </c>
      <c r="D62" s="2">
        <v>1</v>
      </c>
      <c r="E62" s="2" t="s">
        <v>15</v>
      </c>
      <c r="F62" s="2">
        <v>1</v>
      </c>
      <c r="G62" s="2">
        <v>1000</v>
      </c>
      <c r="H62" s="2">
        <v>1476279324</v>
      </c>
      <c r="I62" s="2">
        <v>10</v>
      </c>
      <c r="J62" s="2">
        <v>50</v>
      </c>
      <c r="K62" s="2">
        <v>0</v>
      </c>
      <c r="L62" s="3">
        <f xml:space="preserve"> 0 + 5.01</f>
        <v>5.01</v>
      </c>
      <c r="M62" s="3">
        <f xml:space="preserve"> 0 + 4.47</f>
        <v>4.47</v>
      </c>
      <c r="N62" s="3">
        <f xml:space="preserve"> 0 + 10.19</f>
        <v>10.19</v>
      </c>
      <c r="O62" s="2">
        <v>0</v>
      </c>
    </row>
    <row r="63" spans="1:15" x14ac:dyDescent="0.25">
      <c r="A63" s="2">
        <v>20</v>
      </c>
      <c r="B63" s="2" t="s">
        <v>19</v>
      </c>
      <c r="C63" s="2">
        <v>1</v>
      </c>
      <c r="D63" s="2">
        <v>1</v>
      </c>
      <c r="E63" s="2" t="s">
        <v>16</v>
      </c>
      <c r="F63" s="2">
        <v>1</v>
      </c>
      <c r="G63" s="2">
        <v>1000</v>
      </c>
      <c r="H63" s="2">
        <v>1476279324</v>
      </c>
      <c r="I63" s="2">
        <v>10</v>
      </c>
      <c r="J63" s="2">
        <v>50</v>
      </c>
      <c r="K63" s="2">
        <v>0</v>
      </c>
      <c r="L63" s="3">
        <f xml:space="preserve"> 0 + 2.89</f>
        <v>2.89</v>
      </c>
      <c r="M63" s="3">
        <f xml:space="preserve"> 0 + 3.99</f>
        <v>3.99</v>
      </c>
      <c r="N63" s="3">
        <f xml:space="preserve"> 0 + 7.39</f>
        <v>7.39</v>
      </c>
      <c r="O63" s="2">
        <v>0</v>
      </c>
    </row>
    <row r="64" spans="1:15" x14ac:dyDescent="0.25">
      <c r="A64" s="2">
        <v>20</v>
      </c>
      <c r="B64" s="2" t="s">
        <v>19</v>
      </c>
      <c r="C64" s="2">
        <v>1</v>
      </c>
      <c r="D64" s="2">
        <v>1</v>
      </c>
      <c r="E64" s="2" t="s">
        <v>17</v>
      </c>
      <c r="F64" s="2">
        <v>1</v>
      </c>
      <c r="G64" s="2">
        <v>1000</v>
      </c>
      <c r="H64" s="2">
        <v>1476279324</v>
      </c>
      <c r="I64" s="2">
        <v>10</v>
      </c>
      <c r="J64" s="2">
        <v>50</v>
      </c>
      <c r="K64" s="2">
        <v>0</v>
      </c>
      <c r="L64" s="3">
        <f xml:space="preserve"> 0 + 1.5</f>
        <v>1.5</v>
      </c>
      <c r="M64" s="3">
        <f xml:space="preserve"> 0 + 1.8</f>
        <v>1.8</v>
      </c>
      <c r="N64" s="3">
        <f xml:space="preserve"> 0 + 3.7</f>
        <v>3.7</v>
      </c>
      <c r="O64" s="2">
        <v>0</v>
      </c>
    </row>
    <row r="65" spans="1:15" x14ac:dyDescent="0.25">
      <c r="A65" s="2">
        <v>21</v>
      </c>
      <c r="B65" s="2" t="s">
        <v>19</v>
      </c>
      <c r="C65" s="2">
        <v>1</v>
      </c>
      <c r="D65" s="2">
        <v>1</v>
      </c>
      <c r="E65" s="2" t="s">
        <v>15</v>
      </c>
      <c r="F65" s="2">
        <v>1</v>
      </c>
      <c r="G65" s="2">
        <v>1000</v>
      </c>
      <c r="H65" s="2">
        <v>396746174</v>
      </c>
      <c r="I65" s="2">
        <v>10</v>
      </c>
      <c r="J65" s="2">
        <v>50</v>
      </c>
      <c r="K65" s="2">
        <v>0</v>
      </c>
      <c r="L65" s="3">
        <f xml:space="preserve"> 0 + 7.82</f>
        <v>7.82</v>
      </c>
      <c r="M65" s="3">
        <f xml:space="preserve"> 0 + 5.72</f>
        <v>5.72</v>
      </c>
      <c r="N65" s="3">
        <f xml:space="preserve"> 0 + 14.25</f>
        <v>14.25</v>
      </c>
      <c r="O65" s="2">
        <v>0</v>
      </c>
    </row>
    <row r="66" spans="1:15" x14ac:dyDescent="0.25">
      <c r="A66" s="2">
        <v>21</v>
      </c>
      <c r="B66" s="2" t="s">
        <v>19</v>
      </c>
      <c r="C66" s="2">
        <v>1</v>
      </c>
      <c r="D66" s="2">
        <v>1</v>
      </c>
      <c r="E66" s="2" t="s">
        <v>16</v>
      </c>
      <c r="F66" s="2">
        <v>1</v>
      </c>
      <c r="G66" s="2">
        <v>1000</v>
      </c>
      <c r="H66" s="2">
        <v>396746174</v>
      </c>
      <c r="I66" s="2">
        <v>10</v>
      </c>
      <c r="J66" s="2">
        <v>50</v>
      </c>
      <c r="K66" s="2">
        <v>0</v>
      </c>
      <c r="L66" s="3">
        <f xml:space="preserve"> 0 + 4.03</f>
        <v>4.03</v>
      </c>
      <c r="M66" s="3">
        <f xml:space="preserve"> 0 + 6.07</f>
        <v>6.07</v>
      </c>
      <c r="N66" s="3">
        <f xml:space="preserve"> 0 + 11.04</f>
        <v>11.04</v>
      </c>
      <c r="O66" s="2">
        <v>0</v>
      </c>
    </row>
    <row r="67" spans="1:15" x14ac:dyDescent="0.25">
      <c r="A67" s="2">
        <v>21</v>
      </c>
      <c r="B67" s="2" t="s">
        <v>19</v>
      </c>
      <c r="C67" s="2">
        <v>1</v>
      </c>
      <c r="D67" s="2">
        <v>1</v>
      </c>
      <c r="E67" s="2" t="s">
        <v>17</v>
      </c>
      <c r="F67" s="2">
        <v>1</v>
      </c>
      <c r="G67" s="2">
        <v>1000</v>
      </c>
      <c r="H67" s="2">
        <v>396746174</v>
      </c>
      <c r="I67" s="2">
        <v>10</v>
      </c>
      <c r="J67" s="2">
        <v>50</v>
      </c>
      <c r="K67" s="2">
        <v>0</v>
      </c>
      <c r="L67" s="3">
        <f xml:space="preserve"> 0 + 1.34</f>
        <v>1.34</v>
      </c>
      <c r="M67" s="3">
        <f xml:space="preserve"> 0 + 1.54</f>
        <v>1.54</v>
      </c>
      <c r="N67" s="3">
        <f xml:space="preserve"> 0 + 3.28</f>
        <v>3.28</v>
      </c>
      <c r="O67" s="2">
        <v>0</v>
      </c>
    </row>
    <row r="68" spans="1:15" x14ac:dyDescent="0.25">
      <c r="A68" s="2">
        <v>22</v>
      </c>
      <c r="B68" s="2" t="s">
        <v>19</v>
      </c>
      <c r="C68" s="2">
        <v>1</v>
      </c>
      <c r="D68" s="2">
        <v>1</v>
      </c>
      <c r="E68" s="2" t="s">
        <v>15</v>
      </c>
      <c r="F68" s="2">
        <v>1</v>
      </c>
      <c r="G68" s="2">
        <v>1000</v>
      </c>
      <c r="H68" s="2">
        <v>2140853358</v>
      </c>
      <c r="I68" s="2">
        <v>10</v>
      </c>
      <c r="J68" s="2">
        <v>50</v>
      </c>
      <c r="K68" s="2">
        <v>0</v>
      </c>
      <c r="L68" s="3">
        <f xml:space="preserve"> 0 + 6.44</f>
        <v>6.44</v>
      </c>
      <c r="M68" s="3">
        <f xml:space="preserve"> 0 + 5.62</f>
        <v>5.62</v>
      </c>
      <c r="N68" s="3">
        <f xml:space="preserve"> 0 + 12.77</f>
        <v>12.77</v>
      </c>
      <c r="O68" s="2">
        <v>0</v>
      </c>
    </row>
    <row r="69" spans="1:15" x14ac:dyDescent="0.25">
      <c r="A69" s="2">
        <v>22</v>
      </c>
      <c r="B69" s="2" t="s">
        <v>19</v>
      </c>
      <c r="C69" s="2">
        <v>1</v>
      </c>
      <c r="D69" s="2">
        <v>1</v>
      </c>
      <c r="E69" s="2" t="s">
        <v>16</v>
      </c>
      <c r="F69" s="2">
        <v>1</v>
      </c>
      <c r="G69" s="2">
        <v>1000</v>
      </c>
      <c r="H69" s="2">
        <v>2140853358</v>
      </c>
      <c r="I69" s="2">
        <v>10</v>
      </c>
      <c r="J69" s="2">
        <v>50</v>
      </c>
      <c r="K69" s="2">
        <v>0</v>
      </c>
      <c r="L69" s="3">
        <f xml:space="preserve"> 0 + 2.24</f>
        <v>2.2400000000000002</v>
      </c>
      <c r="M69" s="3">
        <f xml:space="preserve"> 0 + 3.55</f>
        <v>3.55</v>
      </c>
      <c r="N69" s="3">
        <f xml:space="preserve"> 0 + 6.3</f>
        <v>6.3</v>
      </c>
      <c r="O69" s="2">
        <v>0</v>
      </c>
    </row>
    <row r="70" spans="1:15" x14ac:dyDescent="0.25">
      <c r="A70" s="2">
        <v>22</v>
      </c>
      <c r="B70" s="2" t="s">
        <v>19</v>
      </c>
      <c r="C70" s="2">
        <v>1</v>
      </c>
      <c r="D70" s="2">
        <v>1</v>
      </c>
      <c r="E70" s="2" t="s">
        <v>17</v>
      </c>
      <c r="F70" s="2">
        <v>1</v>
      </c>
      <c r="G70" s="2">
        <v>1000</v>
      </c>
      <c r="H70" s="2">
        <v>2140853358</v>
      </c>
      <c r="I70" s="2">
        <v>10</v>
      </c>
      <c r="J70" s="2">
        <v>50</v>
      </c>
      <c r="K70" s="2">
        <v>0</v>
      </c>
      <c r="L70" s="3">
        <f xml:space="preserve"> 0 + 2.6</f>
        <v>2.6</v>
      </c>
      <c r="M70" s="3">
        <f xml:space="preserve"> 0 + 2.09</f>
        <v>2.09</v>
      </c>
      <c r="N70" s="3">
        <f xml:space="preserve"> 0 + 5.07</f>
        <v>5.07</v>
      </c>
      <c r="O70" s="2">
        <v>0</v>
      </c>
    </row>
    <row r="71" spans="1:15" x14ac:dyDescent="0.25">
      <c r="A71" s="2">
        <v>23</v>
      </c>
      <c r="B71" s="2" t="s">
        <v>19</v>
      </c>
      <c r="C71" s="2">
        <v>1</v>
      </c>
      <c r="D71" s="2">
        <v>1</v>
      </c>
      <c r="E71" s="2" t="s">
        <v>15</v>
      </c>
      <c r="F71" s="2">
        <v>1</v>
      </c>
      <c r="G71" s="2">
        <v>1000</v>
      </c>
      <c r="H71" s="2">
        <v>812832277</v>
      </c>
      <c r="I71" s="2">
        <v>10</v>
      </c>
      <c r="J71" s="2">
        <v>50</v>
      </c>
      <c r="K71" s="2">
        <v>0</v>
      </c>
      <c r="L71" s="3">
        <f xml:space="preserve"> 0 + 7.14</f>
        <v>7.14</v>
      </c>
      <c r="M71" s="3">
        <f xml:space="preserve"> 0 + 5.92</f>
        <v>5.92</v>
      </c>
      <c r="N71" s="3">
        <f xml:space="preserve"> 0 + 13.79</f>
        <v>13.79</v>
      </c>
      <c r="O71" s="2">
        <v>0</v>
      </c>
    </row>
    <row r="72" spans="1:15" x14ac:dyDescent="0.25">
      <c r="A72" s="2">
        <v>23</v>
      </c>
      <c r="B72" s="2" t="s">
        <v>19</v>
      </c>
      <c r="C72" s="2">
        <v>1</v>
      </c>
      <c r="D72" s="2">
        <v>1</v>
      </c>
      <c r="E72" s="2" t="s">
        <v>16</v>
      </c>
      <c r="F72" s="2">
        <v>1</v>
      </c>
      <c r="G72" s="2">
        <v>1000</v>
      </c>
      <c r="H72" s="2">
        <v>812832277</v>
      </c>
      <c r="I72" s="2">
        <v>10</v>
      </c>
      <c r="J72" s="2">
        <v>50</v>
      </c>
      <c r="K72" s="2">
        <v>0</v>
      </c>
      <c r="L72" s="3">
        <f xml:space="preserve"> 0 + 1.95</f>
        <v>1.95</v>
      </c>
      <c r="M72" s="3">
        <f xml:space="preserve"> 0 + 3.33</f>
        <v>3.33</v>
      </c>
      <c r="N72" s="3">
        <f xml:space="preserve"> 0 + 5.79</f>
        <v>5.79</v>
      </c>
      <c r="O72" s="2">
        <v>0</v>
      </c>
    </row>
    <row r="73" spans="1:15" x14ac:dyDescent="0.25">
      <c r="A73" s="2">
        <v>23</v>
      </c>
      <c r="B73" s="2" t="s">
        <v>19</v>
      </c>
      <c r="C73" s="2">
        <v>1</v>
      </c>
      <c r="D73" s="2">
        <v>1</v>
      </c>
      <c r="E73" s="2" t="s">
        <v>17</v>
      </c>
      <c r="F73" s="2">
        <v>1</v>
      </c>
      <c r="G73" s="2">
        <v>1000</v>
      </c>
      <c r="H73" s="2">
        <v>812832277</v>
      </c>
      <c r="I73" s="2">
        <v>10</v>
      </c>
      <c r="J73" s="2">
        <v>50</v>
      </c>
      <c r="K73" s="2">
        <v>0</v>
      </c>
      <c r="L73" s="3">
        <f xml:space="preserve"> 0 + 2.64</f>
        <v>2.64</v>
      </c>
      <c r="M73" s="3">
        <f xml:space="preserve"> 0 + 1.94</f>
        <v>1.94</v>
      </c>
      <c r="N73" s="3">
        <f xml:space="preserve"> 0 + 4.96</f>
        <v>4.96</v>
      </c>
      <c r="O73" s="2">
        <v>0</v>
      </c>
    </row>
    <row r="74" spans="1:15" x14ac:dyDescent="0.25">
      <c r="A74" s="2">
        <v>24</v>
      </c>
      <c r="B74" s="2" t="s">
        <v>19</v>
      </c>
      <c r="C74" s="2">
        <v>1</v>
      </c>
      <c r="D74" s="2">
        <v>1</v>
      </c>
      <c r="E74" s="2" t="s">
        <v>15</v>
      </c>
      <c r="F74" s="2">
        <v>1</v>
      </c>
      <c r="G74" s="2">
        <v>1000</v>
      </c>
      <c r="H74" s="2">
        <v>1515383558</v>
      </c>
      <c r="I74" s="2">
        <v>10</v>
      </c>
      <c r="J74" s="2">
        <v>50</v>
      </c>
      <c r="K74" s="2">
        <v>0</v>
      </c>
      <c r="L74" s="3">
        <f xml:space="preserve"> 0 + 6.97</f>
        <v>6.97</v>
      </c>
      <c r="M74" s="3">
        <f xml:space="preserve"> 0 + 5.99</f>
        <v>5.99</v>
      </c>
      <c r="N74" s="3">
        <f xml:space="preserve"> 0 + 13.68</f>
        <v>13.68</v>
      </c>
      <c r="O74" s="2">
        <v>0</v>
      </c>
    </row>
    <row r="75" spans="1:15" x14ac:dyDescent="0.25">
      <c r="A75" s="2">
        <v>24</v>
      </c>
      <c r="B75" s="2" t="s">
        <v>19</v>
      </c>
      <c r="C75" s="2">
        <v>1</v>
      </c>
      <c r="D75" s="2">
        <v>1</v>
      </c>
      <c r="E75" s="2" t="s">
        <v>16</v>
      </c>
      <c r="F75" s="2">
        <v>1</v>
      </c>
      <c r="G75" s="2">
        <v>1000</v>
      </c>
      <c r="H75" s="2">
        <v>1515383558</v>
      </c>
      <c r="I75" s="2">
        <v>10</v>
      </c>
      <c r="J75" s="2">
        <v>50</v>
      </c>
      <c r="K75" s="2">
        <v>0</v>
      </c>
      <c r="L75" s="3">
        <f xml:space="preserve"> 0 + 1.14</f>
        <v>1.1399999999999999</v>
      </c>
      <c r="M75" s="3">
        <f xml:space="preserve"> 0 + 2.65</f>
        <v>2.65</v>
      </c>
      <c r="N75" s="3">
        <f xml:space="preserve"> 0 + 4.31</f>
        <v>4.3099999999999996</v>
      </c>
      <c r="O75" s="2">
        <v>0</v>
      </c>
    </row>
    <row r="76" spans="1:15" x14ac:dyDescent="0.25">
      <c r="A76" s="2">
        <v>24</v>
      </c>
      <c r="B76" s="2" t="s">
        <v>19</v>
      </c>
      <c r="C76" s="2">
        <v>1</v>
      </c>
      <c r="D76" s="2">
        <v>1</v>
      </c>
      <c r="E76" s="2" t="s">
        <v>17</v>
      </c>
      <c r="F76" s="2">
        <v>1</v>
      </c>
      <c r="G76" s="2">
        <v>1000</v>
      </c>
      <c r="H76" s="2">
        <v>1515383558</v>
      </c>
      <c r="I76" s="2">
        <v>10</v>
      </c>
      <c r="J76" s="2">
        <v>50</v>
      </c>
      <c r="K76" s="2">
        <v>0</v>
      </c>
      <c r="L76" s="3">
        <f xml:space="preserve"> 0 + 2.91</f>
        <v>2.91</v>
      </c>
      <c r="M76" s="3">
        <f xml:space="preserve"> 0 + 2.09</f>
        <v>2.09</v>
      </c>
      <c r="N76" s="3">
        <f xml:space="preserve"> 0 + 5.41</f>
        <v>5.41</v>
      </c>
      <c r="O76" s="2">
        <v>0</v>
      </c>
    </row>
    <row r="77" spans="1:15" x14ac:dyDescent="0.25">
      <c r="A77" s="2">
        <v>25</v>
      </c>
      <c r="B77" s="2" t="s">
        <v>19</v>
      </c>
      <c r="C77" s="2">
        <v>1</v>
      </c>
      <c r="D77" s="2">
        <v>1</v>
      </c>
      <c r="E77" s="2" t="s">
        <v>15</v>
      </c>
      <c r="F77" s="2">
        <v>1</v>
      </c>
      <c r="G77" s="2">
        <v>1000</v>
      </c>
      <c r="H77" s="2">
        <v>1523198569</v>
      </c>
      <c r="I77" s="2">
        <v>10</v>
      </c>
      <c r="J77" s="2">
        <v>50</v>
      </c>
      <c r="K77" s="2">
        <v>0</v>
      </c>
      <c r="L77" s="3">
        <f xml:space="preserve"> 0 + 5.41</f>
        <v>5.41</v>
      </c>
      <c r="M77" s="3">
        <f xml:space="preserve"> 0 + 4.9</f>
        <v>4.9000000000000004</v>
      </c>
      <c r="N77" s="3">
        <f xml:space="preserve"> 0 + 11.03</f>
        <v>11.03</v>
      </c>
      <c r="O77" s="2">
        <v>0</v>
      </c>
    </row>
    <row r="78" spans="1:15" x14ac:dyDescent="0.25">
      <c r="A78" s="2">
        <v>25</v>
      </c>
      <c r="B78" s="2" t="s">
        <v>19</v>
      </c>
      <c r="C78" s="2">
        <v>1</v>
      </c>
      <c r="D78" s="2">
        <v>1</v>
      </c>
      <c r="E78" s="2" t="s">
        <v>16</v>
      </c>
      <c r="F78" s="2">
        <v>1</v>
      </c>
      <c r="G78" s="2">
        <v>1000</v>
      </c>
      <c r="H78" s="2">
        <v>1523198569</v>
      </c>
      <c r="I78" s="2">
        <v>10</v>
      </c>
      <c r="J78" s="2">
        <v>50</v>
      </c>
      <c r="K78" s="2">
        <v>0</v>
      </c>
      <c r="L78" s="3">
        <f xml:space="preserve"> 0 + 1.23</f>
        <v>1.23</v>
      </c>
      <c r="M78" s="3">
        <f xml:space="preserve"> 0 + 2.64</f>
        <v>2.64</v>
      </c>
      <c r="N78" s="3">
        <f xml:space="preserve"> 0 + 4.36</f>
        <v>4.3600000000000003</v>
      </c>
      <c r="O78" s="2">
        <v>0</v>
      </c>
    </row>
    <row r="79" spans="1:15" x14ac:dyDescent="0.25">
      <c r="A79" s="2">
        <v>25</v>
      </c>
      <c r="B79" s="2" t="s">
        <v>19</v>
      </c>
      <c r="C79" s="2">
        <v>1</v>
      </c>
      <c r="D79" s="2">
        <v>1</v>
      </c>
      <c r="E79" s="2" t="s">
        <v>17</v>
      </c>
      <c r="F79" s="2">
        <v>1</v>
      </c>
      <c r="G79" s="2">
        <v>1000</v>
      </c>
      <c r="H79" s="2">
        <v>1523198569</v>
      </c>
      <c r="I79" s="2">
        <v>10</v>
      </c>
      <c r="J79" s="2">
        <v>50</v>
      </c>
      <c r="K79" s="2">
        <v>0</v>
      </c>
      <c r="L79" s="3">
        <f xml:space="preserve"> 0 + 2.07</f>
        <v>2.0699999999999998</v>
      </c>
      <c r="M79" s="3">
        <f xml:space="preserve"> 0 + 1.83</f>
        <v>1.83</v>
      </c>
      <c r="N79" s="3">
        <f xml:space="preserve"> 0 + 4.3</f>
        <v>4.3</v>
      </c>
      <c r="O79" s="2">
        <v>0</v>
      </c>
    </row>
    <row r="80" spans="1:15" x14ac:dyDescent="0.25">
      <c r="A80" s="2">
        <v>26</v>
      </c>
      <c r="B80" s="2" t="s">
        <v>19</v>
      </c>
      <c r="C80" s="2">
        <v>1</v>
      </c>
      <c r="D80" s="2">
        <v>1</v>
      </c>
      <c r="E80" s="2" t="s">
        <v>15</v>
      </c>
      <c r="F80" s="2">
        <v>1</v>
      </c>
      <c r="G80" s="2">
        <v>1000</v>
      </c>
      <c r="H80" s="2">
        <v>1501053376</v>
      </c>
      <c r="I80" s="2">
        <v>10</v>
      </c>
      <c r="J80" s="2">
        <v>50</v>
      </c>
      <c r="K80" s="2">
        <v>0</v>
      </c>
      <c r="L80" s="3">
        <f xml:space="preserve"> 0 + 7.63</f>
        <v>7.63</v>
      </c>
      <c r="M80" s="3">
        <f xml:space="preserve"> 0 + 5.73</f>
        <v>5.73</v>
      </c>
      <c r="N80" s="3">
        <f xml:space="preserve"> 0 + 14.06</f>
        <v>14.06</v>
      </c>
      <c r="O80" s="2">
        <v>0</v>
      </c>
    </row>
    <row r="81" spans="1:15" x14ac:dyDescent="0.25">
      <c r="A81" s="2">
        <v>26</v>
      </c>
      <c r="B81" s="2" t="s">
        <v>19</v>
      </c>
      <c r="C81" s="2">
        <v>1</v>
      </c>
      <c r="D81" s="2">
        <v>1</v>
      </c>
      <c r="E81" s="2" t="s">
        <v>16</v>
      </c>
      <c r="F81" s="2">
        <v>1</v>
      </c>
      <c r="G81" s="2">
        <v>1000</v>
      </c>
      <c r="H81" s="2">
        <v>1501053376</v>
      </c>
      <c r="I81" s="2">
        <v>10</v>
      </c>
      <c r="J81" s="2">
        <v>50</v>
      </c>
      <c r="K81" s="2">
        <v>0</v>
      </c>
      <c r="L81" s="3">
        <f xml:space="preserve"> 0 + 2.47</f>
        <v>2.4700000000000002</v>
      </c>
      <c r="M81" s="3">
        <f xml:space="preserve"> 0 + 3.55</f>
        <v>3.55</v>
      </c>
      <c r="N81" s="3">
        <f xml:space="preserve"> 0 + 6.53</f>
        <v>6.53</v>
      </c>
      <c r="O81" s="2">
        <v>0</v>
      </c>
    </row>
    <row r="82" spans="1:15" x14ac:dyDescent="0.25">
      <c r="A82" s="2">
        <v>26</v>
      </c>
      <c r="B82" s="2" t="s">
        <v>19</v>
      </c>
      <c r="C82" s="2">
        <v>1</v>
      </c>
      <c r="D82" s="2">
        <v>1</v>
      </c>
      <c r="E82" s="2" t="s">
        <v>17</v>
      </c>
      <c r="F82" s="2">
        <v>1</v>
      </c>
      <c r="G82" s="2">
        <v>1000</v>
      </c>
      <c r="H82" s="2">
        <v>1501053376</v>
      </c>
      <c r="I82" s="2">
        <v>10</v>
      </c>
      <c r="J82" s="2">
        <v>50</v>
      </c>
      <c r="K82" s="2">
        <v>0</v>
      </c>
      <c r="L82" s="3">
        <f xml:space="preserve"> 0 + 1.91</f>
        <v>1.91</v>
      </c>
      <c r="M82" s="3">
        <f xml:space="preserve"> 0 + 1.93</f>
        <v>1.93</v>
      </c>
      <c r="N82" s="3">
        <f xml:space="preserve"> 0 + 4.2</f>
        <v>4.2</v>
      </c>
      <c r="O82" s="2">
        <v>0</v>
      </c>
    </row>
    <row r="83" spans="1:15" x14ac:dyDescent="0.25">
      <c r="A83" s="2">
        <v>27</v>
      </c>
      <c r="B83" s="2" t="s">
        <v>19</v>
      </c>
      <c r="C83" s="2">
        <v>1</v>
      </c>
      <c r="D83" s="2">
        <v>1</v>
      </c>
      <c r="E83" s="2" t="s">
        <v>15</v>
      </c>
      <c r="F83" s="2">
        <v>1</v>
      </c>
      <c r="G83" s="2">
        <v>1000</v>
      </c>
      <c r="H83" s="2">
        <v>634753172</v>
      </c>
      <c r="I83" s="2">
        <v>10</v>
      </c>
      <c r="J83" s="2">
        <v>50</v>
      </c>
      <c r="K83" s="2">
        <v>0</v>
      </c>
      <c r="L83" s="3">
        <f xml:space="preserve"> 0 + 7.4</f>
        <v>7.4</v>
      </c>
      <c r="M83" s="3">
        <f xml:space="preserve"> 0 + 5.81</f>
        <v>5.81</v>
      </c>
      <c r="N83" s="3">
        <f xml:space="preserve"> 0 + 13.93</f>
        <v>13.93</v>
      </c>
      <c r="O83" s="2">
        <v>0</v>
      </c>
    </row>
    <row r="84" spans="1:15" x14ac:dyDescent="0.25">
      <c r="A84" s="2">
        <v>27</v>
      </c>
      <c r="B84" s="2" t="s">
        <v>19</v>
      </c>
      <c r="C84" s="2">
        <v>1</v>
      </c>
      <c r="D84" s="2">
        <v>1</v>
      </c>
      <c r="E84" s="2" t="s">
        <v>16</v>
      </c>
      <c r="F84" s="2">
        <v>1</v>
      </c>
      <c r="G84" s="2">
        <v>1000</v>
      </c>
      <c r="H84" s="2">
        <v>634753172</v>
      </c>
      <c r="I84" s="2">
        <v>10</v>
      </c>
      <c r="J84" s="2">
        <v>50</v>
      </c>
      <c r="K84" s="2">
        <v>0</v>
      </c>
      <c r="L84" s="3">
        <f xml:space="preserve"> 0 + 2.89</f>
        <v>2.89</v>
      </c>
      <c r="M84" s="3">
        <f xml:space="preserve"> 0 + 5.67</f>
        <v>5.67</v>
      </c>
      <c r="N84" s="3">
        <f xml:space="preserve"> 0 + 9.5</f>
        <v>9.5</v>
      </c>
      <c r="O84" s="2">
        <v>0</v>
      </c>
    </row>
    <row r="85" spans="1:15" x14ac:dyDescent="0.25">
      <c r="A85" s="2">
        <v>27</v>
      </c>
      <c r="B85" s="2" t="s">
        <v>19</v>
      </c>
      <c r="C85" s="2">
        <v>1</v>
      </c>
      <c r="D85" s="2">
        <v>1</v>
      </c>
      <c r="E85" s="2" t="s">
        <v>17</v>
      </c>
      <c r="F85" s="2">
        <v>1</v>
      </c>
      <c r="G85" s="2">
        <v>1000</v>
      </c>
      <c r="H85" s="2">
        <v>634753172</v>
      </c>
      <c r="I85" s="2">
        <v>10</v>
      </c>
      <c r="J85" s="2">
        <v>50</v>
      </c>
      <c r="K85" s="2">
        <v>0</v>
      </c>
      <c r="L85" s="3">
        <f xml:space="preserve"> 0 + 3.71</f>
        <v>3.71</v>
      </c>
      <c r="M85" s="3">
        <f xml:space="preserve"> 0 + 2.62</f>
        <v>2.62</v>
      </c>
      <c r="N85" s="3">
        <f xml:space="preserve"> 0 + 6.72</f>
        <v>6.72</v>
      </c>
      <c r="O85" s="2">
        <v>0</v>
      </c>
    </row>
    <row r="86" spans="1:15" x14ac:dyDescent="0.25">
      <c r="A86" s="2">
        <v>28</v>
      </c>
      <c r="B86" s="2" t="s">
        <v>19</v>
      </c>
      <c r="C86" s="2">
        <v>1</v>
      </c>
      <c r="D86" s="2">
        <v>1</v>
      </c>
      <c r="E86" s="2" t="s">
        <v>15</v>
      </c>
      <c r="F86" s="2">
        <v>1</v>
      </c>
      <c r="G86" s="2">
        <v>1000</v>
      </c>
      <c r="H86" s="2">
        <v>1631682631</v>
      </c>
      <c r="I86" s="2">
        <v>10</v>
      </c>
      <c r="J86" s="2">
        <v>50</v>
      </c>
      <c r="K86" s="2">
        <v>0</v>
      </c>
      <c r="L86" s="3">
        <f xml:space="preserve"> 0 + 7.34</f>
        <v>7.34</v>
      </c>
      <c r="M86" s="3">
        <f xml:space="preserve"> 0 + 5.62</f>
        <v>5.62</v>
      </c>
      <c r="N86" s="3">
        <f xml:space="preserve"> 0 + 13.69</f>
        <v>13.69</v>
      </c>
      <c r="O86" s="2">
        <v>0</v>
      </c>
    </row>
    <row r="87" spans="1:15" x14ac:dyDescent="0.25">
      <c r="A87" s="2">
        <v>28</v>
      </c>
      <c r="B87" s="2" t="s">
        <v>19</v>
      </c>
      <c r="C87" s="2">
        <v>1</v>
      </c>
      <c r="D87" s="2">
        <v>1</v>
      </c>
      <c r="E87" s="2" t="s">
        <v>16</v>
      </c>
      <c r="F87" s="2">
        <v>1</v>
      </c>
      <c r="G87" s="2">
        <v>1000</v>
      </c>
      <c r="H87" s="2">
        <v>1631682631</v>
      </c>
      <c r="I87" s="2">
        <v>10</v>
      </c>
      <c r="J87" s="2">
        <v>50</v>
      </c>
      <c r="K87" s="2">
        <v>0</v>
      </c>
      <c r="L87" s="3">
        <f xml:space="preserve"> 0 + 2.71</f>
        <v>2.71</v>
      </c>
      <c r="M87" s="3">
        <f xml:space="preserve"> 0 + 3.74</f>
        <v>3.74</v>
      </c>
      <c r="N87" s="3">
        <f xml:space="preserve"> 0 + 6.96</f>
        <v>6.96</v>
      </c>
      <c r="O87" s="2">
        <v>0</v>
      </c>
    </row>
    <row r="88" spans="1:15" x14ac:dyDescent="0.25">
      <c r="A88" s="2">
        <v>28</v>
      </c>
      <c r="B88" s="2" t="s">
        <v>19</v>
      </c>
      <c r="C88" s="2">
        <v>1</v>
      </c>
      <c r="D88" s="2">
        <v>1</v>
      </c>
      <c r="E88" s="2" t="s">
        <v>17</v>
      </c>
      <c r="F88" s="2">
        <v>1</v>
      </c>
      <c r="G88" s="2">
        <v>1000</v>
      </c>
      <c r="H88" s="2">
        <v>1631682631</v>
      </c>
      <c r="I88" s="2">
        <v>10</v>
      </c>
      <c r="J88" s="2">
        <v>50</v>
      </c>
      <c r="K88" s="2">
        <v>0</v>
      </c>
      <c r="L88" s="3">
        <f xml:space="preserve"> 0 + 2.84</f>
        <v>2.84</v>
      </c>
      <c r="M88" s="3">
        <f xml:space="preserve"> 0 + 2.08</f>
        <v>2.08</v>
      </c>
      <c r="N88" s="3">
        <f xml:space="preserve"> 0 + 5.3</f>
        <v>5.3</v>
      </c>
      <c r="O88" s="2">
        <v>0</v>
      </c>
    </row>
    <row r="89" spans="1:15" x14ac:dyDescent="0.25">
      <c r="A89" s="2">
        <v>29</v>
      </c>
      <c r="B89" s="2" t="s">
        <v>19</v>
      </c>
      <c r="C89" s="2">
        <v>1</v>
      </c>
      <c r="D89" s="2">
        <v>1</v>
      </c>
      <c r="E89" s="2" t="s">
        <v>15</v>
      </c>
      <c r="F89" s="2">
        <v>1</v>
      </c>
      <c r="G89" s="2">
        <v>1000</v>
      </c>
      <c r="H89" s="2">
        <v>946397456</v>
      </c>
      <c r="I89" s="2">
        <v>10</v>
      </c>
      <c r="J89" s="2">
        <v>50</v>
      </c>
      <c r="K89" s="2">
        <v>0</v>
      </c>
      <c r="L89" s="3">
        <f xml:space="preserve"> 0 + 6.45</f>
        <v>6.45</v>
      </c>
      <c r="M89" s="3">
        <f xml:space="preserve"> 0 + 5.66</f>
        <v>5.66</v>
      </c>
      <c r="N89" s="3">
        <f xml:space="preserve"> 0 + 12.8</f>
        <v>12.8</v>
      </c>
      <c r="O89" s="2">
        <v>0</v>
      </c>
    </row>
    <row r="90" spans="1:15" x14ac:dyDescent="0.25">
      <c r="A90" s="2">
        <v>29</v>
      </c>
      <c r="B90" s="2" t="s">
        <v>19</v>
      </c>
      <c r="C90" s="2">
        <v>1</v>
      </c>
      <c r="D90" s="2">
        <v>1</v>
      </c>
      <c r="E90" s="2" t="s">
        <v>16</v>
      </c>
      <c r="F90" s="2">
        <v>1</v>
      </c>
      <c r="G90" s="2">
        <v>1000</v>
      </c>
      <c r="H90" s="2">
        <v>946397456</v>
      </c>
      <c r="I90" s="2">
        <v>10</v>
      </c>
      <c r="J90" s="2">
        <v>50</v>
      </c>
      <c r="K90" s="2">
        <v>0</v>
      </c>
      <c r="L90" s="3">
        <f xml:space="preserve"> 0 + 2.44</f>
        <v>2.44</v>
      </c>
      <c r="M90" s="3">
        <f xml:space="preserve"> 0 + 3.44</f>
        <v>3.44</v>
      </c>
      <c r="N90" s="3">
        <f xml:space="preserve"> 0 + 6.39</f>
        <v>6.39</v>
      </c>
      <c r="O90" s="2">
        <v>0</v>
      </c>
    </row>
    <row r="91" spans="1:15" x14ac:dyDescent="0.25">
      <c r="A91" s="2">
        <v>29</v>
      </c>
      <c r="B91" s="2" t="s">
        <v>19</v>
      </c>
      <c r="C91" s="2">
        <v>1</v>
      </c>
      <c r="D91" s="2">
        <v>1</v>
      </c>
      <c r="E91" s="2" t="s">
        <v>17</v>
      </c>
      <c r="F91" s="2">
        <v>1</v>
      </c>
      <c r="G91" s="2">
        <v>1000</v>
      </c>
      <c r="H91" s="2">
        <v>946397456</v>
      </c>
      <c r="I91" s="2">
        <v>10</v>
      </c>
      <c r="J91" s="2">
        <v>50</v>
      </c>
      <c r="K91" s="2">
        <v>0</v>
      </c>
      <c r="L91" s="3">
        <f xml:space="preserve"> 0 + 2.06</f>
        <v>2.06</v>
      </c>
      <c r="M91" s="3">
        <f xml:space="preserve"> 0 + 2.08</f>
        <v>2.08</v>
      </c>
      <c r="N91" s="3">
        <f xml:space="preserve"> 0 + 4.55</f>
        <v>4.55</v>
      </c>
      <c r="O91" s="2">
        <v>0</v>
      </c>
    </row>
    <row r="92" spans="1:15" x14ac:dyDescent="0.25">
      <c r="A92" s="2">
        <v>30</v>
      </c>
      <c r="B92" s="2" t="s">
        <v>19</v>
      </c>
      <c r="C92" s="2">
        <v>1</v>
      </c>
      <c r="D92" s="2">
        <v>1</v>
      </c>
      <c r="E92" s="2" t="s">
        <v>15</v>
      </c>
      <c r="F92" s="2">
        <v>1</v>
      </c>
      <c r="G92" s="2">
        <v>1000</v>
      </c>
      <c r="H92" s="2">
        <v>783544220</v>
      </c>
      <c r="I92" s="2">
        <v>10</v>
      </c>
      <c r="J92" s="2">
        <v>50</v>
      </c>
      <c r="K92" s="2">
        <v>0</v>
      </c>
      <c r="L92" s="3">
        <f xml:space="preserve"> 0 + 7.36</f>
        <v>7.36</v>
      </c>
      <c r="M92" s="3">
        <f xml:space="preserve"> 0 + 5.82</f>
        <v>5.82</v>
      </c>
      <c r="N92" s="3">
        <f xml:space="preserve"> 0 + 13.9</f>
        <v>13.9</v>
      </c>
      <c r="O92" s="2">
        <v>0</v>
      </c>
    </row>
    <row r="93" spans="1:15" x14ac:dyDescent="0.25">
      <c r="A93" s="2">
        <v>30</v>
      </c>
      <c r="B93" s="2" t="s">
        <v>19</v>
      </c>
      <c r="C93" s="2">
        <v>1</v>
      </c>
      <c r="D93" s="2">
        <v>1</v>
      </c>
      <c r="E93" s="2" t="s">
        <v>16</v>
      </c>
      <c r="F93" s="2">
        <v>1</v>
      </c>
      <c r="G93" s="2">
        <v>1000</v>
      </c>
      <c r="H93" s="2">
        <v>783544220</v>
      </c>
      <c r="I93" s="2">
        <v>10</v>
      </c>
      <c r="J93" s="2">
        <v>50</v>
      </c>
      <c r="K93" s="2">
        <v>0</v>
      </c>
      <c r="L93" s="3">
        <f xml:space="preserve"> 0 + 2.14</f>
        <v>2.14</v>
      </c>
      <c r="M93" s="3">
        <f xml:space="preserve"> 0 + 3.42</f>
        <v>3.42</v>
      </c>
      <c r="N93" s="3">
        <f xml:space="preserve"> 0 + 6.05</f>
        <v>6.05</v>
      </c>
      <c r="O93" s="2">
        <v>0</v>
      </c>
    </row>
    <row r="94" spans="1:15" x14ac:dyDescent="0.25">
      <c r="A94" s="2">
        <v>30</v>
      </c>
      <c r="B94" s="2" t="s">
        <v>19</v>
      </c>
      <c r="C94" s="2">
        <v>1</v>
      </c>
      <c r="D94" s="2">
        <v>1</v>
      </c>
      <c r="E94" s="2" t="s">
        <v>17</v>
      </c>
      <c r="F94" s="2">
        <v>1</v>
      </c>
      <c r="G94" s="2">
        <v>1000</v>
      </c>
      <c r="H94" s="2">
        <v>783544220</v>
      </c>
      <c r="I94" s="2">
        <v>10</v>
      </c>
      <c r="J94" s="2">
        <v>50</v>
      </c>
      <c r="K94" s="2">
        <v>0</v>
      </c>
      <c r="L94" s="3">
        <f xml:space="preserve"> 0 + 3.46</f>
        <v>3.46</v>
      </c>
      <c r="M94" s="3">
        <f xml:space="preserve"> 0 + 2.52</f>
        <v>2.52</v>
      </c>
      <c r="N94" s="3">
        <f xml:space="preserve"> 0 + 6.38</f>
        <v>6.38</v>
      </c>
      <c r="O94" s="2">
        <v>0</v>
      </c>
    </row>
    <row r="95" spans="1:15" x14ac:dyDescent="0.25">
      <c r="A95" s="2">
        <v>31</v>
      </c>
      <c r="B95" s="2" t="s">
        <v>19</v>
      </c>
      <c r="C95" s="2">
        <v>1</v>
      </c>
      <c r="D95" s="2">
        <v>1</v>
      </c>
      <c r="E95" s="2" t="s">
        <v>15</v>
      </c>
      <c r="F95" s="2">
        <v>1</v>
      </c>
      <c r="G95" s="2">
        <v>1000</v>
      </c>
      <c r="H95" s="2">
        <v>1847156556</v>
      </c>
      <c r="I95" s="2">
        <v>10</v>
      </c>
      <c r="J95" s="2">
        <v>50</v>
      </c>
      <c r="K95" s="2">
        <v>0</v>
      </c>
      <c r="L95" s="3">
        <f xml:space="preserve"> 0 + 6.46</f>
        <v>6.46</v>
      </c>
      <c r="M95" s="3">
        <f xml:space="preserve"> 0 + 5.22</f>
        <v>5.22</v>
      </c>
      <c r="N95" s="3">
        <f xml:space="preserve"> 0 + 12.41</f>
        <v>12.41</v>
      </c>
      <c r="O95" s="2">
        <v>0</v>
      </c>
    </row>
    <row r="96" spans="1:15" x14ac:dyDescent="0.25">
      <c r="A96" s="2">
        <v>31</v>
      </c>
      <c r="B96" s="2" t="s">
        <v>19</v>
      </c>
      <c r="C96" s="2">
        <v>1</v>
      </c>
      <c r="D96" s="2">
        <v>1</v>
      </c>
      <c r="E96" s="2" t="s">
        <v>16</v>
      </c>
      <c r="F96" s="2">
        <v>1</v>
      </c>
      <c r="G96" s="2">
        <v>1000</v>
      </c>
      <c r="H96" s="2">
        <v>1847156556</v>
      </c>
      <c r="I96" s="2">
        <v>10</v>
      </c>
      <c r="J96" s="2">
        <v>50</v>
      </c>
      <c r="K96" s="2">
        <v>0</v>
      </c>
      <c r="L96" s="3">
        <f xml:space="preserve"> 0 + 1.89</f>
        <v>1.89</v>
      </c>
      <c r="M96" s="3">
        <f xml:space="preserve"> 0 + 3.16</f>
        <v>3.16</v>
      </c>
      <c r="N96" s="3">
        <f xml:space="preserve"> 0 + 5.56</f>
        <v>5.56</v>
      </c>
      <c r="O96" s="2">
        <v>0</v>
      </c>
    </row>
    <row r="97" spans="1:15" x14ac:dyDescent="0.25">
      <c r="A97" s="2">
        <v>31</v>
      </c>
      <c r="B97" s="2" t="s">
        <v>19</v>
      </c>
      <c r="C97" s="2">
        <v>1</v>
      </c>
      <c r="D97" s="2">
        <v>1</v>
      </c>
      <c r="E97" s="2" t="s">
        <v>17</v>
      </c>
      <c r="F97" s="2">
        <v>1</v>
      </c>
      <c r="G97" s="2">
        <v>1000</v>
      </c>
      <c r="H97" s="2">
        <v>1847156556</v>
      </c>
      <c r="I97" s="2">
        <v>10</v>
      </c>
      <c r="J97" s="2">
        <v>50</v>
      </c>
      <c r="K97" s="2">
        <v>0</v>
      </c>
      <c r="L97" s="3">
        <f xml:space="preserve"> 0 + 2.77</f>
        <v>2.77</v>
      </c>
      <c r="M97" s="3">
        <f xml:space="preserve"> 0 + 2.19</f>
        <v>2.19</v>
      </c>
      <c r="N97" s="3">
        <f xml:space="preserve"> 0 + 5.36</f>
        <v>5.36</v>
      </c>
      <c r="O97" s="2">
        <v>0</v>
      </c>
    </row>
    <row r="98" spans="1:15" x14ac:dyDescent="0.25">
      <c r="A98" s="2">
        <v>32</v>
      </c>
      <c r="B98" s="2" t="s">
        <v>19</v>
      </c>
      <c r="C98" s="2">
        <v>1</v>
      </c>
      <c r="D98" s="2">
        <v>1</v>
      </c>
      <c r="E98" s="2" t="s">
        <v>15</v>
      </c>
      <c r="F98" s="2">
        <v>1</v>
      </c>
      <c r="G98" s="2">
        <v>1000</v>
      </c>
      <c r="H98" s="2">
        <v>904387628</v>
      </c>
      <c r="I98" s="2">
        <v>10</v>
      </c>
      <c r="J98" s="2">
        <v>50</v>
      </c>
      <c r="K98" s="2">
        <v>0</v>
      </c>
      <c r="L98" s="3">
        <f xml:space="preserve"> 0 + 8.93</f>
        <v>8.93</v>
      </c>
      <c r="M98" s="3">
        <f xml:space="preserve"> 0 + 6.6</f>
        <v>6.6</v>
      </c>
      <c r="N98" s="3">
        <f xml:space="preserve"> 0 + 16.25</f>
        <v>16.25</v>
      </c>
      <c r="O98" s="2">
        <v>0</v>
      </c>
    </row>
    <row r="99" spans="1:15" x14ac:dyDescent="0.25">
      <c r="A99" s="2">
        <v>32</v>
      </c>
      <c r="B99" s="2" t="s">
        <v>19</v>
      </c>
      <c r="C99" s="2">
        <v>1</v>
      </c>
      <c r="D99" s="2">
        <v>1</v>
      </c>
      <c r="E99" s="2" t="s">
        <v>16</v>
      </c>
      <c r="F99" s="2">
        <v>1</v>
      </c>
      <c r="G99" s="2">
        <v>1000</v>
      </c>
      <c r="H99" s="2">
        <v>904387628</v>
      </c>
      <c r="I99" s="2">
        <v>10</v>
      </c>
      <c r="J99" s="2">
        <v>50</v>
      </c>
      <c r="K99" s="2">
        <v>0</v>
      </c>
      <c r="L99" s="3">
        <f xml:space="preserve"> 0 + 3.63</f>
        <v>3.63</v>
      </c>
      <c r="M99" s="3">
        <f xml:space="preserve"> 0 + 4.37</f>
        <v>4.37</v>
      </c>
      <c r="N99" s="3">
        <f xml:space="preserve"> 0 + 8.53</f>
        <v>8.5299999999999994</v>
      </c>
      <c r="O99" s="2">
        <v>0</v>
      </c>
    </row>
    <row r="100" spans="1:15" x14ac:dyDescent="0.25">
      <c r="A100" s="2">
        <v>32</v>
      </c>
      <c r="B100" s="2" t="s">
        <v>19</v>
      </c>
      <c r="C100" s="2">
        <v>1</v>
      </c>
      <c r="D100" s="2">
        <v>1</v>
      </c>
      <c r="E100" s="2" t="s">
        <v>17</v>
      </c>
      <c r="F100" s="2">
        <v>1</v>
      </c>
      <c r="G100" s="2">
        <v>1000</v>
      </c>
      <c r="H100" s="2">
        <v>904387628</v>
      </c>
      <c r="I100" s="2">
        <v>10</v>
      </c>
      <c r="J100" s="2">
        <v>50</v>
      </c>
      <c r="K100" s="2">
        <v>0</v>
      </c>
      <c r="L100" s="3">
        <f xml:space="preserve"> 0 + 5.27</f>
        <v>5.27</v>
      </c>
      <c r="M100" s="3">
        <f xml:space="preserve"> 0 + 3.11</f>
        <v>3.11</v>
      </c>
      <c r="N100" s="3">
        <f xml:space="preserve"> 0 + 8.75</f>
        <v>8.75</v>
      </c>
      <c r="O100" s="2">
        <v>0</v>
      </c>
    </row>
    <row r="101" spans="1:15" x14ac:dyDescent="0.25">
      <c r="A101" s="2">
        <v>33</v>
      </c>
      <c r="B101" s="2" t="s">
        <v>19</v>
      </c>
      <c r="C101" s="2">
        <v>1</v>
      </c>
      <c r="D101" s="2">
        <v>1</v>
      </c>
      <c r="E101" s="2" t="s">
        <v>15</v>
      </c>
      <c r="F101" s="2">
        <v>1</v>
      </c>
      <c r="G101" s="2">
        <v>1000</v>
      </c>
      <c r="H101" s="2">
        <v>127060778</v>
      </c>
      <c r="I101" s="2">
        <v>10</v>
      </c>
      <c r="J101" s="2">
        <v>50</v>
      </c>
      <c r="K101" s="2">
        <v>0</v>
      </c>
      <c r="L101" s="3">
        <f xml:space="preserve"> 0 + 6.19</f>
        <v>6.19</v>
      </c>
      <c r="M101" s="3">
        <f xml:space="preserve"> 0 + 5.05</f>
        <v>5.05</v>
      </c>
      <c r="N101" s="3">
        <f xml:space="preserve"> 0 + 11.95</f>
        <v>11.95</v>
      </c>
      <c r="O101" s="2">
        <v>0</v>
      </c>
    </row>
    <row r="102" spans="1:15" x14ac:dyDescent="0.25">
      <c r="A102" s="2">
        <v>33</v>
      </c>
      <c r="B102" s="2" t="s">
        <v>19</v>
      </c>
      <c r="C102" s="2">
        <v>1</v>
      </c>
      <c r="D102" s="2">
        <v>1</v>
      </c>
      <c r="E102" s="2" t="s">
        <v>16</v>
      </c>
      <c r="F102" s="2">
        <v>1</v>
      </c>
      <c r="G102" s="2">
        <v>1000</v>
      </c>
      <c r="H102" s="2">
        <v>127060778</v>
      </c>
      <c r="I102" s="2">
        <v>10</v>
      </c>
      <c r="J102" s="2">
        <v>50</v>
      </c>
      <c r="K102" s="2">
        <v>0</v>
      </c>
      <c r="L102" s="3">
        <f xml:space="preserve"> 0 + 3.54</f>
        <v>3.54</v>
      </c>
      <c r="M102" s="3">
        <f xml:space="preserve"> 0 + 4.24</f>
        <v>4.24</v>
      </c>
      <c r="N102" s="3">
        <f xml:space="preserve"> 0 + 8.29</f>
        <v>8.2899999999999991</v>
      </c>
      <c r="O102" s="2">
        <v>0</v>
      </c>
    </row>
    <row r="103" spans="1:15" x14ac:dyDescent="0.25">
      <c r="A103" s="2">
        <v>33</v>
      </c>
      <c r="B103" s="2" t="s">
        <v>19</v>
      </c>
      <c r="C103" s="2">
        <v>1</v>
      </c>
      <c r="D103" s="2">
        <v>1</v>
      </c>
      <c r="E103" s="2" t="s">
        <v>17</v>
      </c>
      <c r="F103" s="2">
        <v>1</v>
      </c>
      <c r="G103" s="2">
        <v>1000</v>
      </c>
      <c r="H103" s="2">
        <v>127060778</v>
      </c>
      <c r="I103" s="2">
        <v>10</v>
      </c>
      <c r="J103" s="2">
        <v>50</v>
      </c>
      <c r="K103" s="2">
        <v>0</v>
      </c>
      <c r="L103" s="3">
        <f xml:space="preserve"> 0 + 3.38</f>
        <v>3.38</v>
      </c>
      <c r="M103" s="3">
        <f xml:space="preserve"> 0 + 2.53</f>
        <v>2.5299999999999998</v>
      </c>
      <c r="N103" s="3">
        <f xml:space="preserve"> 0 + 6.32</f>
        <v>6.32</v>
      </c>
      <c r="O103" s="2">
        <v>0</v>
      </c>
    </row>
    <row r="104" spans="1:15" x14ac:dyDescent="0.25">
      <c r="A104" s="2">
        <v>34</v>
      </c>
      <c r="B104" s="2" t="s">
        <v>19</v>
      </c>
      <c r="C104" s="2">
        <v>1</v>
      </c>
      <c r="D104" s="2">
        <v>1</v>
      </c>
      <c r="E104" s="2" t="s">
        <v>15</v>
      </c>
      <c r="F104" s="2">
        <v>1</v>
      </c>
      <c r="G104" s="2">
        <v>1000</v>
      </c>
      <c r="H104" s="2">
        <v>1763773510</v>
      </c>
      <c r="I104" s="2">
        <v>10</v>
      </c>
      <c r="J104" s="2">
        <v>50</v>
      </c>
      <c r="K104" s="2">
        <v>0</v>
      </c>
      <c r="L104" s="3">
        <f xml:space="preserve"> 0 + 7.93</f>
        <v>7.93</v>
      </c>
      <c r="M104" s="3">
        <f xml:space="preserve"> 0 + 5.98</f>
        <v>5.98</v>
      </c>
      <c r="N104" s="3">
        <f xml:space="preserve"> 0 + 14.63</f>
        <v>14.63</v>
      </c>
      <c r="O104" s="2">
        <v>0</v>
      </c>
    </row>
    <row r="105" spans="1:15" x14ac:dyDescent="0.25">
      <c r="A105" s="2">
        <v>34</v>
      </c>
      <c r="B105" s="2" t="s">
        <v>19</v>
      </c>
      <c r="C105" s="2">
        <v>1</v>
      </c>
      <c r="D105" s="2">
        <v>1</v>
      </c>
      <c r="E105" s="2" t="s">
        <v>16</v>
      </c>
      <c r="F105" s="2">
        <v>1</v>
      </c>
      <c r="G105" s="2">
        <v>1000</v>
      </c>
      <c r="H105" s="2">
        <v>1763773510</v>
      </c>
      <c r="I105" s="2">
        <v>10</v>
      </c>
      <c r="J105" s="2">
        <v>50</v>
      </c>
      <c r="K105" s="2">
        <v>0</v>
      </c>
      <c r="L105" s="3">
        <f xml:space="preserve"> 0 + 0.39</f>
        <v>0.39</v>
      </c>
      <c r="M105" s="3">
        <f xml:space="preserve"> 0 + 2.17</f>
        <v>2.17</v>
      </c>
      <c r="N105" s="3">
        <f xml:space="preserve"> 0 + 3.06</f>
        <v>3.06</v>
      </c>
      <c r="O105" s="2">
        <v>0</v>
      </c>
    </row>
    <row r="106" spans="1:15" x14ac:dyDescent="0.25">
      <c r="A106" s="2">
        <v>34</v>
      </c>
      <c r="B106" s="2" t="s">
        <v>19</v>
      </c>
      <c r="C106" s="2">
        <v>1</v>
      </c>
      <c r="D106" s="2">
        <v>1</v>
      </c>
      <c r="E106" s="2" t="s">
        <v>17</v>
      </c>
      <c r="F106" s="2">
        <v>1</v>
      </c>
      <c r="G106" s="2">
        <v>1000</v>
      </c>
      <c r="H106" s="2">
        <v>1763773510</v>
      </c>
      <c r="I106" s="2">
        <v>10</v>
      </c>
      <c r="J106" s="2">
        <v>50</v>
      </c>
      <c r="K106" s="2">
        <v>0</v>
      </c>
      <c r="L106" s="3">
        <f xml:space="preserve"> 0 + 2.37</f>
        <v>2.37</v>
      </c>
      <c r="M106" s="3">
        <f xml:space="preserve"> 0 + 2.48</f>
        <v>2.48</v>
      </c>
      <c r="N106" s="3">
        <f xml:space="preserve"> 0 + 5.24</f>
        <v>5.24</v>
      </c>
      <c r="O106" s="2">
        <v>0</v>
      </c>
    </row>
    <row r="107" spans="1:15" x14ac:dyDescent="0.25">
      <c r="A107" s="2">
        <v>35</v>
      </c>
      <c r="B107" s="2" t="s">
        <v>19</v>
      </c>
      <c r="C107" s="2">
        <v>1</v>
      </c>
      <c r="D107" s="2">
        <v>1</v>
      </c>
      <c r="E107" s="2" t="s">
        <v>15</v>
      </c>
      <c r="F107" s="2">
        <v>1</v>
      </c>
      <c r="G107" s="2">
        <v>1000</v>
      </c>
      <c r="H107" s="2">
        <v>216853361</v>
      </c>
      <c r="I107" s="2">
        <v>10</v>
      </c>
      <c r="J107" s="2">
        <v>50</v>
      </c>
      <c r="K107" s="2">
        <v>0</v>
      </c>
      <c r="L107" s="3">
        <f xml:space="preserve"> 0 + 6.82</f>
        <v>6.82</v>
      </c>
      <c r="M107" s="3">
        <f xml:space="preserve"> 0 + 5.74</f>
        <v>5.74</v>
      </c>
      <c r="N107" s="3">
        <f xml:space="preserve"> 0 + 13.29</f>
        <v>13.29</v>
      </c>
      <c r="O107" s="2">
        <v>0</v>
      </c>
    </row>
    <row r="108" spans="1:15" x14ac:dyDescent="0.25">
      <c r="A108" s="2">
        <v>35</v>
      </c>
      <c r="B108" s="2" t="s">
        <v>19</v>
      </c>
      <c r="C108" s="2">
        <v>1</v>
      </c>
      <c r="D108" s="2">
        <v>1</v>
      </c>
      <c r="E108" s="2" t="s">
        <v>16</v>
      </c>
      <c r="F108" s="2">
        <v>1</v>
      </c>
      <c r="G108" s="2">
        <v>1000</v>
      </c>
      <c r="H108" s="2">
        <v>216853361</v>
      </c>
      <c r="I108" s="2">
        <v>10</v>
      </c>
      <c r="J108" s="2">
        <v>50</v>
      </c>
      <c r="K108" s="2">
        <v>0</v>
      </c>
      <c r="L108" s="3">
        <f xml:space="preserve"> 0 + 1.96</f>
        <v>1.96</v>
      </c>
      <c r="M108" s="3">
        <f xml:space="preserve"> 0 + 3.39</f>
        <v>3.39</v>
      </c>
      <c r="N108" s="3">
        <f xml:space="preserve"> 0 + 5.87</f>
        <v>5.87</v>
      </c>
      <c r="O108" s="2">
        <v>0</v>
      </c>
    </row>
    <row r="109" spans="1:15" x14ac:dyDescent="0.25">
      <c r="A109" s="2">
        <v>35</v>
      </c>
      <c r="B109" s="2" t="s">
        <v>19</v>
      </c>
      <c r="C109" s="2">
        <v>1</v>
      </c>
      <c r="D109" s="2">
        <v>1</v>
      </c>
      <c r="E109" s="2" t="s">
        <v>17</v>
      </c>
      <c r="F109" s="2">
        <v>1</v>
      </c>
      <c r="G109" s="2">
        <v>1000</v>
      </c>
      <c r="H109" s="2">
        <v>216853361</v>
      </c>
      <c r="I109" s="2">
        <v>10</v>
      </c>
      <c r="J109" s="2">
        <v>50</v>
      </c>
      <c r="K109" s="2">
        <v>0</v>
      </c>
      <c r="L109" s="3">
        <f xml:space="preserve"> 0 + 3.17</f>
        <v>3.17</v>
      </c>
      <c r="M109" s="3">
        <f xml:space="preserve"> 0 + 2.55</f>
        <v>2.5499999999999998</v>
      </c>
      <c r="N109" s="3">
        <f xml:space="preserve"> 0 + 6.12</f>
        <v>6.12</v>
      </c>
      <c r="O109" s="2">
        <v>0</v>
      </c>
    </row>
    <row r="110" spans="1:15" x14ac:dyDescent="0.25">
      <c r="A110" s="2">
        <v>36</v>
      </c>
      <c r="B110" s="2" t="s">
        <v>19</v>
      </c>
      <c r="C110" s="2">
        <v>1</v>
      </c>
      <c r="D110" s="2">
        <v>1</v>
      </c>
      <c r="E110" s="2" t="s">
        <v>15</v>
      </c>
      <c r="F110" s="2">
        <v>1</v>
      </c>
      <c r="G110" s="2">
        <v>1000</v>
      </c>
      <c r="H110" s="2">
        <v>815400531</v>
      </c>
      <c r="I110" s="2">
        <v>10</v>
      </c>
      <c r="J110" s="2">
        <v>50</v>
      </c>
      <c r="K110" s="2">
        <v>0</v>
      </c>
      <c r="L110" s="3">
        <f xml:space="preserve"> 0 + 7.75</f>
        <v>7.75</v>
      </c>
      <c r="M110" s="3">
        <f xml:space="preserve"> 0 + 5.43</f>
        <v>5.43</v>
      </c>
      <c r="N110" s="3">
        <f xml:space="preserve"> 0 + 13.91</f>
        <v>13.91</v>
      </c>
      <c r="O110" s="2">
        <v>0</v>
      </c>
    </row>
    <row r="111" spans="1:15" x14ac:dyDescent="0.25">
      <c r="A111" s="2">
        <v>36</v>
      </c>
      <c r="B111" s="2" t="s">
        <v>19</v>
      </c>
      <c r="C111" s="2">
        <v>1</v>
      </c>
      <c r="D111" s="2">
        <v>1</v>
      </c>
      <c r="E111" s="2" t="s">
        <v>16</v>
      </c>
      <c r="F111" s="2">
        <v>1</v>
      </c>
      <c r="G111" s="2">
        <v>1000</v>
      </c>
      <c r="H111" s="2">
        <v>815400531</v>
      </c>
      <c r="I111" s="2">
        <v>10</v>
      </c>
      <c r="J111" s="2">
        <v>50</v>
      </c>
      <c r="K111" s="2">
        <v>0</v>
      </c>
      <c r="L111" s="3">
        <f xml:space="preserve"> 0 + 2.72</f>
        <v>2.72</v>
      </c>
      <c r="M111" s="3">
        <f xml:space="preserve"> 0 + 3.75</f>
        <v>3.75</v>
      </c>
      <c r="N111" s="3">
        <f xml:space="preserve"> 0 + 6.98</f>
        <v>6.98</v>
      </c>
      <c r="O111" s="2">
        <v>0</v>
      </c>
    </row>
    <row r="112" spans="1:15" x14ac:dyDescent="0.25">
      <c r="A112" s="2">
        <v>36</v>
      </c>
      <c r="B112" s="2" t="s">
        <v>19</v>
      </c>
      <c r="C112" s="2">
        <v>1</v>
      </c>
      <c r="D112" s="2">
        <v>1</v>
      </c>
      <c r="E112" s="2" t="s">
        <v>17</v>
      </c>
      <c r="F112" s="2">
        <v>1</v>
      </c>
      <c r="G112" s="2">
        <v>1000</v>
      </c>
      <c r="H112" s="2">
        <v>815400531</v>
      </c>
      <c r="I112" s="2">
        <v>10</v>
      </c>
      <c r="J112" s="2">
        <v>50</v>
      </c>
      <c r="K112" s="2">
        <v>0</v>
      </c>
      <c r="L112" s="3">
        <f xml:space="preserve"> 0 + 4.07</f>
        <v>4.07</v>
      </c>
      <c r="M112" s="3">
        <f xml:space="preserve"> 0 + 2.69</f>
        <v>2.69</v>
      </c>
      <c r="N112" s="3">
        <f xml:space="preserve"> 0 + 7.16</f>
        <v>7.16</v>
      </c>
      <c r="O112" s="2">
        <v>0</v>
      </c>
    </row>
    <row r="113" spans="1:15" x14ac:dyDescent="0.25">
      <c r="A113" s="2">
        <v>37</v>
      </c>
      <c r="B113" s="2" t="s">
        <v>19</v>
      </c>
      <c r="C113" s="2">
        <v>1</v>
      </c>
      <c r="D113" s="2">
        <v>1</v>
      </c>
      <c r="E113" s="2" t="s">
        <v>15</v>
      </c>
      <c r="F113" s="2">
        <v>1</v>
      </c>
      <c r="G113" s="2">
        <v>1000</v>
      </c>
      <c r="H113" s="2">
        <v>1889404341</v>
      </c>
      <c r="I113" s="2">
        <v>10</v>
      </c>
      <c r="J113" s="2">
        <v>50</v>
      </c>
      <c r="K113" s="2">
        <v>0</v>
      </c>
      <c r="L113" s="3">
        <f xml:space="preserve"> 0 + 9.27</f>
        <v>9.27</v>
      </c>
      <c r="M113" s="3">
        <f xml:space="preserve"> 0 + 6.29</f>
        <v>6.29</v>
      </c>
      <c r="N113" s="3">
        <f xml:space="preserve"> 0 + 16.28</f>
        <v>16.28</v>
      </c>
      <c r="O113" s="2">
        <v>0</v>
      </c>
    </row>
    <row r="114" spans="1:15" x14ac:dyDescent="0.25">
      <c r="A114" s="2">
        <v>37</v>
      </c>
      <c r="B114" s="2" t="s">
        <v>19</v>
      </c>
      <c r="C114" s="2">
        <v>1</v>
      </c>
      <c r="D114" s="2">
        <v>1</v>
      </c>
      <c r="E114" s="2" t="s">
        <v>16</v>
      </c>
      <c r="F114" s="2">
        <v>1</v>
      </c>
      <c r="G114" s="2">
        <v>1000</v>
      </c>
      <c r="H114" s="2">
        <v>1889404341</v>
      </c>
      <c r="I114" s="2">
        <v>10</v>
      </c>
      <c r="J114" s="2">
        <v>50</v>
      </c>
      <c r="K114" s="2">
        <v>0</v>
      </c>
      <c r="L114" s="3">
        <f xml:space="preserve"> 0 + 2.87</f>
        <v>2.87</v>
      </c>
      <c r="M114" s="3">
        <f xml:space="preserve"> 0 + 3.97</f>
        <v>3.97</v>
      </c>
      <c r="N114" s="3">
        <f xml:space="preserve"> 0 + 7.36</f>
        <v>7.36</v>
      </c>
      <c r="O114" s="2">
        <v>0</v>
      </c>
    </row>
    <row r="115" spans="1:15" x14ac:dyDescent="0.25">
      <c r="A115" s="2">
        <v>37</v>
      </c>
      <c r="B115" s="2" t="s">
        <v>19</v>
      </c>
      <c r="C115" s="2">
        <v>1</v>
      </c>
      <c r="D115" s="2">
        <v>1</v>
      </c>
      <c r="E115" s="2" t="s">
        <v>17</v>
      </c>
      <c r="F115" s="2">
        <v>1</v>
      </c>
      <c r="G115" s="2">
        <v>1000</v>
      </c>
      <c r="H115" s="2">
        <v>1889404341</v>
      </c>
      <c r="I115" s="2">
        <v>10</v>
      </c>
      <c r="J115" s="2">
        <v>50</v>
      </c>
      <c r="K115" s="2">
        <v>0</v>
      </c>
      <c r="L115" s="3">
        <f xml:space="preserve"> 0 + 3.36</f>
        <v>3.36</v>
      </c>
      <c r="M115" s="3">
        <f xml:space="preserve"> 0 + 2.44</f>
        <v>2.44</v>
      </c>
      <c r="N115" s="3">
        <f xml:space="preserve"> 0 + 6.2</f>
        <v>6.2</v>
      </c>
      <c r="O115" s="2">
        <v>0</v>
      </c>
    </row>
    <row r="116" spans="1:15" x14ac:dyDescent="0.25">
      <c r="A116" s="2">
        <v>38</v>
      </c>
      <c r="B116" s="2" t="s">
        <v>19</v>
      </c>
      <c r="C116" s="2">
        <v>1</v>
      </c>
      <c r="D116" s="2">
        <v>1</v>
      </c>
      <c r="E116" s="2" t="s">
        <v>15</v>
      </c>
      <c r="F116" s="2">
        <v>1</v>
      </c>
      <c r="G116" s="2">
        <v>1000</v>
      </c>
      <c r="H116" s="2">
        <v>1277861863</v>
      </c>
      <c r="I116" s="2">
        <v>10</v>
      </c>
      <c r="J116" s="2">
        <v>50</v>
      </c>
      <c r="K116" s="2">
        <v>0</v>
      </c>
      <c r="L116" s="3">
        <f xml:space="preserve"> 0 + 9.68</f>
        <v>9.68</v>
      </c>
      <c r="M116" s="3">
        <f xml:space="preserve"> 0 + 6.5</f>
        <v>6.5</v>
      </c>
      <c r="N116" s="3">
        <f xml:space="preserve"> 0 + 16.9</f>
        <v>16.899999999999999</v>
      </c>
      <c r="O116" s="2">
        <v>0</v>
      </c>
    </row>
    <row r="117" spans="1:15" x14ac:dyDescent="0.25">
      <c r="A117" s="2">
        <v>38</v>
      </c>
      <c r="B117" s="2" t="s">
        <v>19</v>
      </c>
      <c r="C117" s="2">
        <v>1</v>
      </c>
      <c r="D117" s="2">
        <v>1</v>
      </c>
      <c r="E117" s="2" t="s">
        <v>16</v>
      </c>
      <c r="F117" s="2">
        <v>1</v>
      </c>
      <c r="G117" s="2">
        <v>1000</v>
      </c>
      <c r="H117" s="2">
        <v>1277861863</v>
      </c>
      <c r="I117" s="2">
        <v>10</v>
      </c>
      <c r="J117" s="2">
        <v>50</v>
      </c>
      <c r="K117" s="2">
        <v>0</v>
      </c>
      <c r="L117" s="3">
        <f xml:space="preserve"> 0 + 3.78</f>
        <v>3.78</v>
      </c>
      <c r="M117" s="3">
        <f xml:space="preserve"> 0 + 4.2</f>
        <v>4.2</v>
      </c>
      <c r="N117" s="3">
        <f xml:space="preserve"> 0 + 8.5</f>
        <v>8.5</v>
      </c>
      <c r="O117" s="2">
        <v>0</v>
      </c>
    </row>
    <row r="118" spans="1:15" x14ac:dyDescent="0.25">
      <c r="A118" s="2">
        <v>38</v>
      </c>
      <c r="B118" s="2" t="s">
        <v>19</v>
      </c>
      <c r="C118" s="2">
        <v>1</v>
      </c>
      <c r="D118" s="2">
        <v>1</v>
      </c>
      <c r="E118" s="2" t="s">
        <v>17</v>
      </c>
      <c r="F118" s="2">
        <v>1</v>
      </c>
      <c r="G118" s="2">
        <v>1000</v>
      </c>
      <c r="H118" s="2">
        <v>1277861863</v>
      </c>
      <c r="I118" s="2">
        <v>10</v>
      </c>
      <c r="J118" s="2">
        <v>50</v>
      </c>
      <c r="K118" s="2">
        <v>0</v>
      </c>
      <c r="L118" s="3">
        <f xml:space="preserve"> 0 + 4.49</f>
        <v>4.49</v>
      </c>
      <c r="M118" s="3">
        <f xml:space="preserve"> 0 + 2.82</f>
        <v>2.82</v>
      </c>
      <c r="N118" s="3">
        <f xml:space="preserve"> 0 + 7.7</f>
        <v>7.7</v>
      </c>
      <c r="O118" s="2">
        <v>0</v>
      </c>
    </row>
    <row r="119" spans="1:15" x14ac:dyDescent="0.25">
      <c r="A119" s="2">
        <v>39</v>
      </c>
      <c r="B119" s="2" t="s">
        <v>19</v>
      </c>
      <c r="C119" s="2">
        <v>1</v>
      </c>
      <c r="D119" s="2">
        <v>1</v>
      </c>
      <c r="E119" s="2" t="s">
        <v>15</v>
      </c>
      <c r="F119" s="2">
        <v>1</v>
      </c>
      <c r="G119" s="2">
        <v>1000</v>
      </c>
      <c r="H119" s="2">
        <v>1633233815</v>
      </c>
      <c r="I119" s="2">
        <v>10</v>
      </c>
      <c r="J119" s="2">
        <v>50</v>
      </c>
      <c r="K119" s="2">
        <v>0</v>
      </c>
      <c r="L119" s="3">
        <f xml:space="preserve"> 0 + 11.53</f>
        <v>11.53</v>
      </c>
      <c r="M119" s="3">
        <f xml:space="preserve"> 0 + 7.34</f>
        <v>7.34</v>
      </c>
      <c r="N119" s="3">
        <f xml:space="preserve"> 0 + 19.56</f>
        <v>19.559999999999999</v>
      </c>
      <c r="O119" s="2">
        <v>0</v>
      </c>
    </row>
    <row r="120" spans="1:15" x14ac:dyDescent="0.25">
      <c r="A120" s="2">
        <v>39</v>
      </c>
      <c r="B120" s="2" t="s">
        <v>19</v>
      </c>
      <c r="C120" s="2">
        <v>1</v>
      </c>
      <c r="D120" s="2">
        <v>1</v>
      </c>
      <c r="E120" s="2" t="s">
        <v>16</v>
      </c>
      <c r="F120" s="2">
        <v>1</v>
      </c>
      <c r="G120" s="2">
        <v>1000</v>
      </c>
      <c r="H120" s="2">
        <v>1633233815</v>
      </c>
      <c r="I120" s="2">
        <v>10</v>
      </c>
      <c r="J120" s="2">
        <v>50</v>
      </c>
      <c r="K120" s="2">
        <v>0</v>
      </c>
      <c r="L120" s="3">
        <f xml:space="preserve"> 0 + 3.34</f>
        <v>3.34</v>
      </c>
      <c r="M120" s="3">
        <f xml:space="preserve"> 0 + 3.94</f>
        <v>3.94</v>
      </c>
      <c r="N120" s="3">
        <f xml:space="preserve"> 0 + 7.81</f>
        <v>7.81</v>
      </c>
      <c r="O120" s="2">
        <v>0</v>
      </c>
    </row>
    <row r="121" spans="1:15" x14ac:dyDescent="0.25">
      <c r="A121" s="2">
        <v>39</v>
      </c>
      <c r="B121" s="2" t="s">
        <v>19</v>
      </c>
      <c r="C121" s="2">
        <v>1</v>
      </c>
      <c r="D121" s="2">
        <v>1</v>
      </c>
      <c r="E121" s="2" t="s">
        <v>17</v>
      </c>
      <c r="F121" s="2">
        <v>1</v>
      </c>
      <c r="G121" s="2">
        <v>1000</v>
      </c>
      <c r="H121" s="2">
        <v>1633233815</v>
      </c>
      <c r="I121" s="2">
        <v>10</v>
      </c>
      <c r="J121" s="2">
        <v>50</v>
      </c>
      <c r="K121" s="2">
        <v>0</v>
      </c>
      <c r="L121" s="3">
        <f xml:space="preserve"> 0 + 3.74</f>
        <v>3.74</v>
      </c>
      <c r="M121" s="3">
        <f xml:space="preserve"> 0 + 2.42</f>
        <v>2.42</v>
      </c>
      <c r="N121" s="3">
        <f xml:space="preserve"> 0 + 6.57</f>
        <v>6.57</v>
      </c>
      <c r="O121" s="2">
        <v>0</v>
      </c>
    </row>
    <row r="122" spans="1:15" x14ac:dyDescent="0.25">
      <c r="A122" s="2">
        <v>40</v>
      </c>
      <c r="B122" s="2" t="s">
        <v>19</v>
      </c>
      <c r="C122" s="2">
        <v>1</v>
      </c>
      <c r="D122" s="2">
        <v>1</v>
      </c>
      <c r="E122" s="2" t="s">
        <v>15</v>
      </c>
      <c r="F122" s="2">
        <v>1</v>
      </c>
      <c r="G122" s="2">
        <v>1000</v>
      </c>
      <c r="H122" s="2">
        <v>431804828</v>
      </c>
      <c r="I122" s="2">
        <v>10</v>
      </c>
      <c r="J122" s="2">
        <v>50</v>
      </c>
      <c r="K122" s="2">
        <v>0</v>
      </c>
      <c r="L122" s="3">
        <f xml:space="preserve"> 0 + 7.12</f>
        <v>7.12</v>
      </c>
      <c r="M122" s="3">
        <f xml:space="preserve"> 0 + 5.83</f>
        <v>5.83</v>
      </c>
      <c r="N122" s="3">
        <f xml:space="preserve"> 0 + 13.67</f>
        <v>13.67</v>
      </c>
      <c r="O122" s="2">
        <v>0</v>
      </c>
    </row>
    <row r="123" spans="1:15" x14ac:dyDescent="0.25">
      <c r="A123" s="2">
        <v>40</v>
      </c>
      <c r="B123" s="2" t="s">
        <v>19</v>
      </c>
      <c r="C123" s="2">
        <v>1</v>
      </c>
      <c r="D123" s="2">
        <v>1</v>
      </c>
      <c r="E123" s="2" t="s">
        <v>16</v>
      </c>
      <c r="F123" s="2">
        <v>1</v>
      </c>
      <c r="G123" s="2">
        <v>1000</v>
      </c>
      <c r="H123" s="2">
        <v>431804828</v>
      </c>
      <c r="I123" s="2">
        <v>10</v>
      </c>
      <c r="J123" s="2">
        <v>50</v>
      </c>
      <c r="K123" s="2">
        <v>0</v>
      </c>
      <c r="L123" s="3">
        <f xml:space="preserve"> 0 + 3.42</f>
        <v>3.42</v>
      </c>
      <c r="M123" s="3">
        <f xml:space="preserve"> 0 + 4.07</f>
        <v>4.07</v>
      </c>
      <c r="N123" s="3">
        <f xml:space="preserve"> 0 + 8.01</f>
        <v>8.01</v>
      </c>
      <c r="O123" s="2">
        <v>0</v>
      </c>
    </row>
    <row r="124" spans="1:15" x14ac:dyDescent="0.25">
      <c r="A124" s="2">
        <v>40</v>
      </c>
      <c r="B124" s="2" t="s">
        <v>19</v>
      </c>
      <c r="C124" s="2">
        <v>1</v>
      </c>
      <c r="D124" s="2">
        <v>1</v>
      </c>
      <c r="E124" s="2" t="s">
        <v>17</v>
      </c>
      <c r="F124" s="2">
        <v>1</v>
      </c>
      <c r="G124" s="2">
        <v>1000</v>
      </c>
      <c r="H124" s="2">
        <v>431804828</v>
      </c>
      <c r="I124" s="2">
        <v>10</v>
      </c>
      <c r="J124" s="2">
        <v>50</v>
      </c>
      <c r="K124" s="2">
        <v>0</v>
      </c>
      <c r="L124" s="3">
        <f xml:space="preserve"> 0 + 3.19</f>
        <v>3.19</v>
      </c>
      <c r="M124" s="3">
        <f xml:space="preserve"> 0 + 2.34</f>
        <v>2.34</v>
      </c>
      <c r="N124" s="3">
        <f xml:space="preserve"> 0 + 5.94</f>
        <v>5.94</v>
      </c>
      <c r="O124" s="2">
        <v>0</v>
      </c>
    </row>
    <row r="125" spans="1:15" x14ac:dyDescent="0.25">
      <c r="A125" s="2">
        <v>41</v>
      </c>
      <c r="B125" s="2" t="s">
        <v>19</v>
      </c>
      <c r="C125" s="2">
        <v>1</v>
      </c>
      <c r="D125" s="2">
        <v>1</v>
      </c>
      <c r="E125" s="2" t="s">
        <v>15</v>
      </c>
      <c r="F125" s="2">
        <v>1</v>
      </c>
      <c r="G125" s="2">
        <v>1000</v>
      </c>
      <c r="H125" s="2">
        <v>1159233396</v>
      </c>
      <c r="I125" s="2">
        <v>10</v>
      </c>
      <c r="J125" s="2">
        <v>50</v>
      </c>
      <c r="K125" s="2">
        <v>0</v>
      </c>
      <c r="L125" s="3">
        <f xml:space="preserve"> 0 + 7.09</f>
        <v>7.09</v>
      </c>
      <c r="M125" s="3">
        <f xml:space="preserve"> 0 + 5.47</f>
        <v>5.47</v>
      </c>
      <c r="N125" s="3">
        <f xml:space="preserve"> 0 + 13.28</f>
        <v>13.28</v>
      </c>
      <c r="O125" s="2">
        <v>0</v>
      </c>
    </row>
    <row r="126" spans="1:15" x14ac:dyDescent="0.25">
      <c r="A126" s="2">
        <v>41</v>
      </c>
      <c r="B126" s="2" t="s">
        <v>19</v>
      </c>
      <c r="C126" s="2">
        <v>1</v>
      </c>
      <c r="D126" s="2">
        <v>1</v>
      </c>
      <c r="E126" s="2" t="s">
        <v>16</v>
      </c>
      <c r="F126" s="2">
        <v>1</v>
      </c>
      <c r="G126" s="2">
        <v>1000</v>
      </c>
      <c r="H126" s="2">
        <v>1159233396</v>
      </c>
      <c r="I126" s="2">
        <v>10</v>
      </c>
      <c r="J126" s="2">
        <v>50</v>
      </c>
      <c r="K126" s="2">
        <v>0</v>
      </c>
      <c r="L126" s="3">
        <f xml:space="preserve"> 0 + 2.74</f>
        <v>2.74</v>
      </c>
      <c r="M126" s="3">
        <f xml:space="preserve"> 0 + 3.81</f>
        <v>3.81</v>
      </c>
      <c r="N126" s="3">
        <f xml:space="preserve"> 0 + 7.03</f>
        <v>7.03</v>
      </c>
      <c r="O126" s="2">
        <v>0</v>
      </c>
    </row>
    <row r="127" spans="1:15" x14ac:dyDescent="0.25">
      <c r="A127" s="2">
        <v>41</v>
      </c>
      <c r="B127" s="2" t="s">
        <v>19</v>
      </c>
      <c r="C127" s="2">
        <v>1</v>
      </c>
      <c r="D127" s="2">
        <v>1</v>
      </c>
      <c r="E127" s="2" t="s">
        <v>17</v>
      </c>
      <c r="F127" s="2">
        <v>1</v>
      </c>
      <c r="G127" s="2">
        <v>1000</v>
      </c>
      <c r="H127" s="2">
        <v>1159233396</v>
      </c>
      <c r="I127" s="2">
        <v>10</v>
      </c>
      <c r="J127" s="2">
        <v>50</v>
      </c>
      <c r="K127" s="2">
        <v>0</v>
      </c>
      <c r="L127" s="3">
        <f xml:space="preserve"> 0 + 2.46</f>
        <v>2.46</v>
      </c>
      <c r="M127" s="3">
        <f xml:space="preserve"> 0 + 2.3</f>
        <v>2.2999999999999998</v>
      </c>
      <c r="N127" s="3">
        <f xml:space="preserve"> 0 + 5.17</f>
        <v>5.17</v>
      </c>
      <c r="O127" s="2">
        <v>0</v>
      </c>
    </row>
    <row r="128" spans="1:15" x14ac:dyDescent="0.25">
      <c r="A128" s="2">
        <v>42</v>
      </c>
      <c r="B128" s="2" t="s">
        <v>19</v>
      </c>
      <c r="C128" s="2">
        <v>1</v>
      </c>
      <c r="D128" s="2">
        <v>1</v>
      </c>
      <c r="E128" s="2" t="s">
        <v>15</v>
      </c>
      <c r="F128" s="2">
        <v>1</v>
      </c>
      <c r="G128" s="2">
        <v>1000</v>
      </c>
      <c r="H128" s="2">
        <v>570492694</v>
      </c>
      <c r="I128" s="2">
        <v>10</v>
      </c>
      <c r="J128" s="2">
        <v>50</v>
      </c>
      <c r="K128" s="2">
        <v>0</v>
      </c>
      <c r="L128" s="3">
        <f xml:space="preserve"> 0 + 8.24</f>
        <v>8.24</v>
      </c>
      <c r="M128" s="3">
        <f xml:space="preserve"> 0 + 5.87</f>
        <v>5.87</v>
      </c>
      <c r="N128" s="3">
        <f xml:space="preserve"> 0 + 14.83</f>
        <v>14.83</v>
      </c>
      <c r="O128" s="2">
        <v>0</v>
      </c>
    </row>
    <row r="129" spans="1:15" x14ac:dyDescent="0.25">
      <c r="A129" s="2">
        <v>42</v>
      </c>
      <c r="B129" s="2" t="s">
        <v>19</v>
      </c>
      <c r="C129" s="2">
        <v>1</v>
      </c>
      <c r="D129" s="2">
        <v>1</v>
      </c>
      <c r="E129" s="2" t="s">
        <v>16</v>
      </c>
      <c r="F129" s="2">
        <v>1</v>
      </c>
      <c r="G129" s="2">
        <v>1000</v>
      </c>
      <c r="H129" s="2">
        <v>570492694</v>
      </c>
      <c r="I129" s="2">
        <v>10</v>
      </c>
      <c r="J129" s="2">
        <v>50</v>
      </c>
      <c r="K129" s="2">
        <v>0</v>
      </c>
      <c r="L129" s="3">
        <f xml:space="preserve"> 0 + 3.43</f>
        <v>3.43</v>
      </c>
      <c r="M129" s="3">
        <f xml:space="preserve"> 0 + 4.2</f>
        <v>4.2</v>
      </c>
      <c r="N129" s="3">
        <f xml:space="preserve"> 0 + 8.15</f>
        <v>8.15</v>
      </c>
      <c r="O129" s="2">
        <v>0</v>
      </c>
    </row>
    <row r="130" spans="1:15" x14ac:dyDescent="0.25">
      <c r="A130" s="2">
        <v>42</v>
      </c>
      <c r="B130" s="2" t="s">
        <v>19</v>
      </c>
      <c r="C130" s="2">
        <v>1</v>
      </c>
      <c r="D130" s="2">
        <v>1</v>
      </c>
      <c r="E130" s="2" t="s">
        <v>17</v>
      </c>
      <c r="F130" s="2">
        <v>1</v>
      </c>
      <c r="G130" s="2">
        <v>1000</v>
      </c>
      <c r="H130" s="2">
        <v>570492694</v>
      </c>
      <c r="I130" s="2">
        <v>10</v>
      </c>
      <c r="J130" s="2">
        <v>50</v>
      </c>
      <c r="K130" s="2">
        <v>0</v>
      </c>
      <c r="L130" s="3">
        <f xml:space="preserve"> 0 + 3.35</f>
        <v>3.35</v>
      </c>
      <c r="M130" s="3">
        <f xml:space="preserve"> 0 + 2.68</f>
        <v>2.68</v>
      </c>
      <c r="N130" s="3">
        <f xml:space="preserve"> 0 + 6.43</f>
        <v>6.43</v>
      </c>
      <c r="O130" s="2">
        <v>0</v>
      </c>
    </row>
    <row r="131" spans="1:15" x14ac:dyDescent="0.25">
      <c r="A131" s="2">
        <v>43</v>
      </c>
      <c r="B131" s="2" t="s">
        <v>19</v>
      </c>
      <c r="C131" s="2">
        <v>1</v>
      </c>
      <c r="D131" s="2">
        <v>1</v>
      </c>
      <c r="E131" s="2" t="s">
        <v>15</v>
      </c>
      <c r="F131" s="2">
        <v>1</v>
      </c>
      <c r="G131" s="2">
        <v>1000</v>
      </c>
      <c r="H131" s="2">
        <v>939421478</v>
      </c>
      <c r="I131" s="2">
        <v>10</v>
      </c>
      <c r="J131" s="2">
        <v>50</v>
      </c>
      <c r="K131" s="2">
        <v>0</v>
      </c>
      <c r="L131" s="3">
        <f xml:space="preserve"> 0 + 4.8</f>
        <v>4.8</v>
      </c>
      <c r="M131" s="3">
        <f xml:space="preserve"> 0 + 4.94</f>
        <v>4.9400000000000004</v>
      </c>
      <c r="N131" s="3">
        <f xml:space="preserve"> 0 + 10.47</f>
        <v>10.47</v>
      </c>
      <c r="O131" s="2">
        <v>0</v>
      </c>
    </row>
    <row r="132" spans="1:15" x14ac:dyDescent="0.25">
      <c r="A132" s="2">
        <v>43</v>
      </c>
      <c r="B132" s="2" t="s">
        <v>19</v>
      </c>
      <c r="C132" s="2">
        <v>1</v>
      </c>
      <c r="D132" s="2">
        <v>1</v>
      </c>
      <c r="E132" s="2" t="s">
        <v>16</v>
      </c>
      <c r="F132" s="2">
        <v>1</v>
      </c>
      <c r="G132" s="2">
        <v>1000</v>
      </c>
      <c r="H132" s="2">
        <v>939421478</v>
      </c>
      <c r="I132" s="2">
        <v>10</v>
      </c>
      <c r="J132" s="2">
        <v>50</v>
      </c>
      <c r="K132" s="2">
        <v>0</v>
      </c>
      <c r="L132" s="3">
        <f xml:space="preserve"> 0 + 2.69</f>
        <v>2.69</v>
      </c>
      <c r="M132" s="3">
        <f xml:space="preserve"> 0 + 3.81</f>
        <v>3.81</v>
      </c>
      <c r="N132" s="3">
        <f xml:space="preserve"> 0 + 7</f>
        <v>7</v>
      </c>
      <c r="O132" s="2">
        <v>0</v>
      </c>
    </row>
    <row r="133" spans="1:15" x14ac:dyDescent="0.25">
      <c r="A133" s="2">
        <v>43</v>
      </c>
      <c r="B133" s="2" t="s">
        <v>19</v>
      </c>
      <c r="C133" s="2">
        <v>1</v>
      </c>
      <c r="D133" s="2">
        <v>1</v>
      </c>
      <c r="E133" s="2" t="s">
        <v>17</v>
      </c>
      <c r="F133" s="2">
        <v>1</v>
      </c>
      <c r="G133" s="2">
        <v>1000</v>
      </c>
      <c r="H133" s="2">
        <v>939421478</v>
      </c>
      <c r="I133" s="2">
        <v>10</v>
      </c>
      <c r="J133" s="2">
        <v>50</v>
      </c>
      <c r="K133" s="2">
        <v>0</v>
      </c>
      <c r="L133" s="3">
        <f xml:space="preserve"> 0 + 2.29</f>
        <v>2.29</v>
      </c>
      <c r="M133" s="3">
        <f xml:space="preserve"> 0 + 2.02</f>
        <v>2.02</v>
      </c>
      <c r="N133" s="3">
        <f xml:space="preserve"> 0 + 4.74</f>
        <v>4.74</v>
      </c>
      <c r="O133" s="2">
        <v>0</v>
      </c>
    </row>
    <row r="134" spans="1:15" x14ac:dyDescent="0.25">
      <c r="A134" s="2">
        <v>44</v>
      </c>
      <c r="B134" s="2" t="s">
        <v>19</v>
      </c>
      <c r="C134" s="2">
        <v>1</v>
      </c>
      <c r="D134" s="2">
        <v>1</v>
      </c>
      <c r="E134" s="2" t="s">
        <v>15</v>
      </c>
      <c r="F134" s="2">
        <v>1</v>
      </c>
      <c r="G134" s="2">
        <v>1000</v>
      </c>
      <c r="H134" s="2">
        <v>307252398</v>
      </c>
      <c r="I134" s="2">
        <v>10</v>
      </c>
      <c r="J134" s="2">
        <v>50</v>
      </c>
      <c r="K134" s="2">
        <v>0</v>
      </c>
      <c r="L134" s="3">
        <f xml:space="preserve"> 0 + 10.49</f>
        <v>10.49</v>
      </c>
      <c r="M134" s="3">
        <f xml:space="preserve"> 0 + 7.34</f>
        <v>7.34</v>
      </c>
      <c r="N134" s="3">
        <f xml:space="preserve"> 0 + 18.55</f>
        <v>18.55</v>
      </c>
      <c r="O134" s="2">
        <v>0</v>
      </c>
    </row>
    <row r="135" spans="1:15" x14ac:dyDescent="0.25">
      <c r="A135" s="2">
        <v>44</v>
      </c>
      <c r="B135" s="2" t="s">
        <v>19</v>
      </c>
      <c r="C135" s="2">
        <v>1</v>
      </c>
      <c r="D135" s="2">
        <v>1</v>
      </c>
      <c r="E135" s="2" t="s">
        <v>16</v>
      </c>
      <c r="F135" s="2">
        <v>1</v>
      </c>
      <c r="G135" s="2">
        <v>1000</v>
      </c>
      <c r="H135" s="2">
        <v>307252398</v>
      </c>
      <c r="I135" s="2">
        <v>10</v>
      </c>
      <c r="J135" s="2">
        <v>50</v>
      </c>
      <c r="K135" s="2">
        <v>0</v>
      </c>
      <c r="L135" s="3">
        <f xml:space="preserve"> 0 + 2.31</f>
        <v>2.31</v>
      </c>
      <c r="M135" s="3">
        <f xml:space="preserve"> 0 + 3.8</f>
        <v>3.8</v>
      </c>
      <c r="N135" s="3">
        <f xml:space="preserve"> 0 + 6.61</f>
        <v>6.61</v>
      </c>
      <c r="O135" s="2">
        <v>0</v>
      </c>
    </row>
    <row r="136" spans="1:15" x14ac:dyDescent="0.25">
      <c r="A136" s="2">
        <v>44</v>
      </c>
      <c r="B136" s="2" t="s">
        <v>19</v>
      </c>
      <c r="C136" s="2">
        <v>1</v>
      </c>
      <c r="D136" s="2">
        <v>1</v>
      </c>
      <c r="E136" s="2" t="s">
        <v>17</v>
      </c>
      <c r="F136" s="2">
        <v>1</v>
      </c>
      <c r="G136" s="2">
        <v>1000</v>
      </c>
      <c r="H136" s="2">
        <v>307252398</v>
      </c>
      <c r="I136" s="2">
        <v>10</v>
      </c>
      <c r="J136" s="2">
        <v>50</v>
      </c>
      <c r="K136" s="2">
        <v>0</v>
      </c>
      <c r="L136" s="3">
        <f xml:space="preserve"> 0 + 3.5</f>
        <v>3.5</v>
      </c>
      <c r="M136" s="3">
        <f xml:space="preserve"> 0 + 2.44</f>
        <v>2.44</v>
      </c>
      <c r="N136" s="3">
        <f xml:space="preserve"> 0 + 6.34</f>
        <v>6.34</v>
      </c>
      <c r="O136" s="2">
        <v>0</v>
      </c>
    </row>
    <row r="137" spans="1:15" x14ac:dyDescent="0.25">
      <c r="A137" s="2">
        <v>45</v>
      </c>
      <c r="B137" s="2" t="s">
        <v>19</v>
      </c>
      <c r="C137" s="2">
        <v>1</v>
      </c>
      <c r="D137" s="2">
        <v>1</v>
      </c>
      <c r="E137" s="2" t="s">
        <v>15</v>
      </c>
      <c r="F137" s="2">
        <v>1</v>
      </c>
      <c r="G137" s="2">
        <v>1000</v>
      </c>
      <c r="H137" s="2">
        <v>933515109</v>
      </c>
      <c r="I137" s="2">
        <v>10</v>
      </c>
      <c r="J137" s="2">
        <v>50</v>
      </c>
      <c r="K137" s="2">
        <v>0</v>
      </c>
      <c r="L137" s="3">
        <f xml:space="preserve"> 0 + 7.94</f>
        <v>7.94</v>
      </c>
      <c r="M137" s="3">
        <f xml:space="preserve"> 0 + 5.48</f>
        <v>5.48</v>
      </c>
      <c r="N137" s="3">
        <f xml:space="preserve"> 0 + 14.14</f>
        <v>14.14</v>
      </c>
      <c r="O137" s="2">
        <v>0</v>
      </c>
    </row>
    <row r="138" spans="1:15" x14ac:dyDescent="0.25">
      <c r="A138" s="2">
        <v>45</v>
      </c>
      <c r="B138" s="2" t="s">
        <v>19</v>
      </c>
      <c r="C138" s="2">
        <v>1</v>
      </c>
      <c r="D138" s="2">
        <v>1</v>
      </c>
      <c r="E138" s="2" t="s">
        <v>16</v>
      </c>
      <c r="F138" s="2">
        <v>1</v>
      </c>
      <c r="G138" s="2">
        <v>1000</v>
      </c>
      <c r="H138" s="2">
        <v>933515109</v>
      </c>
      <c r="I138" s="2">
        <v>10</v>
      </c>
      <c r="J138" s="2">
        <v>50</v>
      </c>
      <c r="K138" s="2">
        <v>0</v>
      </c>
      <c r="L138" s="3">
        <f xml:space="preserve"> 0 + 3.18</f>
        <v>3.18</v>
      </c>
      <c r="M138" s="3">
        <f xml:space="preserve"> 0 + 3.9</f>
        <v>3.9</v>
      </c>
      <c r="N138" s="3">
        <f xml:space="preserve"> 0 + 7.58</f>
        <v>7.58</v>
      </c>
      <c r="O138" s="2">
        <v>0</v>
      </c>
    </row>
    <row r="139" spans="1:15" x14ac:dyDescent="0.25">
      <c r="A139" s="2">
        <v>45</v>
      </c>
      <c r="B139" s="2" t="s">
        <v>19</v>
      </c>
      <c r="C139" s="2">
        <v>1</v>
      </c>
      <c r="D139" s="2">
        <v>1</v>
      </c>
      <c r="E139" s="2" t="s">
        <v>17</v>
      </c>
      <c r="F139" s="2">
        <v>1</v>
      </c>
      <c r="G139" s="2">
        <v>1000</v>
      </c>
      <c r="H139" s="2">
        <v>933515109</v>
      </c>
      <c r="I139" s="2">
        <v>10</v>
      </c>
      <c r="J139" s="2">
        <v>50</v>
      </c>
      <c r="K139" s="2">
        <v>0</v>
      </c>
      <c r="L139" s="3">
        <f xml:space="preserve"> 0 + 2.95</f>
        <v>2.95</v>
      </c>
      <c r="M139" s="3">
        <f xml:space="preserve"> 0 + 2.17</f>
        <v>2.17</v>
      </c>
      <c r="N139" s="3">
        <f xml:space="preserve"> 0 + 5.51</f>
        <v>5.51</v>
      </c>
      <c r="O139" s="2">
        <v>0</v>
      </c>
    </row>
    <row r="140" spans="1:15" x14ac:dyDescent="0.25">
      <c r="A140" s="2">
        <v>46</v>
      </c>
      <c r="B140" s="2" t="s">
        <v>19</v>
      </c>
      <c r="C140" s="2">
        <v>1</v>
      </c>
      <c r="D140" s="2">
        <v>1</v>
      </c>
      <c r="E140" s="2" t="s">
        <v>15</v>
      </c>
      <c r="F140" s="2">
        <v>1</v>
      </c>
      <c r="G140" s="2">
        <v>1000</v>
      </c>
      <c r="H140" s="2">
        <v>1199358335</v>
      </c>
      <c r="I140" s="2">
        <v>10</v>
      </c>
      <c r="J140" s="2">
        <v>50</v>
      </c>
      <c r="K140" s="2">
        <v>0</v>
      </c>
      <c r="L140" s="3">
        <f xml:space="preserve"> 0 + 8.51</f>
        <v>8.51</v>
      </c>
      <c r="M140" s="3">
        <f xml:space="preserve"> 0 + 5.68</f>
        <v>5.68</v>
      </c>
      <c r="N140" s="3">
        <f xml:space="preserve"> 0 + 14.92</f>
        <v>14.92</v>
      </c>
      <c r="O140" s="2">
        <v>0</v>
      </c>
    </row>
    <row r="141" spans="1:15" x14ac:dyDescent="0.25">
      <c r="A141" s="2">
        <v>46</v>
      </c>
      <c r="B141" s="2" t="s">
        <v>19</v>
      </c>
      <c r="C141" s="2">
        <v>1</v>
      </c>
      <c r="D141" s="2">
        <v>1</v>
      </c>
      <c r="E141" s="2" t="s">
        <v>16</v>
      </c>
      <c r="F141" s="2">
        <v>1</v>
      </c>
      <c r="G141" s="2">
        <v>1000</v>
      </c>
      <c r="H141" s="2">
        <v>1199358335</v>
      </c>
      <c r="I141" s="2">
        <v>10</v>
      </c>
      <c r="J141" s="2">
        <v>50</v>
      </c>
      <c r="K141" s="2">
        <v>0</v>
      </c>
      <c r="L141" s="3">
        <f xml:space="preserve"> 0 + 2.61</f>
        <v>2.61</v>
      </c>
      <c r="M141" s="3">
        <f xml:space="preserve"> 0 + 3.89</f>
        <v>3.89</v>
      </c>
      <c r="N141" s="3">
        <f xml:space="preserve"> 0 + 7.02</f>
        <v>7.02</v>
      </c>
      <c r="O141" s="2">
        <v>0</v>
      </c>
    </row>
    <row r="142" spans="1:15" x14ac:dyDescent="0.25">
      <c r="A142" s="2">
        <v>46</v>
      </c>
      <c r="B142" s="2" t="s">
        <v>19</v>
      </c>
      <c r="C142" s="2">
        <v>1</v>
      </c>
      <c r="D142" s="2">
        <v>1</v>
      </c>
      <c r="E142" s="2" t="s">
        <v>17</v>
      </c>
      <c r="F142" s="2">
        <v>1</v>
      </c>
      <c r="G142" s="2">
        <v>1000</v>
      </c>
      <c r="H142" s="2">
        <v>1199358335</v>
      </c>
      <c r="I142" s="2">
        <v>10</v>
      </c>
      <c r="J142" s="2">
        <v>50</v>
      </c>
      <c r="K142" s="2">
        <v>0</v>
      </c>
      <c r="L142" s="3">
        <f xml:space="preserve"> 0 + 2.65</f>
        <v>2.65</v>
      </c>
      <c r="M142" s="3">
        <f xml:space="preserve"> 0 + 2.27</f>
        <v>2.27</v>
      </c>
      <c r="N142" s="3">
        <f xml:space="preserve"> 0 + 5.32</f>
        <v>5.32</v>
      </c>
      <c r="O142" s="2">
        <v>0</v>
      </c>
    </row>
    <row r="143" spans="1:15" x14ac:dyDescent="0.25">
      <c r="A143" s="2">
        <v>47</v>
      </c>
      <c r="B143" s="2" t="s">
        <v>19</v>
      </c>
      <c r="C143" s="2">
        <v>1</v>
      </c>
      <c r="D143" s="2">
        <v>1</v>
      </c>
      <c r="E143" s="2" t="s">
        <v>15</v>
      </c>
      <c r="F143" s="2">
        <v>1</v>
      </c>
      <c r="G143" s="2">
        <v>1000</v>
      </c>
      <c r="H143" s="2">
        <v>264363043</v>
      </c>
      <c r="I143" s="2">
        <v>10</v>
      </c>
      <c r="J143" s="2">
        <v>50</v>
      </c>
      <c r="K143" s="2">
        <v>0</v>
      </c>
      <c r="L143" s="3">
        <f xml:space="preserve"> 0 + 5.58</f>
        <v>5.58</v>
      </c>
      <c r="M143" s="3">
        <f xml:space="preserve"> 0 + 5.45</f>
        <v>5.45</v>
      </c>
      <c r="N143" s="3">
        <f xml:space="preserve"> 0 + 11.75</f>
        <v>11.75</v>
      </c>
      <c r="O143" s="2">
        <v>0</v>
      </c>
    </row>
    <row r="144" spans="1:15" x14ac:dyDescent="0.25">
      <c r="A144" s="2">
        <v>47</v>
      </c>
      <c r="B144" s="2" t="s">
        <v>19</v>
      </c>
      <c r="C144" s="2">
        <v>1</v>
      </c>
      <c r="D144" s="2">
        <v>1</v>
      </c>
      <c r="E144" s="2" t="s">
        <v>16</v>
      </c>
      <c r="F144" s="2">
        <v>1</v>
      </c>
      <c r="G144" s="2">
        <v>1000</v>
      </c>
      <c r="H144" s="2">
        <v>264363043</v>
      </c>
      <c r="I144" s="2">
        <v>10</v>
      </c>
      <c r="J144" s="2">
        <v>50</v>
      </c>
      <c r="K144" s="2">
        <v>0</v>
      </c>
      <c r="L144" s="3">
        <f xml:space="preserve"> 0 + 3.13</f>
        <v>3.13</v>
      </c>
      <c r="M144" s="3">
        <f xml:space="preserve"> 0 + 3.91</f>
        <v>3.91</v>
      </c>
      <c r="N144" s="3">
        <f xml:space="preserve"> 0 + 7.54</f>
        <v>7.54</v>
      </c>
      <c r="O144" s="2">
        <v>0</v>
      </c>
    </row>
    <row r="145" spans="1:15" x14ac:dyDescent="0.25">
      <c r="A145" s="2">
        <v>47</v>
      </c>
      <c r="B145" s="2" t="s">
        <v>19</v>
      </c>
      <c r="C145" s="2">
        <v>1</v>
      </c>
      <c r="D145" s="2">
        <v>1</v>
      </c>
      <c r="E145" s="2" t="s">
        <v>17</v>
      </c>
      <c r="F145" s="2">
        <v>1</v>
      </c>
      <c r="G145" s="2">
        <v>1000</v>
      </c>
      <c r="H145" s="2">
        <v>264363043</v>
      </c>
      <c r="I145" s="2">
        <v>10</v>
      </c>
      <c r="J145" s="2">
        <v>50</v>
      </c>
      <c r="K145" s="2">
        <v>0</v>
      </c>
      <c r="L145" s="3">
        <f xml:space="preserve"> 0 + 5.36</f>
        <v>5.36</v>
      </c>
      <c r="M145" s="3">
        <f xml:space="preserve"> 0 + 3.57</f>
        <v>3.57</v>
      </c>
      <c r="N145" s="3">
        <f xml:space="preserve"> 0 + 9.33</f>
        <v>9.33</v>
      </c>
      <c r="O145" s="2">
        <v>0</v>
      </c>
    </row>
    <row r="146" spans="1:15" x14ac:dyDescent="0.25">
      <c r="A146" s="2">
        <v>48</v>
      </c>
      <c r="B146" s="2" t="s">
        <v>19</v>
      </c>
      <c r="C146" s="2">
        <v>1</v>
      </c>
      <c r="D146" s="2">
        <v>1</v>
      </c>
      <c r="E146" s="2" t="s">
        <v>15</v>
      </c>
      <c r="F146" s="2">
        <v>1</v>
      </c>
      <c r="G146" s="2">
        <v>1000</v>
      </c>
      <c r="H146" s="2">
        <v>1805033614</v>
      </c>
      <c r="I146" s="2">
        <v>10</v>
      </c>
      <c r="J146" s="2">
        <v>50</v>
      </c>
      <c r="K146" s="2">
        <v>0</v>
      </c>
      <c r="L146" s="3">
        <f xml:space="preserve"> 0 + 7.71</f>
        <v>7.71</v>
      </c>
      <c r="M146" s="3">
        <f xml:space="preserve"> 0 + 5.61</f>
        <v>5.61</v>
      </c>
      <c r="N146" s="3">
        <f xml:space="preserve"> 0 + 14.04</f>
        <v>14.04</v>
      </c>
      <c r="O146" s="2">
        <v>0</v>
      </c>
    </row>
    <row r="147" spans="1:15" x14ac:dyDescent="0.25">
      <c r="A147" s="2">
        <v>48</v>
      </c>
      <c r="B147" s="2" t="s">
        <v>19</v>
      </c>
      <c r="C147" s="2">
        <v>1</v>
      </c>
      <c r="D147" s="2">
        <v>1</v>
      </c>
      <c r="E147" s="2" t="s">
        <v>16</v>
      </c>
      <c r="F147" s="2">
        <v>1</v>
      </c>
      <c r="G147" s="2">
        <v>1000</v>
      </c>
      <c r="H147" s="2">
        <v>1805033614</v>
      </c>
      <c r="I147" s="2">
        <v>10</v>
      </c>
      <c r="J147" s="2">
        <v>50</v>
      </c>
      <c r="K147" s="2">
        <v>0</v>
      </c>
      <c r="L147" s="3">
        <f xml:space="preserve"> 0 + 3.05</f>
        <v>3.05</v>
      </c>
      <c r="M147" s="3">
        <f xml:space="preserve"> 0 + 4.28</f>
        <v>4.28</v>
      </c>
      <c r="N147" s="3">
        <f xml:space="preserve"> 0 + 7.85</f>
        <v>7.85</v>
      </c>
      <c r="O147" s="2">
        <v>0</v>
      </c>
    </row>
    <row r="148" spans="1:15" x14ac:dyDescent="0.25">
      <c r="A148" s="2">
        <v>48</v>
      </c>
      <c r="B148" s="2" t="s">
        <v>19</v>
      </c>
      <c r="C148" s="2">
        <v>1</v>
      </c>
      <c r="D148" s="2">
        <v>1</v>
      </c>
      <c r="E148" s="2" t="s">
        <v>17</v>
      </c>
      <c r="F148" s="2">
        <v>1</v>
      </c>
      <c r="G148" s="2">
        <v>1000</v>
      </c>
      <c r="H148" s="2">
        <v>1805033614</v>
      </c>
      <c r="I148" s="2">
        <v>10</v>
      </c>
      <c r="J148" s="2">
        <v>50</v>
      </c>
      <c r="K148" s="2">
        <v>0</v>
      </c>
      <c r="L148" s="3">
        <f xml:space="preserve"> 0 + 3.18</f>
        <v>3.18</v>
      </c>
      <c r="M148" s="3">
        <f xml:space="preserve"> 0 + 2.57</f>
        <v>2.57</v>
      </c>
      <c r="N148" s="3">
        <f xml:space="preserve"> 0 + 6.15</f>
        <v>6.15</v>
      </c>
      <c r="O148" s="2">
        <v>0</v>
      </c>
    </row>
    <row r="149" spans="1:15" x14ac:dyDescent="0.25">
      <c r="A149" s="2">
        <v>49</v>
      </c>
      <c r="B149" s="2" t="s">
        <v>19</v>
      </c>
      <c r="C149" s="2">
        <v>1</v>
      </c>
      <c r="D149" s="2">
        <v>1</v>
      </c>
      <c r="E149" s="2" t="s">
        <v>15</v>
      </c>
      <c r="F149" s="2">
        <v>1</v>
      </c>
      <c r="G149" s="2">
        <v>1000</v>
      </c>
      <c r="H149" s="2">
        <v>838991380</v>
      </c>
      <c r="I149" s="2">
        <v>10</v>
      </c>
      <c r="J149" s="2">
        <v>50</v>
      </c>
      <c r="K149" s="2">
        <v>0</v>
      </c>
      <c r="L149" s="3">
        <f xml:space="preserve"> 0 + 6.05</f>
        <v>6.05</v>
      </c>
      <c r="M149" s="3">
        <f xml:space="preserve"> 0 + 4.95</f>
        <v>4.95</v>
      </c>
      <c r="N149" s="3">
        <f xml:space="preserve"> 0 + 11.72</f>
        <v>11.72</v>
      </c>
      <c r="O149" s="2">
        <v>0</v>
      </c>
    </row>
    <row r="150" spans="1:15" x14ac:dyDescent="0.25">
      <c r="A150" s="2">
        <v>49</v>
      </c>
      <c r="B150" s="2" t="s">
        <v>19</v>
      </c>
      <c r="C150" s="2">
        <v>1</v>
      </c>
      <c r="D150" s="2">
        <v>1</v>
      </c>
      <c r="E150" s="2" t="s">
        <v>16</v>
      </c>
      <c r="F150" s="2">
        <v>1</v>
      </c>
      <c r="G150" s="2">
        <v>1000</v>
      </c>
      <c r="H150" s="2">
        <v>838991380</v>
      </c>
      <c r="I150" s="2">
        <v>10</v>
      </c>
      <c r="J150" s="2">
        <v>50</v>
      </c>
      <c r="K150" s="2">
        <v>0</v>
      </c>
      <c r="L150" s="3">
        <f xml:space="preserve"> 0 + 1.58</f>
        <v>1.58</v>
      </c>
      <c r="M150" s="3">
        <f xml:space="preserve"> 0 + 3.16</f>
        <v>3.16</v>
      </c>
      <c r="N150" s="3">
        <f xml:space="preserve"> 0 + 5.22</f>
        <v>5.22</v>
      </c>
      <c r="O150" s="2">
        <v>0</v>
      </c>
    </row>
    <row r="151" spans="1:15" x14ac:dyDescent="0.25">
      <c r="A151" s="2">
        <v>49</v>
      </c>
      <c r="B151" s="2" t="s">
        <v>19</v>
      </c>
      <c r="C151" s="2">
        <v>1</v>
      </c>
      <c r="D151" s="2">
        <v>1</v>
      </c>
      <c r="E151" s="2" t="s">
        <v>17</v>
      </c>
      <c r="F151" s="2">
        <v>1</v>
      </c>
      <c r="G151" s="2">
        <v>1000</v>
      </c>
      <c r="H151" s="2">
        <v>838991380</v>
      </c>
      <c r="I151" s="2">
        <v>10</v>
      </c>
      <c r="J151" s="2">
        <v>50</v>
      </c>
      <c r="K151" s="2">
        <v>0</v>
      </c>
      <c r="L151" s="3">
        <f xml:space="preserve"> 0 + 3.73</f>
        <v>3.73</v>
      </c>
      <c r="M151" s="3">
        <f xml:space="preserve"> 0 + 2.78</f>
        <v>2.78</v>
      </c>
      <c r="N151" s="3">
        <f xml:space="preserve"> 0 + 6.91</f>
        <v>6.91</v>
      </c>
      <c r="O151" s="2">
        <v>0</v>
      </c>
    </row>
    <row r="152" spans="1:15" x14ac:dyDescent="0.25">
      <c r="A152" s="2">
        <v>0</v>
      </c>
      <c r="B152" s="2" t="s">
        <v>18</v>
      </c>
      <c r="C152" s="2">
        <v>1</v>
      </c>
      <c r="D152" s="2">
        <v>1</v>
      </c>
      <c r="E152" s="2" t="s">
        <v>15</v>
      </c>
      <c r="F152" s="2">
        <v>1</v>
      </c>
      <c r="G152" s="2">
        <v>1000</v>
      </c>
      <c r="H152" s="2">
        <v>325467165</v>
      </c>
      <c r="I152" s="2">
        <v>10</v>
      </c>
      <c r="J152" s="2">
        <v>50</v>
      </c>
      <c r="K152" s="2">
        <v>0</v>
      </c>
      <c r="L152" s="3">
        <f xml:space="preserve"> 0 + 7.02</f>
        <v>7.02</v>
      </c>
      <c r="M152" s="3">
        <f xml:space="preserve"> 0 + 5.27</f>
        <v>5.27</v>
      </c>
      <c r="N152" s="3">
        <f xml:space="preserve"> 0 + 13.01</f>
        <v>13.01</v>
      </c>
      <c r="O152" s="2">
        <v>0</v>
      </c>
    </row>
    <row r="153" spans="1:15" x14ac:dyDescent="0.25">
      <c r="A153" s="2">
        <v>0</v>
      </c>
      <c r="B153" s="2" t="s">
        <v>18</v>
      </c>
      <c r="C153" s="2">
        <v>1</v>
      </c>
      <c r="D153" s="2">
        <v>1</v>
      </c>
      <c r="E153" s="2" t="s">
        <v>16</v>
      </c>
      <c r="F153" s="2">
        <v>1</v>
      </c>
      <c r="G153" s="2">
        <v>1000</v>
      </c>
      <c r="H153" s="2">
        <v>325467165</v>
      </c>
      <c r="I153" s="2">
        <v>10</v>
      </c>
      <c r="J153" s="2">
        <v>50</v>
      </c>
      <c r="K153" s="2">
        <v>0</v>
      </c>
      <c r="L153" s="3">
        <f xml:space="preserve"> 0 + 1.89</f>
        <v>1.89</v>
      </c>
      <c r="M153" s="3">
        <f xml:space="preserve"> 0 + 3.41</f>
        <v>3.41</v>
      </c>
      <c r="N153" s="3">
        <f xml:space="preserve"> 0 + 5.83</f>
        <v>5.83</v>
      </c>
      <c r="O153" s="2">
        <v>0</v>
      </c>
    </row>
    <row r="154" spans="1:15" x14ac:dyDescent="0.25">
      <c r="A154" s="2">
        <v>0</v>
      </c>
      <c r="B154" s="2" t="s">
        <v>18</v>
      </c>
      <c r="C154" s="2">
        <v>1</v>
      </c>
      <c r="D154" s="2">
        <v>1</v>
      </c>
      <c r="E154" s="2" t="s">
        <v>17</v>
      </c>
      <c r="F154" s="2">
        <v>1</v>
      </c>
      <c r="G154" s="2">
        <v>1000</v>
      </c>
      <c r="H154" s="2">
        <v>325467165</v>
      </c>
      <c r="I154" s="2">
        <v>10</v>
      </c>
      <c r="J154" s="2">
        <v>50</v>
      </c>
      <c r="K154" s="2">
        <v>0</v>
      </c>
      <c r="L154" s="3">
        <f xml:space="preserve"> 0 + 3.12</f>
        <v>3.12</v>
      </c>
      <c r="M154" s="3">
        <f xml:space="preserve"> 0 + 2.2</f>
        <v>2.2000000000000002</v>
      </c>
      <c r="N154" s="3">
        <f xml:space="preserve"> 0 + 5.7</f>
        <v>5.7</v>
      </c>
      <c r="O154" s="2">
        <v>0</v>
      </c>
    </row>
    <row r="155" spans="1:15" x14ac:dyDescent="0.25">
      <c r="A155" s="2">
        <v>1</v>
      </c>
      <c r="B155" s="2" t="s">
        <v>18</v>
      </c>
      <c r="C155" s="2">
        <v>1</v>
      </c>
      <c r="D155" s="2">
        <v>1</v>
      </c>
      <c r="E155" s="2" t="s">
        <v>15</v>
      </c>
      <c r="F155" s="2">
        <v>1</v>
      </c>
      <c r="G155" s="2">
        <v>1000</v>
      </c>
      <c r="H155" s="2">
        <v>506683626</v>
      </c>
      <c r="I155" s="2">
        <v>10</v>
      </c>
      <c r="J155" s="2">
        <v>50</v>
      </c>
      <c r="K155" s="2">
        <v>0</v>
      </c>
      <c r="L155" s="3">
        <f xml:space="preserve"> 0 + 6.99</f>
        <v>6.99</v>
      </c>
      <c r="M155" s="3">
        <f xml:space="preserve"> 0 + 5.65</f>
        <v>5.65</v>
      </c>
      <c r="N155" s="3">
        <f xml:space="preserve"> 0 + 13.36</f>
        <v>13.36</v>
      </c>
      <c r="O155" s="2">
        <v>0</v>
      </c>
    </row>
    <row r="156" spans="1:15" x14ac:dyDescent="0.25">
      <c r="A156" s="2">
        <v>1</v>
      </c>
      <c r="B156" s="2" t="s">
        <v>18</v>
      </c>
      <c r="C156" s="2">
        <v>1</v>
      </c>
      <c r="D156" s="2">
        <v>1</v>
      </c>
      <c r="E156" s="2" t="s">
        <v>16</v>
      </c>
      <c r="F156" s="2">
        <v>1</v>
      </c>
      <c r="G156" s="2">
        <v>1000</v>
      </c>
      <c r="H156" s="2">
        <v>506683626</v>
      </c>
      <c r="I156" s="2">
        <v>10</v>
      </c>
      <c r="J156" s="2">
        <v>50</v>
      </c>
      <c r="K156" s="2">
        <v>0</v>
      </c>
      <c r="L156" s="3">
        <f xml:space="preserve"> 0 + 4.45</f>
        <v>4.45</v>
      </c>
      <c r="M156" s="3">
        <f xml:space="preserve"> 0 + 7.02</f>
        <v>7.02</v>
      </c>
      <c r="N156" s="3">
        <f xml:space="preserve"> 0 + 12.45</f>
        <v>12.45</v>
      </c>
      <c r="O156" s="2">
        <v>0</v>
      </c>
    </row>
    <row r="157" spans="1:15" x14ac:dyDescent="0.25">
      <c r="A157" s="2">
        <v>1</v>
      </c>
      <c r="B157" s="2" t="s">
        <v>18</v>
      </c>
      <c r="C157" s="2">
        <v>1</v>
      </c>
      <c r="D157" s="2">
        <v>1</v>
      </c>
      <c r="E157" s="2" t="s">
        <v>17</v>
      </c>
      <c r="F157" s="2">
        <v>1</v>
      </c>
      <c r="G157" s="2">
        <v>1000</v>
      </c>
      <c r="H157" s="2">
        <v>506683626</v>
      </c>
      <c r="I157" s="2">
        <v>10</v>
      </c>
      <c r="J157" s="2">
        <v>50</v>
      </c>
      <c r="K157" s="2">
        <v>0</v>
      </c>
      <c r="L157" s="3">
        <f xml:space="preserve"> 0 + 5.86</f>
        <v>5.86</v>
      </c>
      <c r="M157" s="3">
        <f xml:space="preserve"> 0 + 3.4</f>
        <v>3.4</v>
      </c>
      <c r="N157" s="3">
        <f xml:space="preserve"> 0 + 9.66</f>
        <v>9.66</v>
      </c>
      <c r="O157" s="2">
        <v>0</v>
      </c>
    </row>
    <row r="158" spans="1:15" x14ac:dyDescent="0.25">
      <c r="A158" s="2">
        <v>2</v>
      </c>
      <c r="B158" s="2" t="s">
        <v>18</v>
      </c>
      <c r="C158" s="2">
        <v>1</v>
      </c>
      <c r="D158" s="2">
        <v>1</v>
      </c>
      <c r="E158" s="2" t="s">
        <v>15</v>
      </c>
      <c r="F158" s="2">
        <v>1</v>
      </c>
      <c r="G158" s="2">
        <v>1000</v>
      </c>
      <c r="H158" s="2">
        <v>1623525913</v>
      </c>
      <c r="I158" s="2">
        <v>10</v>
      </c>
      <c r="J158" s="2">
        <v>50</v>
      </c>
      <c r="K158" s="2">
        <v>0</v>
      </c>
      <c r="L158" s="3">
        <f xml:space="preserve"> 0 + 4.72</f>
        <v>4.72</v>
      </c>
      <c r="M158" s="3">
        <f xml:space="preserve"> 0 + 4.76</f>
        <v>4.76</v>
      </c>
      <c r="N158" s="3">
        <f xml:space="preserve"> 0 + 10.2</f>
        <v>10.199999999999999</v>
      </c>
      <c r="O158" s="2">
        <v>0</v>
      </c>
    </row>
    <row r="159" spans="1:15" x14ac:dyDescent="0.25">
      <c r="A159" s="2">
        <v>2</v>
      </c>
      <c r="B159" s="2" t="s">
        <v>18</v>
      </c>
      <c r="C159" s="2">
        <v>1</v>
      </c>
      <c r="D159" s="2">
        <v>1</v>
      </c>
      <c r="E159" s="2" t="s">
        <v>16</v>
      </c>
      <c r="F159" s="2">
        <v>1</v>
      </c>
      <c r="G159" s="2">
        <v>1000</v>
      </c>
      <c r="H159" s="2">
        <v>1623525913</v>
      </c>
      <c r="I159" s="2">
        <v>10</v>
      </c>
      <c r="J159" s="2">
        <v>50</v>
      </c>
      <c r="K159" s="2">
        <v>0</v>
      </c>
      <c r="L159" s="3">
        <f xml:space="preserve"> 0 + 2.18</f>
        <v>2.1800000000000002</v>
      </c>
      <c r="M159" s="3">
        <f xml:space="preserve"> 0 + 3.41</f>
        <v>3.41</v>
      </c>
      <c r="N159" s="3">
        <f xml:space="preserve"> 0 + 6.09</f>
        <v>6.09</v>
      </c>
      <c r="O159" s="2">
        <v>0</v>
      </c>
    </row>
    <row r="160" spans="1:15" x14ac:dyDescent="0.25">
      <c r="A160" s="2">
        <v>2</v>
      </c>
      <c r="B160" s="2" t="s">
        <v>18</v>
      </c>
      <c r="C160" s="2">
        <v>1</v>
      </c>
      <c r="D160" s="2">
        <v>1</v>
      </c>
      <c r="E160" s="2" t="s">
        <v>17</v>
      </c>
      <c r="F160" s="2">
        <v>1</v>
      </c>
      <c r="G160" s="2">
        <v>1000</v>
      </c>
      <c r="H160" s="2">
        <v>1623525913</v>
      </c>
      <c r="I160" s="2">
        <v>10</v>
      </c>
      <c r="J160" s="2">
        <v>50</v>
      </c>
      <c r="K160" s="2">
        <v>0</v>
      </c>
      <c r="L160" s="3">
        <f xml:space="preserve"> 0 + 4.26</f>
        <v>4.26</v>
      </c>
      <c r="M160" s="3">
        <f xml:space="preserve"> 0 + 2.97</f>
        <v>2.97</v>
      </c>
      <c r="N160" s="3">
        <f xml:space="preserve"> 0 + 7.63</f>
        <v>7.63</v>
      </c>
      <c r="O160" s="2">
        <v>0</v>
      </c>
    </row>
    <row r="161" spans="1:15" x14ac:dyDescent="0.25">
      <c r="A161" s="2">
        <v>3</v>
      </c>
      <c r="B161" s="2" t="s">
        <v>18</v>
      </c>
      <c r="C161" s="2">
        <v>1</v>
      </c>
      <c r="D161" s="2">
        <v>1</v>
      </c>
      <c r="E161" s="2" t="s">
        <v>15</v>
      </c>
      <c r="F161" s="2">
        <v>1</v>
      </c>
      <c r="G161" s="2">
        <v>1000</v>
      </c>
      <c r="H161" s="2">
        <v>2344573</v>
      </c>
      <c r="I161" s="2">
        <v>10</v>
      </c>
      <c r="J161" s="2">
        <v>50</v>
      </c>
      <c r="K161" s="2">
        <v>0</v>
      </c>
      <c r="L161" s="3">
        <f xml:space="preserve"> 0 + 6.52</f>
        <v>6.52</v>
      </c>
      <c r="M161" s="3">
        <f xml:space="preserve"> 0 + 5.37</f>
        <v>5.37</v>
      </c>
      <c r="N161" s="3">
        <f xml:space="preserve"> 0 + 12.62</f>
        <v>12.62</v>
      </c>
      <c r="O161" s="2">
        <v>0</v>
      </c>
    </row>
    <row r="162" spans="1:15" x14ac:dyDescent="0.25">
      <c r="A162" s="2">
        <v>3</v>
      </c>
      <c r="B162" s="2" t="s">
        <v>18</v>
      </c>
      <c r="C162" s="2">
        <v>1</v>
      </c>
      <c r="D162" s="2">
        <v>1</v>
      </c>
      <c r="E162" s="2" t="s">
        <v>16</v>
      </c>
      <c r="F162" s="2">
        <v>1</v>
      </c>
      <c r="G162" s="2">
        <v>1000</v>
      </c>
      <c r="H162" s="2">
        <v>2344573</v>
      </c>
      <c r="I162" s="2">
        <v>10</v>
      </c>
      <c r="J162" s="2">
        <v>50</v>
      </c>
      <c r="K162" s="2">
        <v>0</v>
      </c>
      <c r="L162" s="3">
        <f xml:space="preserve"> 0 + 2.84</f>
        <v>2.84</v>
      </c>
      <c r="M162" s="3">
        <f xml:space="preserve"> 0 + 3.83</f>
        <v>3.83</v>
      </c>
      <c r="N162" s="3">
        <f xml:space="preserve"> 0 + 7.19</f>
        <v>7.19</v>
      </c>
      <c r="O162" s="2">
        <v>0</v>
      </c>
    </row>
    <row r="163" spans="1:15" x14ac:dyDescent="0.25">
      <c r="A163" s="2">
        <v>3</v>
      </c>
      <c r="B163" s="2" t="s">
        <v>18</v>
      </c>
      <c r="C163" s="2">
        <v>1</v>
      </c>
      <c r="D163" s="2">
        <v>1</v>
      </c>
      <c r="E163" s="2" t="s">
        <v>17</v>
      </c>
      <c r="F163" s="2">
        <v>1</v>
      </c>
      <c r="G163" s="2">
        <v>1000</v>
      </c>
      <c r="H163" s="2">
        <v>2344573</v>
      </c>
      <c r="I163" s="2">
        <v>10</v>
      </c>
      <c r="J163" s="2">
        <v>50</v>
      </c>
      <c r="K163" s="2">
        <v>0</v>
      </c>
      <c r="L163" s="3">
        <f xml:space="preserve"> 0 + 3.85</f>
        <v>3.85</v>
      </c>
      <c r="M163" s="3">
        <f xml:space="preserve"> 0 + 2.63</f>
        <v>2.63</v>
      </c>
      <c r="N163" s="3">
        <f xml:space="preserve"> 0 + 6.89</f>
        <v>6.89</v>
      </c>
      <c r="O163" s="2">
        <v>0</v>
      </c>
    </row>
    <row r="164" spans="1:15" x14ac:dyDescent="0.25">
      <c r="A164" s="2">
        <v>4</v>
      </c>
      <c r="B164" s="2" t="s">
        <v>18</v>
      </c>
      <c r="C164" s="2">
        <v>1</v>
      </c>
      <c r="D164" s="2">
        <v>1</v>
      </c>
      <c r="E164" s="2" t="s">
        <v>15</v>
      </c>
      <c r="F164" s="2">
        <v>1</v>
      </c>
      <c r="G164" s="2">
        <v>1000</v>
      </c>
      <c r="H164" s="2">
        <v>1485571032</v>
      </c>
      <c r="I164" s="2">
        <v>10</v>
      </c>
      <c r="J164" s="2">
        <v>50</v>
      </c>
      <c r="K164" s="2">
        <v>0</v>
      </c>
      <c r="L164" s="3">
        <f xml:space="preserve"> 0 + 7.5</f>
        <v>7.5</v>
      </c>
      <c r="M164" s="3">
        <f xml:space="preserve"> 0 + 5.99</f>
        <v>5.99</v>
      </c>
      <c r="N164" s="3">
        <f xml:space="preserve"> 0 + 14.22</f>
        <v>14.22</v>
      </c>
      <c r="O164" s="2">
        <v>0</v>
      </c>
    </row>
    <row r="165" spans="1:15" x14ac:dyDescent="0.25">
      <c r="A165" s="2">
        <v>4</v>
      </c>
      <c r="B165" s="2" t="s">
        <v>18</v>
      </c>
      <c r="C165" s="2">
        <v>1</v>
      </c>
      <c r="D165" s="2">
        <v>1</v>
      </c>
      <c r="E165" s="2" t="s">
        <v>16</v>
      </c>
      <c r="F165" s="2">
        <v>1</v>
      </c>
      <c r="G165" s="2">
        <v>1000</v>
      </c>
      <c r="H165" s="2">
        <v>1485571032</v>
      </c>
      <c r="I165" s="2">
        <v>10</v>
      </c>
      <c r="J165" s="2">
        <v>50</v>
      </c>
      <c r="K165" s="2">
        <v>0</v>
      </c>
      <c r="L165" s="3">
        <f xml:space="preserve"> 0 + 1.91</f>
        <v>1.91</v>
      </c>
      <c r="M165" s="3">
        <f xml:space="preserve"> 0 + 3.72</f>
        <v>3.72</v>
      </c>
      <c r="N165" s="3">
        <f xml:space="preserve"> 0 + 6.14</f>
        <v>6.14</v>
      </c>
      <c r="O165" s="2">
        <v>0</v>
      </c>
    </row>
    <row r="166" spans="1:15" x14ac:dyDescent="0.25">
      <c r="A166" s="2">
        <v>4</v>
      </c>
      <c r="B166" s="2" t="s">
        <v>18</v>
      </c>
      <c r="C166" s="2">
        <v>1</v>
      </c>
      <c r="D166" s="2">
        <v>1</v>
      </c>
      <c r="E166" s="2" t="s">
        <v>17</v>
      </c>
      <c r="F166" s="2">
        <v>1</v>
      </c>
      <c r="G166" s="2">
        <v>1000</v>
      </c>
      <c r="H166" s="2">
        <v>1485571032</v>
      </c>
      <c r="I166" s="2">
        <v>10</v>
      </c>
      <c r="J166" s="2">
        <v>50</v>
      </c>
      <c r="K166" s="2">
        <v>0</v>
      </c>
      <c r="L166" s="3">
        <f xml:space="preserve"> 0 + 2.87</f>
        <v>2.87</v>
      </c>
      <c r="M166" s="3">
        <f xml:space="preserve"> 0 + 2.09</f>
        <v>2.09</v>
      </c>
      <c r="N166" s="3">
        <f xml:space="preserve"> 0 + 5.33</f>
        <v>5.33</v>
      </c>
      <c r="O166" s="2">
        <v>0</v>
      </c>
    </row>
    <row r="167" spans="1:15" x14ac:dyDescent="0.25">
      <c r="A167" s="2">
        <v>5</v>
      </c>
      <c r="B167" s="2" t="s">
        <v>18</v>
      </c>
      <c r="C167" s="2">
        <v>1</v>
      </c>
      <c r="D167" s="2">
        <v>1</v>
      </c>
      <c r="E167" s="2" t="s">
        <v>15</v>
      </c>
      <c r="F167" s="2">
        <v>1</v>
      </c>
      <c r="G167" s="2">
        <v>1000</v>
      </c>
      <c r="H167" s="2">
        <v>980737479</v>
      </c>
      <c r="I167" s="2">
        <v>10</v>
      </c>
      <c r="J167" s="2">
        <v>50</v>
      </c>
      <c r="K167" s="2">
        <v>0</v>
      </c>
      <c r="L167" s="3">
        <f xml:space="preserve"> 0 + 6.45</f>
        <v>6.45</v>
      </c>
      <c r="M167" s="3">
        <f xml:space="preserve"> 0 + 5.43</f>
        <v>5.43</v>
      </c>
      <c r="N167" s="3">
        <f xml:space="preserve"> 0 + 12.6</f>
        <v>12.6</v>
      </c>
      <c r="O167" s="2">
        <v>0</v>
      </c>
    </row>
    <row r="168" spans="1:15" x14ac:dyDescent="0.25">
      <c r="A168" s="2">
        <v>5</v>
      </c>
      <c r="B168" s="2" t="s">
        <v>18</v>
      </c>
      <c r="C168" s="2">
        <v>1</v>
      </c>
      <c r="D168" s="2">
        <v>1</v>
      </c>
      <c r="E168" s="2" t="s">
        <v>16</v>
      </c>
      <c r="F168" s="2">
        <v>1</v>
      </c>
      <c r="G168" s="2">
        <v>1000</v>
      </c>
      <c r="H168" s="2">
        <v>980737479</v>
      </c>
      <c r="I168" s="2">
        <v>10</v>
      </c>
      <c r="J168" s="2">
        <v>50</v>
      </c>
      <c r="K168" s="2">
        <v>0</v>
      </c>
      <c r="L168" s="3">
        <f xml:space="preserve"> 0 + 2.06</f>
        <v>2.06</v>
      </c>
      <c r="M168" s="3">
        <f xml:space="preserve"> 0 + 3.51</f>
        <v>3.51</v>
      </c>
      <c r="N168" s="3">
        <f xml:space="preserve"> 0 + 6.08</f>
        <v>6.08</v>
      </c>
      <c r="O168" s="2">
        <v>0</v>
      </c>
    </row>
    <row r="169" spans="1:15" x14ac:dyDescent="0.25">
      <c r="A169" s="2">
        <v>5</v>
      </c>
      <c r="B169" s="2" t="s">
        <v>18</v>
      </c>
      <c r="C169" s="2">
        <v>1</v>
      </c>
      <c r="D169" s="2">
        <v>1</v>
      </c>
      <c r="E169" s="2" t="s">
        <v>17</v>
      </c>
      <c r="F169" s="2">
        <v>1</v>
      </c>
      <c r="G169" s="2">
        <v>1000</v>
      </c>
      <c r="H169" s="2">
        <v>980737479</v>
      </c>
      <c r="I169" s="2">
        <v>10</v>
      </c>
      <c r="J169" s="2">
        <v>50</v>
      </c>
      <c r="K169" s="2">
        <v>0</v>
      </c>
      <c r="L169" s="3">
        <f xml:space="preserve"> 0 + 2.5</f>
        <v>2.5</v>
      </c>
      <c r="M169" s="3">
        <f xml:space="preserve"> 0 + 1.95</f>
        <v>1.95</v>
      </c>
      <c r="N169" s="3">
        <f xml:space="preserve"> 0 + 4.83</f>
        <v>4.83</v>
      </c>
      <c r="O169" s="2">
        <v>0</v>
      </c>
    </row>
    <row r="170" spans="1:15" x14ac:dyDescent="0.25">
      <c r="A170" s="2">
        <v>6</v>
      </c>
      <c r="B170" s="2" t="s">
        <v>18</v>
      </c>
      <c r="C170" s="2">
        <v>1</v>
      </c>
      <c r="D170" s="2">
        <v>1</v>
      </c>
      <c r="E170" s="2" t="s">
        <v>15</v>
      </c>
      <c r="F170" s="2">
        <v>1</v>
      </c>
      <c r="G170" s="2">
        <v>1000</v>
      </c>
      <c r="H170" s="2">
        <v>2067435452</v>
      </c>
      <c r="I170" s="2">
        <v>10</v>
      </c>
      <c r="J170" s="2">
        <v>50</v>
      </c>
      <c r="K170" s="2">
        <v>0</v>
      </c>
      <c r="L170" s="3">
        <f xml:space="preserve"> 0 + 7.17</f>
        <v>7.17</v>
      </c>
      <c r="M170" s="3">
        <f xml:space="preserve"> 0 + 6.01</f>
        <v>6.01</v>
      </c>
      <c r="N170" s="3">
        <f xml:space="preserve"> 0 + 13.89</f>
        <v>13.89</v>
      </c>
      <c r="O170" s="2">
        <v>0</v>
      </c>
    </row>
    <row r="171" spans="1:15" x14ac:dyDescent="0.25">
      <c r="A171" s="2">
        <v>6</v>
      </c>
      <c r="B171" s="2" t="s">
        <v>18</v>
      </c>
      <c r="C171" s="2">
        <v>1</v>
      </c>
      <c r="D171" s="2">
        <v>1</v>
      </c>
      <c r="E171" s="2" t="s">
        <v>16</v>
      </c>
      <c r="F171" s="2">
        <v>1</v>
      </c>
      <c r="G171" s="2">
        <v>1000</v>
      </c>
      <c r="H171" s="2">
        <v>2067435452</v>
      </c>
      <c r="I171" s="2">
        <v>10</v>
      </c>
      <c r="J171" s="2">
        <v>50</v>
      </c>
      <c r="K171" s="2">
        <v>0</v>
      </c>
      <c r="L171" s="3">
        <f xml:space="preserve"> 0 + 2.38</f>
        <v>2.38</v>
      </c>
      <c r="M171" s="3">
        <f xml:space="preserve"> 0 + 3.57</f>
        <v>3.57</v>
      </c>
      <c r="N171" s="3">
        <f xml:space="preserve"> 0 + 6.44</f>
        <v>6.44</v>
      </c>
      <c r="O171" s="2">
        <v>0</v>
      </c>
    </row>
    <row r="172" spans="1:15" x14ac:dyDescent="0.25">
      <c r="A172" s="2">
        <v>6</v>
      </c>
      <c r="B172" s="2" t="s">
        <v>18</v>
      </c>
      <c r="C172" s="2">
        <v>1</v>
      </c>
      <c r="D172" s="2">
        <v>1</v>
      </c>
      <c r="E172" s="2" t="s">
        <v>17</v>
      </c>
      <c r="F172" s="2">
        <v>1</v>
      </c>
      <c r="G172" s="2">
        <v>1000</v>
      </c>
      <c r="H172" s="2">
        <v>2067435452</v>
      </c>
      <c r="I172" s="2">
        <v>10</v>
      </c>
      <c r="J172" s="2">
        <v>50</v>
      </c>
      <c r="K172" s="2">
        <v>0</v>
      </c>
      <c r="L172" s="3">
        <f xml:space="preserve"> 0 + 3.96</f>
        <v>3.96</v>
      </c>
      <c r="M172" s="3">
        <f xml:space="preserve"> 0 + 2.89</f>
        <v>2.89</v>
      </c>
      <c r="N172" s="3">
        <f xml:space="preserve"> 0 + 7.26</f>
        <v>7.26</v>
      </c>
      <c r="O172" s="2">
        <v>0</v>
      </c>
    </row>
    <row r="173" spans="1:15" x14ac:dyDescent="0.25">
      <c r="A173" s="2">
        <v>7</v>
      </c>
      <c r="B173" s="2" t="s">
        <v>18</v>
      </c>
      <c r="C173" s="2">
        <v>1</v>
      </c>
      <c r="D173" s="2">
        <v>1</v>
      </c>
      <c r="E173" s="2" t="s">
        <v>15</v>
      </c>
      <c r="F173" s="2">
        <v>1</v>
      </c>
      <c r="G173" s="2">
        <v>1000</v>
      </c>
      <c r="H173" s="2">
        <v>271829958</v>
      </c>
      <c r="I173" s="2">
        <v>10</v>
      </c>
      <c r="J173" s="2">
        <v>50</v>
      </c>
      <c r="K173" s="2">
        <v>0</v>
      </c>
      <c r="L173" s="3">
        <f xml:space="preserve"> 0 + 6.34</f>
        <v>6.34</v>
      </c>
      <c r="M173" s="3">
        <f xml:space="preserve"> 0 + 5.17</f>
        <v>5.17</v>
      </c>
      <c r="N173" s="3">
        <f xml:space="preserve"> 0 + 12.2</f>
        <v>12.2</v>
      </c>
      <c r="O173" s="2">
        <v>0</v>
      </c>
    </row>
    <row r="174" spans="1:15" x14ac:dyDescent="0.25">
      <c r="A174" s="2">
        <v>7</v>
      </c>
      <c r="B174" s="2" t="s">
        <v>18</v>
      </c>
      <c r="C174" s="2">
        <v>1</v>
      </c>
      <c r="D174" s="2">
        <v>1</v>
      </c>
      <c r="E174" s="2" t="s">
        <v>16</v>
      </c>
      <c r="F174" s="2">
        <v>1</v>
      </c>
      <c r="G174" s="2">
        <v>1000</v>
      </c>
      <c r="H174" s="2">
        <v>271829958</v>
      </c>
      <c r="I174" s="2">
        <v>10</v>
      </c>
      <c r="J174" s="2">
        <v>50</v>
      </c>
      <c r="K174" s="2">
        <v>0</v>
      </c>
      <c r="L174" s="3">
        <f xml:space="preserve"> 0 + 2.36</f>
        <v>2.36</v>
      </c>
      <c r="M174" s="3">
        <f xml:space="preserve"> 0 + 3.73</f>
        <v>3.73</v>
      </c>
      <c r="N174" s="3">
        <f xml:space="preserve"> 0 + 6.6</f>
        <v>6.6</v>
      </c>
      <c r="O174" s="2">
        <v>0</v>
      </c>
    </row>
    <row r="175" spans="1:15" x14ac:dyDescent="0.25">
      <c r="A175" s="2">
        <v>7</v>
      </c>
      <c r="B175" s="2" t="s">
        <v>18</v>
      </c>
      <c r="C175" s="2">
        <v>1</v>
      </c>
      <c r="D175" s="2">
        <v>1</v>
      </c>
      <c r="E175" s="2" t="s">
        <v>17</v>
      </c>
      <c r="F175" s="2">
        <v>1</v>
      </c>
      <c r="G175" s="2">
        <v>1000</v>
      </c>
      <c r="H175" s="2">
        <v>271829958</v>
      </c>
      <c r="I175" s="2">
        <v>10</v>
      </c>
      <c r="J175" s="2">
        <v>50</v>
      </c>
      <c r="K175" s="2">
        <v>0</v>
      </c>
      <c r="L175" s="3">
        <f xml:space="preserve"> 0 + 3.5</f>
        <v>3.5</v>
      </c>
      <c r="M175" s="3">
        <f xml:space="preserve"> 0 + 2.77</f>
        <v>2.77</v>
      </c>
      <c r="N175" s="3">
        <f xml:space="preserve"> 0 + 6.67</f>
        <v>6.67</v>
      </c>
      <c r="O175" s="2">
        <v>0</v>
      </c>
    </row>
    <row r="176" spans="1:15" x14ac:dyDescent="0.25">
      <c r="A176" s="2">
        <v>8</v>
      </c>
      <c r="B176" s="2" t="s">
        <v>18</v>
      </c>
      <c r="C176" s="2">
        <v>1</v>
      </c>
      <c r="D176" s="2">
        <v>1</v>
      </c>
      <c r="E176" s="2" t="s">
        <v>15</v>
      </c>
      <c r="F176" s="2">
        <v>1</v>
      </c>
      <c r="G176" s="2">
        <v>1000</v>
      </c>
      <c r="H176" s="2">
        <v>1490890881</v>
      </c>
      <c r="I176" s="2">
        <v>10</v>
      </c>
      <c r="J176" s="2">
        <v>50</v>
      </c>
      <c r="K176" s="2">
        <v>0</v>
      </c>
      <c r="L176" s="3">
        <f xml:space="preserve"> 0 + 6.31</f>
        <v>6.31</v>
      </c>
      <c r="M176" s="3">
        <f xml:space="preserve"> 0 + 5.36</f>
        <v>5.36</v>
      </c>
      <c r="N176" s="3">
        <f xml:space="preserve"> 0 + 12.4</f>
        <v>12.4</v>
      </c>
      <c r="O176" s="2">
        <v>0</v>
      </c>
    </row>
    <row r="177" spans="1:15" x14ac:dyDescent="0.25">
      <c r="A177" s="2">
        <v>8</v>
      </c>
      <c r="B177" s="2" t="s">
        <v>18</v>
      </c>
      <c r="C177" s="2">
        <v>1</v>
      </c>
      <c r="D177" s="2">
        <v>1</v>
      </c>
      <c r="E177" s="2" t="s">
        <v>16</v>
      </c>
      <c r="F177" s="2">
        <v>1</v>
      </c>
      <c r="G177" s="2">
        <v>1000</v>
      </c>
      <c r="H177" s="2">
        <v>1490890881</v>
      </c>
      <c r="I177" s="2">
        <v>10</v>
      </c>
      <c r="J177" s="2">
        <v>50</v>
      </c>
      <c r="K177" s="2">
        <v>0</v>
      </c>
      <c r="L177" s="3">
        <f xml:space="preserve"> 0 + 1.86</f>
        <v>1.86</v>
      </c>
      <c r="M177" s="3">
        <f xml:space="preserve"> 0 + 3.29</f>
        <v>3.29</v>
      </c>
      <c r="N177" s="3">
        <f xml:space="preserve"> 0 + 5.67</f>
        <v>5.67</v>
      </c>
      <c r="O177" s="2">
        <v>0</v>
      </c>
    </row>
    <row r="178" spans="1:15" x14ac:dyDescent="0.25">
      <c r="A178" s="2">
        <v>8</v>
      </c>
      <c r="B178" s="2" t="s">
        <v>18</v>
      </c>
      <c r="C178" s="2">
        <v>1</v>
      </c>
      <c r="D178" s="2">
        <v>1</v>
      </c>
      <c r="E178" s="2" t="s">
        <v>17</v>
      </c>
      <c r="F178" s="2">
        <v>1</v>
      </c>
      <c r="G178" s="2">
        <v>1000</v>
      </c>
      <c r="H178" s="2">
        <v>1490890881</v>
      </c>
      <c r="I178" s="2">
        <v>10</v>
      </c>
      <c r="J178" s="2">
        <v>50</v>
      </c>
      <c r="K178" s="2">
        <v>0</v>
      </c>
      <c r="L178" s="3">
        <f xml:space="preserve"> 0 + 3.87</f>
        <v>3.87</v>
      </c>
      <c r="M178" s="3">
        <f xml:space="preserve"> 0 + 2.68</f>
        <v>2.68</v>
      </c>
      <c r="N178" s="3">
        <f xml:space="preserve"> 0 + 6.91</f>
        <v>6.91</v>
      </c>
      <c r="O178" s="2">
        <v>0</v>
      </c>
    </row>
    <row r="179" spans="1:15" x14ac:dyDescent="0.25">
      <c r="A179" s="2">
        <v>9</v>
      </c>
      <c r="B179" s="2" t="s">
        <v>18</v>
      </c>
      <c r="C179" s="2">
        <v>1</v>
      </c>
      <c r="D179" s="2">
        <v>1</v>
      </c>
      <c r="E179" s="2" t="s">
        <v>15</v>
      </c>
      <c r="F179" s="2">
        <v>1</v>
      </c>
      <c r="G179" s="2">
        <v>1000</v>
      </c>
      <c r="H179" s="2">
        <v>53262104</v>
      </c>
      <c r="I179" s="2">
        <v>10</v>
      </c>
      <c r="J179" s="2">
        <v>50</v>
      </c>
      <c r="K179" s="2">
        <v>0</v>
      </c>
      <c r="L179" s="3">
        <f xml:space="preserve"> 0 + 8.14</f>
        <v>8.14</v>
      </c>
      <c r="M179" s="3">
        <f xml:space="preserve"> 0 + 5.97</f>
        <v>5.97</v>
      </c>
      <c r="N179" s="3">
        <f xml:space="preserve"> 0 + 14.83</f>
        <v>14.83</v>
      </c>
      <c r="O179" s="2">
        <v>0</v>
      </c>
    </row>
    <row r="180" spans="1:15" x14ac:dyDescent="0.25">
      <c r="A180" s="2">
        <v>9</v>
      </c>
      <c r="B180" s="2" t="s">
        <v>18</v>
      </c>
      <c r="C180" s="2">
        <v>1</v>
      </c>
      <c r="D180" s="2">
        <v>1</v>
      </c>
      <c r="E180" s="2" t="s">
        <v>16</v>
      </c>
      <c r="F180" s="2">
        <v>1</v>
      </c>
      <c r="G180" s="2">
        <v>1000</v>
      </c>
      <c r="H180" s="2">
        <v>53262104</v>
      </c>
      <c r="I180" s="2">
        <v>10</v>
      </c>
      <c r="J180" s="2">
        <v>50</v>
      </c>
      <c r="K180" s="2">
        <v>0</v>
      </c>
      <c r="L180" s="3">
        <f xml:space="preserve"> 0 + 2.97</f>
        <v>2.97</v>
      </c>
      <c r="M180" s="3">
        <f xml:space="preserve"> 0 + 3.85</f>
        <v>3.85</v>
      </c>
      <c r="N180" s="3">
        <f xml:space="preserve"> 0 + 7.34</f>
        <v>7.34</v>
      </c>
      <c r="O180" s="2">
        <v>0</v>
      </c>
    </row>
    <row r="181" spans="1:15" x14ac:dyDescent="0.25">
      <c r="A181" s="2">
        <v>9</v>
      </c>
      <c r="B181" s="2" t="s">
        <v>18</v>
      </c>
      <c r="C181" s="2">
        <v>1</v>
      </c>
      <c r="D181" s="2">
        <v>1</v>
      </c>
      <c r="E181" s="2" t="s">
        <v>17</v>
      </c>
      <c r="F181" s="2">
        <v>1</v>
      </c>
      <c r="G181" s="2">
        <v>1000</v>
      </c>
      <c r="H181" s="2">
        <v>53262104</v>
      </c>
      <c r="I181" s="2">
        <v>10</v>
      </c>
      <c r="J181" s="2">
        <v>50</v>
      </c>
      <c r="K181" s="2">
        <v>0</v>
      </c>
      <c r="L181" s="3">
        <f xml:space="preserve"> 0 + 2.34</f>
        <v>2.34</v>
      </c>
      <c r="M181" s="3">
        <f xml:space="preserve"> 0 + 2.1</f>
        <v>2.1</v>
      </c>
      <c r="N181" s="3">
        <f xml:space="preserve"> 0 + 4.84</f>
        <v>4.84</v>
      </c>
      <c r="O181" s="2">
        <v>0</v>
      </c>
    </row>
    <row r="182" spans="1:15" x14ac:dyDescent="0.25">
      <c r="A182" s="2">
        <v>10</v>
      </c>
      <c r="B182" s="2" t="s">
        <v>18</v>
      </c>
      <c r="C182" s="2">
        <v>1</v>
      </c>
      <c r="D182" s="2">
        <v>1</v>
      </c>
      <c r="E182" s="2" t="s">
        <v>15</v>
      </c>
      <c r="F182" s="2">
        <v>1</v>
      </c>
      <c r="G182" s="2">
        <v>1000</v>
      </c>
      <c r="H182" s="2">
        <v>48177134</v>
      </c>
      <c r="I182" s="2">
        <v>10</v>
      </c>
      <c r="J182" s="2">
        <v>50</v>
      </c>
      <c r="K182" s="2">
        <v>0</v>
      </c>
      <c r="L182" s="3">
        <f xml:space="preserve"> 0 + 6.02</f>
        <v>6.02</v>
      </c>
      <c r="M182" s="3">
        <f xml:space="preserve"> 0 + 5.13</f>
        <v>5.13</v>
      </c>
      <c r="N182" s="3">
        <f xml:space="preserve"> 0 + 11.88</f>
        <v>11.88</v>
      </c>
      <c r="O182" s="2">
        <v>0</v>
      </c>
    </row>
    <row r="183" spans="1:15" x14ac:dyDescent="0.25">
      <c r="A183" s="2">
        <v>10</v>
      </c>
      <c r="B183" s="2" t="s">
        <v>18</v>
      </c>
      <c r="C183" s="2">
        <v>1</v>
      </c>
      <c r="D183" s="2">
        <v>1</v>
      </c>
      <c r="E183" s="2" t="s">
        <v>16</v>
      </c>
      <c r="F183" s="2">
        <v>1</v>
      </c>
      <c r="G183" s="2">
        <v>1000</v>
      </c>
      <c r="H183" s="2">
        <v>48177134</v>
      </c>
      <c r="I183" s="2">
        <v>10</v>
      </c>
      <c r="J183" s="2">
        <v>50</v>
      </c>
      <c r="K183" s="2">
        <v>0</v>
      </c>
      <c r="L183" s="3">
        <f xml:space="preserve"> 0 + 1.99</f>
        <v>1.99</v>
      </c>
      <c r="M183" s="3">
        <f xml:space="preserve"> 0 + 3.5</f>
        <v>3.5</v>
      </c>
      <c r="N183" s="3">
        <f xml:space="preserve"> 0 + 6.01</f>
        <v>6.01</v>
      </c>
      <c r="O183" s="2">
        <v>0</v>
      </c>
    </row>
    <row r="184" spans="1:15" x14ac:dyDescent="0.25">
      <c r="A184" s="2">
        <v>10</v>
      </c>
      <c r="B184" s="2" t="s">
        <v>18</v>
      </c>
      <c r="C184" s="2">
        <v>1</v>
      </c>
      <c r="D184" s="2">
        <v>1</v>
      </c>
      <c r="E184" s="2" t="s">
        <v>17</v>
      </c>
      <c r="F184" s="2">
        <v>1</v>
      </c>
      <c r="G184" s="2">
        <v>1000</v>
      </c>
      <c r="H184" s="2">
        <v>48177134</v>
      </c>
      <c r="I184" s="2">
        <v>10</v>
      </c>
      <c r="J184" s="2">
        <v>50</v>
      </c>
      <c r="K184" s="2">
        <v>0</v>
      </c>
      <c r="L184" s="3">
        <f xml:space="preserve"> 0 + 2.29</f>
        <v>2.29</v>
      </c>
      <c r="M184" s="3">
        <f xml:space="preserve"> 0 + 2.22</f>
        <v>2.2200000000000002</v>
      </c>
      <c r="N184" s="3">
        <f xml:space="preserve"> 0 + 4.9</f>
        <v>4.9000000000000004</v>
      </c>
      <c r="O184" s="2">
        <v>0</v>
      </c>
    </row>
    <row r="185" spans="1:15" x14ac:dyDescent="0.25">
      <c r="A185" s="2">
        <v>11</v>
      </c>
      <c r="B185" s="2" t="s">
        <v>18</v>
      </c>
      <c r="C185" s="2">
        <v>1</v>
      </c>
      <c r="D185" s="2">
        <v>1</v>
      </c>
      <c r="E185" s="2" t="s">
        <v>15</v>
      </c>
      <c r="F185" s="2">
        <v>1</v>
      </c>
      <c r="G185" s="2">
        <v>1000</v>
      </c>
      <c r="H185" s="2">
        <v>390326370</v>
      </c>
      <c r="I185" s="2">
        <v>10</v>
      </c>
      <c r="J185" s="2">
        <v>50</v>
      </c>
      <c r="K185" s="2">
        <v>0</v>
      </c>
      <c r="L185" s="3">
        <f xml:space="preserve"> 0 + 4.57</f>
        <v>4.57</v>
      </c>
      <c r="M185" s="3">
        <f xml:space="preserve"> 0 + 4.44</f>
        <v>4.4400000000000004</v>
      </c>
      <c r="N185" s="3">
        <f xml:space="preserve"> 0 + 9.73</f>
        <v>9.73</v>
      </c>
      <c r="O185" s="2">
        <v>0</v>
      </c>
    </row>
    <row r="186" spans="1:15" x14ac:dyDescent="0.25">
      <c r="A186" s="2">
        <v>11</v>
      </c>
      <c r="B186" s="2" t="s">
        <v>18</v>
      </c>
      <c r="C186" s="2">
        <v>1</v>
      </c>
      <c r="D186" s="2">
        <v>1</v>
      </c>
      <c r="E186" s="2" t="s">
        <v>16</v>
      </c>
      <c r="F186" s="2">
        <v>1</v>
      </c>
      <c r="G186" s="2">
        <v>1000</v>
      </c>
      <c r="H186" s="2">
        <v>390326370</v>
      </c>
      <c r="I186" s="2">
        <v>10</v>
      </c>
      <c r="J186" s="2">
        <v>50</v>
      </c>
      <c r="K186" s="2">
        <v>0</v>
      </c>
      <c r="L186" s="3">
        <f xml:space="preserve"> 0 + 1.31</f>
        <v>1.31</v>
      </c>
      <c r="M186" s="3">
        <f xml:space="preserve"> 0 + 3.01</f>
        <v>3.01</v>
      </c>
      <c r="N186" s="3">
        <f xml:space="preserve"> 0 + 4.82</f>
        <v>4.82</v>
      </c>
      <c r="O186" s="2">
        <v>0</v>
      </c>
    </row>
    <row r="187" spans="1:15" x14ac:dyDescent="0.25">
      <c r="A187" s="2">
        <v>11</v>
      </c>
      <c r="B187" s="2" t="s">
        <v>18</v>
      </c>
      <c r="C187" s="2">
        <v>1</v>
      </c>
      <c r="D187" s="2">
        <v>1</v>
      </c>
      <c r="E187" s="2" t="s">
        <v>17</v>
      </c>
      <c r="F187" s="2">
        <v>1</v>
      </c>
      <c r="G187" s="2">
        <v>1000</v>
      </c>
      <c r="H187" s="2">
        <v>390326370</v>
      </c>
      <c r="I187" s="2">
        <v>10</v>
      </c>
      <c r="J187" s="2">
        <v>50</v>
      </c>
      <c r="K187" s="2">
        <v>0</v>
      </c>
      <c r="L187" s="3">
        <f xml:space="preserve"> 0 + 3.06</f>
        <v>3.06</v>
      </c>
      <c r="M187" s="3">
        <f xml:space="preserve"> 0 + 2.4</f>
        <v>2.4</v>
      </c>
      <c r="N187" s="3">
        <f xml:space="preserve"> 0 + 5.86</f>
        <v>5.86</v>
      </c>
      <c r="O187" s="2">
        <v>0</v>
      </c>
    </row>
    <row r="188" spans="1:15" x14ac:dyDescent="0.25">
      <c r="A188" s="2">
        <v>12</v>
      </c>
      <c r="B188" s="2" t="s">
        <v>18</v>
      </c>
      <c r="C188" s="2">
        <v>1</v>
      </c>
      <c r="D188" s="2">
        <v>1</v>
      </c>
      <c r="E188" s="2" t="s">
        <v>15</v>
      </c>
      <c r="F188" s="2">
        <v>1</v>
      </c>
      <c r="G188" s="2">
        <v>1000</v>
      </c>
      <c r="H188" s="2">
        <v>179782877</v>
      </c>
      <c r="I188" s="2">
        <v>10</v>
      </c>
      <c r="J188" s="2">
        <v>50</v>
      </c>
      <c r="K188" s="2">
        <v>0</v>
      </c>
      <c r="L188" s="3">
        <f xml:space="preserve"> 0 + 4.61</f>
        <v>4.6100000000000003</v>
      </c>
      <c r="M188" s="3">
        <f xml:space="preserve"> 0 + 4.95</f>
        <v>4.95</v>
      </c>
      <c r="N188" s="3">
        <f xml:space="preserve"> 0 + 10.28</f>
        <v>10.28</v>
      </c>
      <c r="O188" s="2">
        <v>0</v>
      </c>
    </row>
    <row r="189" spans="1:15" x14ac:dyDescent="0.25">
      <c r="A189" s="2">
        <v>12</v>
      </c>
      <c r="B189" s="2" t="s">
        <v>18</v>
      </c>
      <c r="C189" s="2">
        <v>1</v>
      </c>
      <c r="D189" s="2">
        <v>1</v>
      </c>
      <c r="E189" s="2" t="s">
        <v>16</v>
      </c>
      <c r="F189" s="2">
        <v>1</v>
      </c>
      <c r="G189" s="2">
        <v>1000</v>
      </c>
      <c r="H189" s="2">
        <v>179782877</v>
      </c>
      <c r="I189" s="2">
        <v>10</v>
      </c>
      <c r="J189" s="2">
        <v>50</v>
      </c>
      <c r="K189" s="2">
        <v>0</v>
      </c>
      <c r="L189" s="3">
        <f xml:space="preserve"> 0 + 3.09</f>
        <v>3.09</v>
      </c>
      <c r="M189" s="3">
        <f xml:space="preserve"> 0 + 4.14</f>
        <v>4.1399999999999997</v>
      </c>
      <c r="N189" s="3">
        <f xml:space="preserve"> 0 + 7.74</f>
        <v>7.74</v>
      </c>
      <c r="O189" s="2">
        <v>0</v>
      </c>
    </row>
    <row r="190" spans="1:15" x14ac:dyDescent="0.25">
      <c r="A190" s="2">
        <v>12</v>
      </c>
      <c r="B190" s="2" t="s">
        <v>18</v>
      </c>
      <c r="C190" s="2">
        <v>1</v>
      </c>
      <c r="D190" s="2">
        <v>1</v>
      </c>
      <c r="E190" s="2" t="s">
        <v>17</v>
      </c>
      <c r="F190" s="2">
        <v>1</v>
      </c>
      <c r="G190" s="2">
        <v>1000</v>
      </c>
      <c r="H190" s="2">
        <v>179782877</v>
      </c>
      <c r="I190" s="2">
        <v>10</v>
      </c>
      <c r="J190" s="2">
        <v>50</v>
      </c>
      <c r="K190" s="2">
        <v>0</v>
      </c>
      <c r="L190" s="3">
        <f xml:space="preserve"> 0 + 2.82</f>
        <v>2.82</v>
      </c>
      <c r="M190" s="3">
        <f xml:space="preserve"> 0 + 2</f>
        <v>2</v>
      </c>
      <c r="N190" s="3">
        <f xml:space="preserve"> 0 + 5.22</f>
        <v>5.22</v>
      </c>
      <c r="O190" s="2">
        <v>0</v>
      </c>
    </row>
    <row r="191" spans="1:15" x14ac:dyDescent="0.25">
      <c r="A191" s="2">
        <v>13</v>
      </c>
      <c r="B191" s="2" t="s">
        <v>18</v>
      </c>
      <c r="C191" s="2">
        <v>1</v>
      </c>
      <c r="D191" s="2">
        <v>1</v>
      </c>
      <c r="E191" s="2" t="s">
        <v>15</v>
      </c>
      <c r="F191" s="2">
        <v>1</v>
      </c>
      <c r="G191" s="2">
        <v>1000</v>
      </c>
      <c r="H191" s="2">
        <v>1556455641</v>
      </c>
      <c r="I191" s="2">
        <v>10</v>
      </c>
      <c r="J191" s="2">
        <v>50</v>
      </c>
      <c r="K191" s="2">
        <v>0</v>
      </c>
      <c r="L191" s="3">
        <f xml:space="preserve"> 0 + 6.31</f>
        <v>6.31</v>
      </c>
      <c r="M191" s="3">
        <f xml:space="preserve"> 0 + 5.01</f>
        <v>5.01</v>
      </c>
      <c r="N191" s="3">
        <f xml:space="preserve"> 0 + 12.03</f>
        <v>12.03</v>
      </c>
      <c r="O191" s="2">
        <v>0</v>
      </c>
    </row>
    <row r="192" spans="1:15" x14ac:dyDescent="0.25">
      <c r="A192" s="2">
        <v>13</v>
      </c>
      <c r="B192" s="2" t="s">
        <v>18</v>
      </c>
      <c r="C192" s="2">
        <v>1</v>
      </c>
      <c r="D192" s="2">
        <v>1</v>
      </c>
      <c r="E192" s="2" t="s">
        <v>16</v>
      </c>
      <c r="F192" s="2">
        <v>1</v>
      </c>
      <c r="G192" s="2">
        <v>1000</v>
      </c>
      <c r="H192" s="2">
        <v>1556455641</v>
      </c>
      <c r="I192" s="2">
        <v>10</v>
      </c>
      <c r="J192" s="2">
        <v>50</v>
      </c>
      <c r="K192" s="2">
        <v>0</v>
      </c>
      <c r="L192" s="3">
        <f xml:space="preserve"> 0 + 3.43</f>
        <v>3.43</v>
      </c>
      <c r="M192" s="3">
        <f xml:space="preserve"> 0 + 6.31</f>
        <v>6.31</v>
      </c>
      <c r="N192" s="3">
        <f xml:space="preserve"> 0 + 10.68</f>
        <v>10.68</v>
      </c>
      <c r="O192" s="2">
        <v>0</v>
      </c>
    </row>
    <row r="193" spans="1:15" x14ac:dyDescent="0.25">
      <c r="A193" s="2">
        <v>13</v>
      </c>
      <c r="B193" s="2" t="s">
        <v>18</v>
      </c>
      <c r="C193" s="2">
        <v>1</v>
      </c>
      <c r="D193" s="2">
        <v>1</v>
      </c>
      <c r="E193" s="2" t="s">
        <v>17</v>
      </c>
      <c r="F193" s="2">
        <v>1</v>
      </c>
      <c r="G193" s="2">
        <v>1000</v>
      </c>
      <c r="H193" s="2">
        <v>1556455641</v>
      </c>
      <c r="I193" s="2">
        <v>10</v>
      </c>
      <c r="J193" s="2">
        <v>50</v>
      </c>
      <c r="K193" s="2">
        <v>0</v>
      </c>
      <c r="L193" s="3">
        <f xml:space="preserve"> 0 + 1.42</f>
        <v>1.42</v>
      </c>
      <c r="M193" s="3">
        <f xml:space="preserve"> 0 + 2.07</f>
        <v>2.0699999999999998</v>
      </c>
      <c r="N193" s="3">
        <f xml:space="preserve"> 0 + 3.89</f>
        <v>3.89</v>
      </c>
      <c r="O193" s="2">
        <v>0</v>
      </c>
    </row>
    <row r="194" spans="1:15" x14ac:dyDescent="0.25">
      <c r="A194" s="2">
        <v>14</v>
      </c>
      <c r="B194" s="2" t="s">
        <v>18</v>
      </c>
      <c r="C194" s="2">
        <v>1</v>
      </c>
      <c r="D194" s="2">
        <v>1</v>
      </c>
      <c r="E194" s="2" t="s">
        <v>15</v>
      </c>
      <c r="F194" s="2">
        <v>1</v>
      </c>
      <c r="G194" s="2">
        <v>1000</v>
      </c>
      <c r="H194" s="2">
        <v>2048735855</v>
      </c>
      <c r="I194" s="2">
        <v>10</v>
      </c>
      <c r="J194" s="2">
        <v>50</v>
      </c>
      <c r="K194" s="2">
        <v>0</v>
      </c>
      <c r="L194" s="3">
        <f xml:space="preserve"> 0 + 5.79</f>
        <v>5.79</v>
      </c>
      <c r="M194" s="3">
        <f xml:space="preserve"> 0 + 5.27</f>
        <v>5.27</v>
      </c>
      <c r="N194" s="3">
        <f xml:space="preserve"> 0 + 11.77</f>
        <v>11.77</v>
      </c>
      <c r="O194" s="2">
        <v>0</v>
      </c>
    </row>
    <row r="195" spans="1:15" x14ac:dyDescent="0.25">
      <c r="A195" s="2">
        <v>14</v>
      </c>
      <c r="B195" s="2" t="s">
        <v>18</v>
      </c>
      <c r="C195" s="2">
        <v>1</v>
      </c>
      <c r="D195" s="2">
        <v>1</v>
      </c>
      <c r="E195" s="2" t="s">
        <v>16</v>
      </c>
      <c r="F195" s="2">
        <v>1</v>
      </c>
      <c r="G195" s="2">
        <v>1000</v>
      </c>
      <c r="H195" s="2">
        <v>2048735855</v>
      </c>
      <c r="I195" s="2">
        <v>10</v>
      </c>
      <c r="J195" s="2">
        <v>50</v>
      </c>
      <c r="K195" s="2">
        <v>0</v>
      </c>
      <c r="L195" s="3">
        <f xml:space="preserve"> 0 + 1.49</f>
        <v>1.49</v>
      </c>
      <c r="M195" s="3">
        <f xml:space="preserve"> 0 + 3.08</f>
        <v>3.08</v>
      </c>
      <c r="N195" s="3">
        <f xml:space="preserve"> 0 + 5.09</f>
        <v>5.09</v>
      </c>
      <c r="O195" s="2">
        <v>0</v>
      </c>
    </row>
    <row r="196" spans="1:15" x14ac:dyDescent="0.25">
      <c r="A196" s="2">
        <v>14</v>
      </c>
      <c r="B196" s="2" t="s">
        <v>18</v>
      </c>
      <c r="C196" s="2">
        <v>1</v>
      </c>
      <c r="D196" s="2">
        <v>1</v>
      </c>
      <c r="E196" s="2" t="s">
        <v>17</v>
      </c>
      <c r="F196" s="2">
        <v>1</v>
      </c>
      <c r="G196" s="2">
        <v>1000</v>
      </c>
      <c r="H196" s="2">
        <v>2048735855</v>
      </c>
      <c r="I196" s="2">
        <v>10</v>
      </c>
      <c r="J196" s="2">
        <v>50</v>
      </c>
      <c r="K196" s="2">
        <v>0</v>
      </c>
      <c r="L196" s="3">
        <f xml:space="preserve"> 0 + 2.72</f>
        <v>2.72</v>
      </c>
      <c r="M196" s="3">
        <f xml:space="preserve"> 0 + 2.23</f>
        <v>2.23</v>
      </c>
      <c r="N196" s="3">
        <f xml:space="preserve"> 0 + 5.35</f>
        <v>5.35</v>
      </c>
      <c r="O196" s="2">
        <v>0</v>
      </c>
    </row>
    <row r="197" spans="1:15" x14ac:dyDescent="0.25">
      <c r="A197" s="2">
        <v>15</v>
      </c>
      <c r="B197" s="2" t="s">
        <v>18</v>
      </c>
      <c r="C197" s="2">
        <v>1</v>
      </c>
      <c r="D197" s="2">
        <v>1</v>
      </c>
      <c r="E197" s="2" t="s">
        <v>15</v>
      </c>
      <c r="F197" s="2">
        <v>1</v>
      </c>
      <c r="G197" s="2">
        <v>1000</v>
      </c>
      <c r="H197" s="2">
        <v>1183828888</v>
      </c>
      <c r="I197" s="2">
        <v>10</v>
      </c>
      <c r="J197" s="2">
        <v>50</v>
      </c>
      <c r="K197" s="2">
        <v>0</v>
      </c>
      <c r="L197" s="3">
        <f xml:space="preserve"> 0 + 5.47</f>
        <v>5.47</v>
      </c>
      <c r="M197" s="3">
        <f xml:space="preserve"> 0 + 4.51</f>
        <v>4.51</v>
      </c>
      <c r="N197" s="3">
        <f xml:space="preserve"> 0 + 10.7</f>
        <v>10.7</v>
      </c>
      <c r="O197" s="2">
        <v>0</v>
      </c>
    </row>
    <row r="198" spans="1:15" x14ac:dyDescent="0.25">
      <c r="A198" s="2">
        <v>15</v>
      </c>
      <c r="B198" s="2" t="s">
        <v>18</v>
      </c>
      <c r="C198" s="2">
        <v>1</v>
      </c>
      <c r="D198" s="2">
        <v>1</v>
      </c>
      <c r="E198" s="2" t="s">
        <v>16</v>
      </c>
      <c r="F198" s="2">
        <v>1</v>
      </c>
      <c r="G198" s="2">
        <v>1000</v>
      </c>
      <c r="H198" s="2">
        <v>1183828888</v>
      </c>
      <c r="I198" s="2">
        <v>10</v>
      </c>
      <c r="J198" s="2">
        <v>50</v>
      </c>
      <c r="K198" s="2">
        <v>0</v>
      </c>
      <c r="L198" s="3">
        <f xml:space="preserve"> 0 + 2.5</f>
        <v>2.5</v>
      </c>
      <c r="M198" s="3">
        <f xml:space="preserve"> 0 + 3.39</f>
        <v>3.39</v>
      </c>
      <c r="N198" s="3">
        <f xml:space="preserve"> 0 + 6.35</f>
        <v>6.35</v>
      </c>
      <c r="O198" s="2">
        <v>0</v>
      </c>
    </row>
    <row r="199" spans="1:15" x14ac:dyDescent="0.25">
      <c r="A199" s="2">
        <v>15</v>
      </c>
      <c r="B199" s="2" t="s">
        <v>18</v>
      </c>
      <c r="C199" s="2">
        <v>1</v>
      </c>
      <c r="D199" s="2">
        <v>1</v>
      </c>
      <c r="E199" s="2" t="s">
        <v>17</v>
      </c>
      <c r="F199" s="2">
        <v>1</v>
      </c>
      <c r="G199" s="2">
        <v>1000</v>
      </c>
      <c r="H199" s="2">
        <v>1183828888</v>
      </c>
      <c r="I199" s="2">
        <v>10</v>
      </c>
      <c r="J199" s="2">
        <v>50</v>
      </c>
      <c r="K199" s="2">
        <v>0</v>
      </c>
      <c r="L199" s="3">
        <f xml:space="preserve"> 0 + 2.26</f>
        <v>2.2599999999999998</v>
      </c>
      <c r="M199" s="3">
        <f xml:space="preserve"> 0 + 2.08</f>
        <v>2.08</v>
      </c>
      <c r="N199" s="3">
        <f xml:space="preserve"> 0 + 4.74</f>
        <v>4.74</v>
      </c>
      <c r="O199" s="2">
        <v>0</v>
      </c>
    </row>
    <row r="200" spans="1:15" x14ac:dyDescent="0.25">
      <c r="A200" s="2">
        <v>16</v>
      </c>
      <c r="B200" s="2" t="s">
        <v>18</v>
      </c>
      <c r="C200" s="2">
        <v>1</v>
      </c>
      <c r="D200" s="2">
        <v>1</v>
      </c>
      <c r="E200" s="2" t="s">
        <v>15</v>
      </c>
      <c r="F200" s="2">
        <v>1</v>
      </c>
      <c r="G200" s="2">
        <v>1000</v>
      </c>
      <c r="H200" s="2">
        <v>475539416</v>
      </c>
      <c r="I200" s="2">
        <v>10</v>
      </c>
      <c r="J200" s="2">
        <v>50</v>
      </c>
      <c r="K200" s="2">
        <v>0</v>
      </c>
      <c r="L200" s="3">
        <f xml:space="preserve"> 0 + 5.92</f>
        <v>5.92</v>
      </c>
      <c r="M200" s="3">
        <f xml:space="preserve"> 0 + 5.14</f>
        <v>5.14</v>
      </c>
      <c r="N200" s="3">
        <f xml:space="preserve"> 0 + 11.79</f>
        <v>11.79</v>
      </c>
      <c r="O200" s="2">
        <v>0</v>
      </c>
    </row>
    <row r="201" spans="1:15" x14ac:dyDescent="0.25">
      <c r="A201" s="2">
        <v>16</v>
      </c>
      <c r="B201" s="2" t="s">
        <v>18</v>
      </c>
      <c r="C201" s="2">
        <v>1</v>
      </c>
      <c r="D201" s="2">
        <v>1</v>
      </c>
      <c r="E201" s="2" t="s">
        <v>16</v>
      </c>
      <c r="F201" s="2">
        <v>1</v>
      </c>
      <c r="G201" s="2">
        <v>1000</v>
      </c>
      <c r="H201" s="2">
        <v>475539416</v>
      </c>
      <c r="I201" s="2">
        <v>10</v>
      </c>
      <c r="J201" s="2">
        <v>50</v>
      </c>
      <c r="K201" s="2">
        <v>0</v>
      </c>
      <c r="L201" s="3">
        <f xml:space="preserve"> 0 + 2.15</f>
        <v>2.15</v>
      </c>
      <c r="M201" s="3">
        <f xml:space="preserve"> 0 + 3.54</f>
        <v>3.54</v>
      </c>
      <c r="N201" s="3">
        <f xml:space="preserve"> 0 + 6.2</f>
        <v>6.2</v>
      </c>
      <c r="O201" s="2">
        <v>0</v>
      </c>
    </row>
    <row r="202" spans="1:15" x14ac:dyDescent="0.25">
      <c r="A202" s="2">
        <v>16</v>
      </c>
      <c r="B202" s="2" t="s">
        <v>18</v>
      </c>
      <c r="C202" s="2">
        <v>1</v>
      </c>
      <c r="D202" s="2">
        <v>1</v>
      </c>
      <c r="E202" s="2" t="s">
        <v>17</v>
      </c>
      <c r="F202" s="2">
        <v>1</v>
      </c>
      <c r="G202" s="2">
        <v>1000</v>
      </c>
      <c r="H202" s="2">
        <v>475539416</v>
      </c>
      <c r="I202" s="2">
        <v>10</v>
      </c>
      <c r="J202" s="2">
        <v>50</v>
      </c>
      <c r="K202" s="2">
        <v>0</v>
      </c>
      <c r="L202" s="3">
        <f xml:space="preserve"> 0 + 2.61</f>
        <v>2.61</v>
      </c>
      <c r="M202" s="3">
        <f xml:space="preserve"> 0 + 2.37</f>
        <v>2.37</v>
      </c>
      <c r="N202" s="3">
        <f xml:space="preserve"> 0 + 5.39</f>
        <v>5.39</v>
      </c>
      <c r="O202" s="2">
        <v>0</v>
      </c>
    </row>
    <row r="203" spans="1:15" x14ac:dyDescent="0.25">
      <c r="A203" s="2">
        <v>17</v>
      </c>
      <c r="B203" s="2" t="s">
        <v>18</v>
      </c>
      <c r="C203" s="2">
        <v>1</v>
      </c>
      <c r="D203" s="2">
        <v>1</v>
      </c>
      <c r="E203" s="2" t="s">
        <v>15</v>
      </c>
      <c r="F203" s="2">
        <v>1</v>
      </c>
      <c r="G203" s="2">
        <v>1000</v>
      </c>
      <c r="H203" s="2">
        <v>2136046440</v>
      </c>
      <c r="I203" s="2">
        <v>10</v>
      </c>
      <c r="J203" s="2">
        <v>50</v>
      </c>
      <c r="K203" s="2">
        <v>0</v>
      </c>
      <c r="L203" s="3">
        <f xml:space="preserve"> 0 + 4.98</f>
        <v>4.9800000000000004</v>
      </c>
      <c r="M203" s="3">
        <f xml:space="preserve"> 0 + 4.56</f>
        <v>4.5599999999999996</v>
      </c>
      <c r="N203" s="3">
        <f xml:space="preserve"> 0 + 10.26</f>
        <v>10.26</v>
      </c>
      <c r="O203" s="2">
        <v>0</v>
      </c>
    </row>
    <row r="204" spans="1:15" x14ac:dyDescent="0.25">
      <c r="A204" s="2">
        <v>17</v>
      </c>
      <c r="B204" s="2" t="s">
        <v>18</v>
      </c>
      <c r="C204" s="2">
        <v>1</v>
      </c>
      <c r="D204" s="2">
        <v>1</v>
      </c>
      <c r="E204" s="2" t="s">
        <v>16</v>
      </c>
      <c r="F204" s="2">
        <v>1</v>
      </c>
      <c r="G204" s="2">
        <v>1000</v>
      </c>
      <c r="H204" s="2">
        <v>2136046440</v>
      </c>
      <c r="I204" s="2">
        <v>10</v>
      </c>
      <c r="J204" s="2">
        <v>50</v>
      </c>
      <c r="K204" s="2">
        <v>0</v>
      </c>
      <c r="L204" s="3">
        <f xml:space="preserve"> 0 + 1.91</f>
        <v>1.91</v>
      </c>
      <c r="M204" s="3">
        <f xml:space="preserve"> 0 + 3.48</f>
        <v>3.48</v>
      </c>
      <c r="N204" s="3">
        <f xml:space="preserve"> 0 + 5.9</f>
        <v>5.9</v>
      </c>
      <c r="O204" s="2">
        <v>0</v>
      </c>
    </row>
    <row r="205" spans="1:15" x14ac:dyDescent="0.25">
      <c r="A205" s="2">
        <v>17</v>
      </c>
      <c r="B205" s="2" t="s">
        <v>18</v>
      </c>
      <c r="C205" s="2">
        <v>1</v>
      </c>
      <c r="D205" s="2">
        <v>1</v>
      </c>
      <c r="E205" s="2" t="s">
        <v>17</v>
      </c>
      <c r="F205" s="2">
        <v>1</v>
      </c>
      <c r="G205" s="2">
        <v>1000</v>
      </c>
      <c r="H205" s="2">
        <v>2136046440</v>
      </c>
      <c r="I205" s="2">
        <v>10</v>
      </c>
      <c r="J205" s="2">
        <v>50</v>
      </c>
      <c r="K205" s="2">
        <v>0</v>
      </c>
      <c r="L205" s="3">
        <f xml:space="preserve"> 0 + 4.53</f>
        <v>4.53</v>
      </c>
      <c r="M205" s="3">
        <f xml:space="preserve"> 0 + 2.73</f>
        <v>2.73</v>
      </c>
      <c r="N205" s="3">
        <f xml:space="preserve"> 0 + 7.63</f>
        <v>7.63</v>
      </c>
      <c r="O205" s="2">
        <v>0</v>
      </c>
    </row>
    <row r="206" spans="1:15" x14ac:dyDescent="0.25">
      <c r="A206" s="2">
        <v>18</v>
      </c>
      <c r="B206" s="2" t="s">
        <v>18</v>
      </c>
      <c r="C206" s="2">
        <v>1</v>
      </c>
      <c r="D206" s="2">
        <v>1</v>
      </c>
      <c r="E206" s="2" t="s">
        <v>15</v>
      </c>
      <c r="F206" s="2">
        <v>1</v>
      </c>
      <c r="G206" s="2">
        <v>1000</v>
      </c>
      <c r="H206" s="2">
        <v>1605388975</v>
      </c>
      <c r="I206" s="2">
        <v>10</v>
      </c>
      <c r="J206" s="2">
        <v>50</v>
      </c>
      <c r="K206" s="2">
        <v>0</v>
      </c>
      <c r="L206" s="3">
        <f xml:space="preserve"> 0 + 6.87</f>
        <v>6.87</v>
      </c>
      <c r="M206" s="3">
        <f xml:space="preserve"> 0 + 5.47</f>
        <v>5.47</v>
      </c>
      <c r="N206" s="3">
        <f xml:space="preserve"> 0 + 13.01</f>
        <v>13.01</v>
      </c>
      <c r="O206" s="2">
        <v>0</v>
      </c>
    </row>
    <row r="207" spans="1:15" x14ac:dyDescent="0.25">
      <c r="A207" s="2">
        <v>18</v>
      </c>
      <c r="B207" s="2" t="s">
        <v>18</v>
      </c>
      <c r="C207" s="2">
        <v>1</v>
      </c>
      <c r="D207" s="2">
        <v>1</v>
      </c>
      <c r="E207" s="2" t="s">
        <v>16</v>
      </c>
      <c r="F207" s="2">
        <v>1</v>
      </c>
      <c r="G207" s="2">
        <v>1000</v>
      </c>
      <c r="H207" s="2">
        <v>1605388975</v>
      </c>
      <c r="I207" s="2">
        <v>10</v>
      </c>
      <c r="J207" s="2">
        <v>50</v>
      </c>
      <c r="K207" s="2">
        <v>0</v>
      </c>
      <c r="L207" s="3">
        <f xml:space="preserve"> 0 + 1.75</f>
        <v>1.75</v>
      </c>
      <c r="M207" s="3">
        <f xml:space="preserve"> 0 + 3.04</f>
        <v>3.04</v>
      </c>
      <c r="N207" s="3">
        <f xml:space="preserve"> 0 + 5.31</f>
        <v>5.31</v>
      </c>
      <c r="O207" s="2">
        <v>0</v>
      </c>
    </row>
    <row r="208" spans="1:15" x14ac:dyDescent="0.25">
      <c r="A208" s="2">
        <v>18</v>
      </c>
      <c r="B208" s="2" t="s">
        <v>18</v>
      </c>
      <c r="C208" s="2">
        <v>1</v>
      </c>
      <c r="D208" s="2">
        <v>1</v>
      </c>
      <c r="E208" s="2" t="s">
        <v>17</v>
      </c>
      <c r="F208" s="2">
        <v>1</v>
      </c>
      <c r="G208" s="2">
        <v>1000</v>
      </c>
      <c r="H208" s="2">
        <v>1605388975</v>
      </c>
      <c r="I208" s="2">
        <v>10</v>
      </c>
      <c r="J208" s="2">
        <v>50</v>
      </c>
      <c r="K208" s="2">
        <v>0</v>
      </c>
      <c r="L208" s="3">
        <f xml:space="preserve"> 0 + 3.49</f>
        <v>3.49</v>
      </c>
      <c r="M208" s="3">
        <f xml:space="preserve"> 0 + 2.52</f>
        <v>2.52</v>
      </c>
      <c r="N208" s="3">
        <f xml:space="preserve"> 0 + 6.4</f>
        <v>6.4</v>
      </c>
      <c r="O208" s="2">
        <v>0</v>
      </c>
    </row>
    <row r="209" spans="1:15" x14ac:dyDescent="0.25">
      <c r="A209" s="2">
        <v>19</v>
      </c>
      <c r="B209" s="2" t="s">
        <v>18</v>
      </c>
      <c r="C209" s="2">
        <v>1</v>
      </c>
      <c r="D209" s="2">
        <v>1</v>
      </c>
      <c r="E209" s="2" t="s">
        <v>15</v>
      </c>
      <c r="F209" s="2">
        <v>1</v>
      </c>
      <c r="G209" s="2">
        <v>1000</v>
      </c>
      <c r="H209" s="2">
        <v>1115562342</v>
      </c>
      <c r="I209" s="2">
        <v>10</v>
      </c>
      <c r="J209" s="2">
        <v>50</v>
      </c>
      <c r="K209" s="2">
        <v>0</v>
      </c>
      <c r="L209" s="3">
        <f xml:space="preserve"> 0 + 6.66</f>
        <v>6.66</v>
      </c>
      <c r="M209" s="3">
        <f xml:space="preserve"> 0 + 5.69</f>
        <v>5.69</v>
      </c>
      <c r="N209" s="3">
        <f xml:space="preserve"> 0 + 13.07</f>
        <v>13.07</v>
      </c>
      <c r="O209" s="2">
        <v>0</v>
      </c>
    </row>
    <row r="210" spans="1:15" x14ac:dyDescent="0.25">
      <c r="A210" s="2">
        <v>19</v>
      </c>
      <c r="B210" s="2" t="s">
        <v>18</v>
      </c>
      <c r="C210" s="2">
        <v>1</v>
      </c>
      <c r="D210" s="2">
        <v>1</v>
      </c>
      <c r="E210" s="2" t="s">
        <v>16</v>
      </c>
      <c r="F210" s="2">
        <v>1</v>
      </c>
      <c r="G210" s="2">
        <v>1000</v>
      </c>
      <c r="H210" s="2">
        <v>1115562342</v>
      </c>
      <c r="I210" s="2">
        <v>10</v>
      </c>
      <c r="J210" s="2">
        <v>50</v>
      </c>
      <c r="K210" s="2">
        <v>0</v>
      </c>
      <c r="L210" s="3">
        <f xml:space="preserve"> 0 + 2.57</f>
        <v>2.57</v>
      </c>
      <c r="M210" s="3">
        <f xml:space="preserve"> 0 + 3.89</f>
        <v>3.89</v>
      </c>
      <c r="N210" s="3">
        <f xml:space="preserve"> 0 + 6.99</f>
        <v>6.99</v>
      </c>
      <c r="O210" s="2">
        <v>0</v>
      </c>
    </row>
    <row r="211" spans="1:15" x14ac:dyDescent="0.25">
      <c r="A211" s="2">
        <v>19</v>
      </c>
      <c r="B211" s="2" t="s">
        <v>18</v>
      </c>
      <c r="C211" s="2">
        <v>1</v>
      </c>
      <c r="D211" s="2">
        <v>1</v>
      </c>
      <c r="E211" s="2" t="s">
        <v>17</v>
      </c>
      <c r="F211" s="2">
        <v>1</v>
      </c>
      <c r="G211" s="2">
        <v>1000</v>
      </c>
      <c r="H211" s="2">
        <v>1115562342</v>
      </c>
      <c r="I211" s="2">
        <v>10</v>
      </c>
      <c r="J211" s="2">
        <v>50</v>
      </c>
      <c r="K211" s="2">
        <v>0</v>
      </c>
      <c r="L211" s="3">
        <f xml:space="preserve"> 0 + 2.63</f>
        <v>2.63</v>
      </c>
      <c r="M211" s="3">
        <f xml:space="preserve"> 0 + 2.25</f>
        <v>2.25</v>
      </c>
      <c r="N211" s="3">
        <f xml:space="preserve"> 0 + 5.28</f>
        <v>5.28</v>
      </c>
      <c r="O211" s="2">
        <v>0</v>
      </c>
    </row>
    <row r="212" spans="1:15" x14ac:dyDescent="0.25">
      <c r="A212" s="2">
        <v>20</v>
      </c>
      <c r="B212" s="2" t="s">
        <v>18</v>
      </c>
      <c r="C212" s="2">
        <v>1</v>
      </c>
      <c r="D212" s="2">
        <v>1</v>
      </c>
      <c r="E212" s="2" t="s">
        <v>15</v>
      </c>
      <c r="F212" s="2">
        <v>1</v>
      </c>
      <c r="G212" s="2">
        <v>1000</v>
      </c>
      <c r="H212" s="2">
        <v>1476279324</v>
      </c>
      <c r="I212" s="2">
        <v>10</v>
      </c>
      <c r="J212" s="2">
        <v>50</v>
      </c>
      <c r="K212" s="2">
        <v>0</v>
      </c>
      <c r="L212" s="3">
        <f xml:space="preserve"> 0 + 4.95</f>
        <v>4.95</v>
      </c>
      <c r="M212" s="3">
        <f xml:space="preserve"> 0 + 4.5</f>
        <v>4.5</v>
      </c>
      <c r="N212" s="3">
        <f xml:space="preserve"> 0 + 10.18</f>
        <v>10.18</v>
      </c>
      <c r="O212" s="2">
        <v>0</v>
      </c>
    </row>
    <row r="213" spans="1:15" x14ac:dyDescent="0.25">
      <c r="A213" s="2">
        <v>20</v>
      </c>
      <c r="B213" s="2" t="s">
        <v>18</v>
      </c>
      <c r="C213" s="2">
        <v>1</v>
      </c>
      <c r="D213" s="2">
        <v>1</v>
      </c>
      <c r="E213" s="2" t="s">
        <v>16</v>
      </c>
      <c r="F213" s="2">
        <v>1</v>
      </c>
      <c r="G213" s="2">
        <v>1000</v>
      </c>
      <c r="H213" s="2">
        <v>1476279324</v>
      </c>
      <c r="I213" s="2">
        <v>10</v>
      </c>
      <c r="J213" s="2">
        <v>50</v>
      </c>
      <c r="K213" s="2">
        <v>0</v>
      </c>
      <c r="L213" s="3">
        <f xml:space="preserve"> 0 + 2.89</f>
        <v>2.89</v>
      </c>
      <c r="M213" s="3">
        <f xml:space="preserve"> 0 + 4.01</f>
        <v>4.01</v>
      </c>
      <c r="N213" s="3">
        <f xml:space="preserve"> 0 + 7.41</f>
        <v>7.41</v>
      </c>
      <c r="O213" s="2">
        <v>0</v>
      </c>
    </row>
    <row r="214" spans="1:15" x14ac:dyDescent="0.25">
      <c r="A214" s="2">
        <v>20</v>
      </c>
      <c r="B214" s="2" t="s">
        <v>18</v>
      </c>
      <c r="C214" s="2">
        <v>1</v>
      </c>
      <c r="D214" s="2">
        <v>1</v>
      </c>
      <c r="E214" s="2" t="s">
        <v>17</v>
      </c>
      <c r="F214" s="2">
        <v>1</v>
      </c>
      <c r="G214" s="2">
        <v>1000</v>
      </c>
      <c r="H214" s="2">
        <v>1476279324</v>
      </c>
      <c r="I214" s="2">
        <v>10</v>
      </c>
      <c r="J214" s="2">
        <v>50</v>
      </c>
      <c r="K214" s="2">
        <v>0</v>
      </c>
      <c r="L214" s="3">
        <f xml:space="preserve"> 0 + 1.54</f>
        <v>1.54</v>
      </c>
      <c r="M214" s="3">
        <f xml:space="preserve"> 0 + 1.84</f>
        <v>1.84</v>
      </c>
      <c r="N214" s="3">
        <f xml:space="preserve"> 0 + 3.78</f>
        <v>3.78</v>
      </c>
      <c r="O214" s="2">
        <v>0</v>
      </c>
    </row>
    <row r="215" spans="1:15" x14ac:dyDescent="0.25">
      <c r="A215" s="2">
        <v>21</v>
      </c>
      <c r="B215" s="2" t="s">
        <v>18</v>
      </c>
      <c r="C215" s="2">
        <v>1</v>
      </c>
      <c r="D215" s="2">
        <v>1</v>
      </c>
      <c r="E215" s="2" t="s">
        <v>15</v>
      </c>
      <c r="F215" s="2">
        <v>1</v>
      </c>
      <c r="G215" s="2">
        <v>1000</v>
      </c>
      <c r="H215" s="2">
        <v>396746174</v>
      </c>
      <c r="I215" s="2">
        <v>10</v>
      </c>
      <c r="J215" s="2">
        <v>50</v>
      </c>
      <c r="K215" s="2">
        <v>0</v>
      </c>
      <c r="L215" s="3">
        <f xml:space="preserve"> 0 + 7.77</f>
        <v>7.77</v>
      </c>
      <c r="M215" s="3">
        <f xml:space="preserve"> 0 + 5.74</f>
        <v>5.74</v>
      </c>
      <c r="N215" s="3">
        <f xml:space="preserve"> 0 + 14.23</f>
        <v>14.23</v>
      </c>
      <c r="O215" s="2">
        <v>0</v>
      </c>
    </row>
    <row r="216" spans="1:15" x14ac:dyDescent="0.25">
      <c r="A216" s="2">
        <v>21</v>
      </c>
      <c r="B216" s="2" t="s">
        <v>18</v>
      </c>
      <c r="C216" s="2">
        <v>1</v>
      </c>
      <c r="D216" s="2">
        <v>1</v>
      </c>
      <c r="E216" s="2" t="s">
        <v>16</v>
      </c>
      <c r="F216" s="2">
        <v>1</v>
      </c>
      <c r="G216" s="2">
        <v>1000</v>
      </c>
      <c r="H216" s="2">
        <v>396746174</v>
      </c>
      <c r="I216" s="2">
        <v>10</v>
      </c>
      <c r="J216" s="2">
        <v>50</v>
      </c>
      <c r="K216" s="2">
        <v>0</v>
      </c>
      <c r="L216" s="3">
        <f xml:space="preserve"> 0 + 4.05</f>
        <v>4.05</v>
      </c>
      <c r="M216" s="3">
        <f xml:space="preserve"> 0 + 6.54</f>
        <v>6.54</v>
      </c>
      <c r="N216" s="3">
        <f xml:space="preserve"> 0 + 11.61</f>
        <v>11.61</v>
      </c>
      <c r="O216" s="2">
        <v>0</v>
      </c>
    </row>
    <row r="217" spans="1:15" x14ac:dyDescent="0.25">
      <c r="A217" s="2">
        <v>21</v>
      </c>
      <c r="B217" s="2" t="s">
        <v>18</v>
      </c>
      <c r="C217" s="2">
        <v>1</v>
      </c>
      <c r="D217" s="2">
        <v>1</v>
      </c>
      <c r="E217" s="2" t="s">
        <v>17</v>
      </c>
      <c r="F217" s="2">
        <v>1</v>
      </c>
      <c r="G217" s="2">
        <v>1000</v>
      </c>
      <c r="H217" s="2">
        <v>396746174</v>
      </c>
      <c r="I217" s="2">
        <v>10</v>
      </c>
      <c r="J217" s="2">
        <v>50</v>
      </c>
      <c r="K217" s="2">
        <v>0</v>
      </c>
      <c r="L217" s="3">
        <f xml:space="preserve"> 0 + 1.34</f>
        <v>1.34</v>
      </c>
      <c r="M217" s="3">
        <f xml:space="preserve"> 0 + 1.52</f>
        <v>1.52</v>
      </c>
      <c r="N217" s="3">
        <f xml:space="preserve"> 0 + 3.26</f>
        <v>3.26</v>
      </c>
      <c r="O217" s="2">
        <v>0</v>
      </c>
    </row>
    <row r="218" spans="1:15" x14ac:dyDescent="0.25">
      <c r="A218" s="2">
        <v>22</v>
      </c>
      <c r="B218" s="2" t="s">
        <v>18</v>
      </c>
      <c r="C218" s="2">
        <v>1</v>
      </c>
      <c r="D218" s="2">
        <v>1</v>
      </c>
      <c r="E218" s="2" t="s">
        <v>15</v>
      </c>
      <c r="F218" s="2">
        <v>1</v>
      </c>
      <c r="G218" s="2">
        <v>1000</v>
      </c>
      <c r="H218" s="2">
        <v>2140853358</v>
      </c>
      <c r="I218" s="2">
        <v>10</v>
      </c>
      <c r="J218" s="2">
        <v>50</v>
      </c>
      <c r="K218" s="2">
        <v>0</v>
      </c>
      <c r="L218" s="3">
        <f xml:space="preserve"> 0 + 6.45</f>
        <v>6.45</v>
      </c>
      <c r="M218" s="3">
        <f xml:space="preserve"> 0 + 5.64</f>
        <v>5.64</v>
      </c>
      <c r="N218" s="3">
        <f xml:space="preserve"> 0 + 12.81</f>
        <v>12.81</v>
      </c>
      <c r="O218" s="2">
        <v>0</v>
      </c>
    </row>
    <row r="219" spans="1:15" x14ac:dyDescent="0.25">
      <c r="A219" s="2">
        <v>22</v>
      </c>
      <c r="B219" s="2" t="s">
        <v>18</v>
      </c>
      <c r="C219" s="2">
        <v>1</v>
      </c>
      <c r="D219" s="2">
        <v>1</v>
      </c>
      <c r="E219" s="2" t="s">
        <v>16</v>
      </c>
      <c r="F219" s="2">
        <v>1</v>
      </c>
      <c r="G219" s="2">
        <v>1000</v>
      </c>
      <c r="H219" s="2">
        <v>2140853358</v>
      </c>
      <c r="I219" s="2">
        <v>10</v>
      </c>
      <c r="J219" s="2">
        <v>50</v>
      </c>
      <c r="K219" s="2">
        <v>0</v>
      </c>
      <c r="L219" s="3">
        <f xml:space="preserve"> 0 + 2.24</f>
        <v>2.2400000000000002</v>
      </c>
      <c r="M219" s="3">
        <f xml:space="preserve"> 0 + 3.55</f>
        <v>3.55</v>
      </c>
      <c r="N219" s="3">
        <f xml:space="preserve"> 0 + 6.32</f>
        <v>6.32</v>
      </c>
      <c r="O219" s="2">
        <v>0</v>
      </c>
    </row>
    <row r="220" spans="1:15" x14ac:dyDescent="0.25">
      <c r="A220" s="2">
        <v>22</v>
      </c>
      <c r="B220" s="2" t="s">
        <v>18</v>
      </c>
      <c r="C220" s="2">
        <v>1</v>
      </c>
      <c r="D220" s="2">
        <v>1</v>
      </c>
      <c r="E220" s="2" t="s">
        <v>17</v>
      </c>
      <c r="F220" s="2">
        <v>1</v>
      </c>
      <c r="G220" s="2">
        <v>1000</v>
      </c>
      <c r="H220" s="2">
        <v>2140853358</v>
      </c>
      <c r="I220" s="2">
        <v>10</v>
      </c>
      <c r="J220" s="2">
        <v>50</v>
      </c>
      <c r="K220" s="2">
        <v>0</v>
      </c>
      <c r="L220" s="3">
        <f xml:space="preserve"> 0 + 2.61</f>
        <v>2.61</v>
      </c>
      <c r="M220" s="3">
        <f xml:space="preserve"> 0 + 2.17</f>
        <v>2.17</v>
      </c>
      <c r="N220" s="3">
        <f xml:space="preserve"> 0 + 5.18</f>
        <v>5.18</v>
      </c>
      <c r="O220" s="2">
        <v>0</v>
      </c>
    </row>
    <row r="221" spans="1:15" x14ac:dyDescent="0.25">
      <c r="A221" s="2">
        <v>23</v>
      </c>
      <c r="B221" s="2" t="s">
        <v>18</v>
      </c>
      <c r="C221" s="2">
        <v>1</v>
      </c>
      <c r="D221" s="2">
        <v>1</v>
      </c>
      <c r="E221" s="2" t="s">
        <v>15</v>
      </c>
      <c r="F221" s="2">
        <v>1</v>
      </c>
      <c r="G221" s="2">
        <v>1000</v>
      </c>
      <c r="H221" s="2">
        <v>812832277</v>
      </c>
      <c r="I221" s="2">
        <v>10</v>
      </c>
      <c r="J221" s="2">
        <v>50</v>
      </c>
      <c r="K221" s="2">
        <v>0</v>
      </c>
      <c r="L221" s="3">
        <f xml:space="preserve"> 0 + 7.13</f>
        <v>7.13</v>
      </c>
      <c r="M221" s="3">
        <f xml:space="preserve"> 0 + 5.9</f>
        <v>5.9</v>
      </c>
      <c r="N221" s="3">
        <f xml:space="preserve"> 0 + 13.74</f>
        <v>13.74</v>
      </c>
      <c r="O221" s="2">
        <v>0</v>
      </c>
    </row>
    <row r="222" spans="1:15" x14ac:dyDescent="0.25">
      <c r="A222" s="2">
        <v>23</v>
      </c>
      <c r="B222" s="2" t="s">
        <v>18</v>
      </c>
      <c r="C222" s="2">
        <v>1</v>
      </c>
      <c r="D222" s="2">
        <v>1</v>
      </c>
      <c r="E222" s="2" t="s">
        <v>16</v>
      </c>
      <c r="F222" s="2">
        <v>1</v>
      </c>
      <c r="G222" s="2">
        <v>1000</v>
      </c>
      <c r="H222" s="2">
        <v>812832277</v>
      </c>
      <c r="I222" s="2">
        <v>10</v>
      </c>
      <c r="J222" s="2">
        <v>50</v>
      </c>
      <c r="K222" s="2">
        <v>0</v>
      </c>
      <c r="L222" s="3">
        <f xml:space="preserve"> 0 + 1.93</f>
        <v>1.93</v>
      </c>
      <c r="M222" s="3">
        <f xml:space="preserve"> 0 + 3.33</f>
        <v>3.33</v>
      </c>
      <c r="N222" s="3">
        <f xml:space="preserve"> 0 + 5.78</f>
        <v>5.78</v>
      </c>
      <c r="O222" s="2">
        <v>0</v>
      </c>
    </row>
    <row r="223" spans="1:15" x14ac:dyDescent="0.25">
      <c r="A223" s="2">
        <v>23</v>
      </c>
      <c r="B223" s="2" t="s">
        <v>18</v>
      </c>
      <c r="C223" s="2">
        <v>1</v>
      </c>
      <c r="D223" s="2">
        <v>1</v>
      </c>
      <c r="E223" s="2" t="s">
        <v>17</v>
      </c>
      <c r="F223" s="2">
        <v>1</v>
      </c>
      <c r="G223" s="2">
        <v>1000</v>
      </c>
      <c r="H223" s="2">
        <v>812832277</v>
      </c>
      <c r="I223" s="2">
        <v>10</v>
      </c>
      <c r="J223" s="2">
        <v>50</v>
      </c>
      <c r="K223" s="2">
        <v>0</v>
      </c>
      <c r="L223" s="3">
        <f xml:space="preserve"> 0 + 2.65</f>
        <v>2.65</v>
      </c>
      <c r="M223" s="3">
        <f xml:space="preserve"> 0 + 2.02</f>
        <v>2.02</v>
      </c>
      <c r="N223" s="3">
        <f xml:space="preserve"> 0 + 5.1</f>
        <v>5.0999999999999996</v>
      </c>
      <c r="O223" s="2">
        <v>0</v>
      </c>
    </row>
    <row r="224" spans="1:15" x14ac:dyDescent="0.25">
      <c r="A224" s="2">
        <v>24</v>
      </c>
      <c r="B224" s="2" t="s">
        <v>18</v>
      </c>
      <c r="C224" s="2">
        <v>1</v>
      </c>
      <c r="D224" s="2">
        <v>1</v>
      </c>
      <c r="E224" s="2" t="s">
        <v>15</v>
      </c>
      <c r="F224" s="2">
        <v>1</v>
      </c>
      <c r="G224" s="2">
        <v>1000</v>
      </c>
      <c r="H224" s="2">
        <v>1515383558</v>
      </c>
      <c r="I224" s="2">
        <v>10</v>
      </c>
      <c r="J224" s="2">
        <v>50</v>
      </c>
      <c r="K224" s="2">
        <v>0</v>
      </c>
      <c r="L224" s="3">
        <f xml:space="preserve"> 0 + 6.94</f>
        <v>6.94</v>
      </c>
      <c r="M224" s="3">
        <f xml:space="preserve"> 0 + 5.94</f>
        <v>5.94</v>
      </c>
      <c r="N224" s="3">
        <f xml:space="preserve"> 0 + 13.6</f>
        <v>13.6</v>
      </c>
      <c r="O224" s="2">
        <v>0</v>
      </c>
    </row>
    <row r="225" spans="1:15" x14ac:dyDescent="0.25">
      <c r="A225" s="2">
        <v>24</v>
      </c>
      <c r="B225" s="2" t="s">
        <v>18</v>
      </c>
      <c r="C225" s="2">
        <v>1</v>
      </c>
      <c r="D225" s="2">
        <v>1</v>
      </c>
      <c r="E225" s="2" t="s">
        <v>16</v>
      </c>
      <c r="F225" s="2">
        <v>1</v>
      </c>
      <c r="G225" s="2">
        <v>1000</v>
      </c>
      <c r="H225" s="2">
        <v>1515383558</v>
      </c>
      <c r="I225" s="2">
        <v>10</v>
      </c>
      <c r="J225" s="2">
        <v>50</v>
      </c>
      <c r="K225" s="2">
        <v>0</v>
      </c>
      <c r="L225" s="3">
        <f xml:space="preserve"> 0 + 1.16</f>
        <v>1.1599999999999999</v>
      </c>
      <c r="M225" s="3">
        <f xml:space="preserve"> 0 + 2.64</f>
        <v>2.64</v>
      </c>
      <c r="N225" s="3">
        <f xml:space="preserve"> 0 + 4.31</f>
        <v>4.3099999999999996</v>
      </c>
      <c r="O225" s="2">
        <v>0</v>
      </c>
    </row>
    <row r="226" spans="1:15" x14ac:dyDescent="0.25">
      <c r="A226" s="2">
        <v>24</v>
      </c>
      <c r="B226" s="2" t="s">
        <v>18</v>
      </c>
      <c r="C226" s="2">
        <v>1</v>
      </c>
      <c r="D226" s="2">
        <v>1</v>
      </c>
      <c r="E226" s="2" t="s">
        <v>17</v>
      </c>
      <c r="F226" s="2">
        <v>1</v>
      </c>
      <c r="G226" s="2">
        <v>1000</v>
      </c>
      <c r="H226" s="2">
        <v>1515383558</v>
      </c>
      <c r="I226" s="2">
        <v>10</v>
      </c>
      <c r="J226" s="2">
        <v>50</v>
      </c>
      <c r="K226" s="2">
        <v>0</v>
      </c>
      <c r="L226" s="3">
        <f xml:space="preserve"> 0 + 2.92</f>
        <v>2.92</v>
      </c>
      <c r="M226" s="3">
        <f xml:space="preserve"> 0 + 2.14</f>
        <v>2.14</v>
      </c>
      <c r="N226" s="3">
        <f xml:space="preserve"> 0 + 5.47</f>
        <v>5.47</v>
      </c>
      <c r="O226" s="2">
        <v>0</v>
      </c>
    </row>
    <row r="227" spans="1:15" x14ac:dyDescent="0.25">
      <c r="A227" s="2">
        <v>25</v>
      </c>
      <c r="B227" s="2" t="s">
        <v>18</v>
      </c>
      <c r="C227" s="2">
        <v>1</v>
      </c>
      <c r="D227" s="2">
        <v>1</v>
      </c>
      <c r="E227" s="2" t="s">
        <v>15</v>
      </c>
      <c r="F227" s="2">
        <v>1</v>
      </c>
      <c r="G227" s="2">
        <v>1000</v>
      </c>
      <c r="H227" s="2">
        <v>1523198569</v>
      </c>
      <c r="I227" s="2">
        <v>10</v>
      </c>
      <c r="J227" s="2">
        <v>50</v>
      </c>
      <c r="K227" s="2">
        <v>0</v>
      </c>
      <c r="L227" s="3">
        <f xml:space="preserve"> 0 + 5.34</f>
        <v>5.34</v>
      </c>
      <c r="M227" s="3">
        <f xml:space="preserve"> 0 + 4.89</f>
        <v>4.8899999999999997</v>
      </c>
      <c r="N227" s="3">
        <f xml:space="preserve"> 0 + 10.96</f>
        <v>10.96</v>
      </c>
      <c r="O227" s="2">
        <v>0</v>
      </c>
    </row>
    <row r="228" spans="1:15" x14ac:dyDescent="0.25">
      <c r="A228" s="2">
        <v>25</v>
      </c>
      <c r="B228" s="2" t="s">
        <v>18</v>
      </c>
      <c r="C228" s="2">
        <v>1</v>
      </c>
      <c r="D228" s="2">
        <v>1</v>
      </c>
      <c r="E228" s="2" t="s">
        <v>16</v>
      </c>
      <c r="F228" s="2">
        <v>1</v>
      </c>
      <c r="G228" s="2">
        <v>1000</v>
      </c>
      <c r="H228" s="2">
        <v>1523198569</v>
      </c>
      <c r="I228" s="2">
        <v>10</v>
      </c>
      <c r="J228" s="2">
        <v>50</v>
      </c>
      <c r="K228" s="2">
        <v>0</v>
      </c>
      <c r="L228" s="3">
        <f xml:space="preserve"> 0 + 1.23</f>
        <v>1.23</v>
      </c>
      <c r="M228" s="3">
        <f xml:space="preserve"> 0 + 2.65</f>
        <v>2.65</v>
      </c>
      <c r="N228" s="3">
        <f xml:space="preserve"> 0 + 4.36</f>
        <v>4.3600000000000003</v>
      </c>
      <c r="O228" s="2">
        <v>0</v>
      </c>
    </row>
    <row r="229" spans="1:15" x14ac:dyDescent="0.25">
      <c r="A229" s="2">
        <v>25</v>
      </c>
      <c r="B229" s="2" t="s">
        <v>18</v>
      </c>
      <c r="C229" s="2">
        <v>1</v>
      </c>
      <c r="D229" s="2">
        <v>1</v>
      </c>
      <c r="E229" s="2" t="s">
        <v>17</v>
      </c>
      <c r="F229" s="2">
        <v>1</v>
      </c>
      <c r="G229" s="2">
        <v>1000</v>
      </c>
      <c r="H229" s="2">
        <v>1523198569</v>
      </c>
      <c r="I229" s="2">
        <v>10</v>
      </c>
      <c r="J229" s="2">
        <v>50</v>
      </c>
      <c r="K229" s="2">
        <v>0</v>
      </c>
      <c r="L229" s="3">
        <f xml:space="preserve"> 0 + 2.09</f>
        <v>2.09</v>
      </c>
      <c r="M229" s="3">
        <f xml:space="preserve"> 0 + 1.81</f>
        <v>1.81</v>
      </c>
      <c r="N229" s="3">
        <f xml:space="preserve"> 0 + 4.3</f>
        <v>4.3</v>
      </c>
      <c r="O229" s="2">
        <v>0</v>
      </c>
    </row>
    <row r="230" spans="1:15" x14ac:dyDescent="0.25">
      <c r="A230" s="2">
        <v>26</v>
      </c>
      <c r="B230" s="2" t="s">
        <v>18</v>
      </c>
      <c r="C230" s="2">
        <v>1</v>
      </c>
      <c r="D230" s="2">
        <v>1</v>
      </c>
      <c r="E230" s="2" t="s">
        <v>15</v>
      </c>
      <c r="F230" s="2">
        <v>1</v>
      </c>
      <c r="G230" s="2">
        <v>1000</v>
      </c>
      <c r="H230" s="2">
        <v>1501053376</v>
      </c>
      <c r="I230" s="2">
        <v>10</v>
      </c>
      <c r="J230" s="2">
        <v>50</v>
      </c>
      <c r="K230" s="2">
        <v>0</v>
      </c>
      <c r="L230" s="3">
        <f xml:space="preserve"> 0 + 7.56</f>
        <v>7.56</v>
      </c>
      <c r="M230" s="3">
        <f xml:space="preserve"> 0 + 5.9</f>
        <v>5.9</v>
      </c>
      <c r="N230" s="3">
        <f xml:space="preserve"> 0 + 14.19</f>
        <v>14.19</v>
      </c>
      <c r="O230" s="2">
        <v>0</v>
      </c>
    </row>
    <row r="231" spans="1:15" x14ac:dyDescent="0.25">
      <c r="A231" s="2">
        <v>26</v>
      </c>
      <c r="B231" s="2" t="s">
        <v>18</v>
      </c>
      <c r="C231" s="2">
        <v>1</v>
      </c>
      <c r="D231" s="2">
        <v>1</v>
      </c>
      <c r="E231" s="2" t="s">
        <v>16</v>
      </c>
      <c r="F231" s="2">
        <v>1</v>
      </c>
      <c r="G231" s="2">
        <v>1000</v>
      </c>
      <c r="H231" s="2">
        <v>1501053376</v>
      </c>
      <c r="I231" s="2">
        <v>10</v>
      </c>
      <c r="J231" s="2">
        <v>50</v>
      </c>
      <c r="K231" s="2">
        <v>0</v>
      </c>
      <c r="L231" s="3">
        <f xml:space="preserve"> 0 + 2.49</f>
        <v>2.4900000000000002</v>
      </c>
      <c r="M231" s="3">
        <f xml:space="preserve"> 0 + 3.51</f>
        <v>3.51</v>
      </c>
      <c r="N231" s="3">
        <f xml:space="preserve"> 0 + 6.52</f>
        <v>6.52</v>
      </c>
      <c r="O231" s="2">
        <v>0</v>
      </c>
    </row>
    <row r="232" spans="1:15" x14ac:dyDescent="0.25">
      <c r="A232" s="2">
        <v>26</v>
      </c>
      <c r="B232" s="2" t="s">
        <v>18</v>
      </c>
      <c r="C232" s="2">
        <v>1</v>
      </c>
      <c r="D232" s="2">
        <v>1</v>
      </c>
      <c r="E232" s="2" t="s">
        <v>17</v>
      </c>
      <c r="F232" s="2">
        <v>1</v>
      </c>
      <c r="G232" s="2">
        <v>1000</v>
      </c>
      <c r="H232" s="2">
        <v>1501053376</v>
      </c>
      <c r="I232" s="2">
        <v>10</v>
      </c>
      <c r="J232" s="2">
        <v>50</v>
      </c>
      <c r="K232" s="2">
        <v>0</v>
      </c>
      <c r="L232" s="3">
        <f xml:space="preserve"> 0 + 1.92</f>
        <v>1.92</v>
      </c>
      <c r="M232" s="3">
        <f xml:space="preserve"> 0 + 2.08</f>
        <v>2.08</v>
      </c>
      <c r="N232" s="3">
        <f xml:space="preserve"> 0 + 4.41</f>
        <v>4.41</v>
      </c>
      <c r="O232" s="2">
        <v>0</v>
      </c>
    </row>
    <row r="233" spans="1:15" x14ac:dyDescent="0.25">
      <c r="A233" s="2">
        <v>27</v>
      </c>
      <c r="B233" s="2" t="s">
        <v>18</v>
      </c>
      <c r="C233" s="2">
        <v>1</v>
      </c>
      <c r="D233" s="2">
        <v>1</v>
      </c>
      <c r="E233" s="2" t="s">
        <v>15</v>
      </c>
      <c r="F233" s="2">
        <v>1</v>
      </c>
      <c r="G233" s="2">
        <v>1000</v>
      </c>
      <c r="H233" s="2">
        <v>634753172</v>
      </c>
      <c r="I233" s="2">
        <v>10</v>
      </c>
      <c r="J233" s="2">
        <v>50</v>
      </c>
      <c r="K233" s="2">
        <v>0</v>
      </c>
      <c r="L233" s="3">
        <f xml:space="preserve"> 0 + 7.4</f>
        <v>7.4</v>
      </c>
      <c r="M233" s="3">
        <f xml:space="preserve"> 0 + 5.65</f>
        <v>5.65</v>
      </c>
      <c r="N233" s="3">
        <f xml:space="preserve"> 0 + 13.78</f>
        <v>13.78</v>
      </c>
      <c r="O233" s="2">
        <v>0</v>
      </c>
    </row>
    <row r="234" spans="1:15" x14ac:dyDescent="0.25">
      <c r="A234" s="2">
        <v>27</v>
      </c>
      <c r="B234" s="2" t="s">
        <v>18</v>
      </c>
      <c r="C234" s="2">
        <v>1</v>
      </c>
      <c r="D234" s="2">
        <v>1</v>
      </c>
      <c r="E234" s="2" t="s">
        <v>16</v>
      </c>
      <c r="F234" s="2">
        <v>1</v>
      </c>
      <c r="G234" s="2">
        <v>1000</v>
      </c>
      <c r="H234" s="2">
        <v>634753172</v>
      </c>
      <c r="I234" s="2">
        <v>10</v>
      </c>
      <c r="J234" s="2">
        <v>50</v>
      </c>
      <c r="K234" s="2">
        <v>0</v>
      </c>
      <c r="L234" s="3">
        <f xml:space="preserve"> 0 + 2.89</f>
        <v>2.89</v>
      </c>
      <c r="M234" s="3">
        <f xml:space="preserve"> 0 + 6.07</f>
        <v>6.07</v>
      </c>
      <c r="N234" s="3">
        <f xml:space="preserve"> 0 + 9.98</f>
        <v>9.98</v>
      </c>
      <c r="O234" s="2">
        <v>0</v>
      </c>
    </row>
    <row r="235" spans="1:15" x14ac:dyDescent="0.25">
      <c r="A235" s="2">
        <v>27</v>
      </c>
      <c r="B235" s="2" t="s">
        <v>18</v>
      </c>
      <c r="C235" s="2">
        <v>1</v>
      </c>
      <c r="D235" s="2">
        <v>1</v>
      </c>
      <c r="E235" s="2" t="s">
        <v>17</v>
      </c>
      <c r="F235" s="2">
        <v>1</v>
      </c>
      <c r="G235" s="2">
        <v>1000</v>
      </c>
      <c r="H235" s="2">
        <v>634753172</v>
      </c>
      <c r="I235" s="2">
        <v>10</v>
      </c>
      <c r="J235" s="2">
        <v>50</v>
      </c>
      <c r="K235" s="2">
        <v>0</v>
      </c>
      <c r="L235" s="3">
        <f xml:space="preserve"> 0 + 3.7</f>
        <v>3.7</v>
      </c>
      <c r="M235" s="3">
        <f xml:space="preserve"> 0 + 2.63</f>
        <v>2.63</v>
      </c>
      <c r="N235" s="3">
        <f xml:space="preserve"> 0 + 6.74</f>
        <v>6.74</v>
      </c>
      <c r="O235" s="2">
        <v>0</v>
      </c>
    </row>
    <row r="236" spans="1:15" x14ac:dyDescent="0.25">
      <c r="A236" s="2">
        <v>28</v>
      </c>
      <c r="B236" s="2" t="s">
        <v>18</v>
      </c>
      <c r="C236" s="2">
        <v>1</v>
      </c>
      <c r="D236" s="2">
        <v>1</v>
      </c>
      <c r="E236" s="2" t="s">
        <v>15</v>
      </c>
      <c r="F236" s="2">
        <v>1</v>
      </c>
      <c r="G236" s="2">
        <v>1000</v>
      </c>
      <c r="H236" s="2">
        <v>1631682631</v>
      </c>
      <c r="I236" s="2">
        <v>10</v>
      </c>
      <c r="J236" s="2">
        <v>50</v>
      </c>
      <c r="K236" s="2">
        <v>0</v>
      </c>
      <c r="L236" s="3">
        <f xml:space="preserve"> 0 + 7.35</f>
        <v>7.35</v>
      </c>
      <c r="M236" s="3">
        <f xml:space="preserve"> 0 + 5.32</f>
        <v>5.32</v>
      </c>
      <c r="N236" s="3">
        <f xml:space="preserve"> 0 + 13.33</f>
        <v>13.33</v>
      </c>
      <c r="O236" s="2">
        <v>0</v>
      </c>
    </row>
    <row r="237" spans="1:15" x14ac:dyDescent="0.25">
      <c r="A237" s="2">
        <v>28</v>
      </c>
      <c r="B237" s="2" t="s">
        <v>18</v>
      </c>
      <c r="C237" s="2">
        <v>1</v>
      </c>
      <c r="D237" s="2">
        <v>1</v>
      </c>
      <c r="E237" s="2" t="s">
        <v>16</v>
      </c>
      <c r="F237" s="2">
        <v>1</v>
      </c>
      <c r="G237" s="2">
        <v>1000</v>
      </c>
      <c r="H237" s="2">
        <v>1631682631</v>
      </c>
      <c r="I237" s="2">
        <v>10</v>
      </c>
      <c r="J237" s="2">
        <v>50</v>
      </c>
      <c r="K237" s="2">
        <v>0</v>
      </c>
      <c r="L237" s="3">
        <f xml:space="preserve"> 0 + 2.71</f>
        <v>2.71</v>
      </c>
      <c r="M237" s="3">
        <f xml:space="preserve"> 0 + 3.73</f>
        <v>3.73</v>
      </c>
      <c r="N237" s="3">
        <f xml:space="preserve"> 0 + 6.94</f>
        <v>6.94</v>
      </c>
      <c r="O237" s="2">
        <v>0</v>
      </c>
    </row>
    <row r="238" spans="1:15" x14ac:dyDescent="0.25">
      <c r="A238" s="2">
        <v>28</v>
      </c>
      <c r="B238" s="2" t="s">
        <v>18</v>
      </c>
      <c r="C238" s="2">
        <v>1</v>
      </c>
      <c r="D238" s="2">
        <v>1</v>
      </c>
      <c r="E238" s="2" t="s">
        <v>17</v>
      </c>
      <c r="F238" s="2">
        <v>1</v>
      </c>
      <c r="G238" s="2">
        <v>1000</v>
      </c>
      <c r="H238" s="2">
        <v>1631682631</v>
      </c>
      <c r="I238" s="2">
        <v>10</v>
      </c>
      <c r="J238" s="2">
        <v>50</v>
      </c>
      <c r="K238" s="2">
        <v>0</v>
      </c>
      <c r="L238" s="3">
        <f xml:space="preserve"> 0 + 2.82</f>
        <v>2.82</v>
      </c>
      <c r="M238" s="3">
        <f xml:space="preserve"> 0 + 2.16</f>
        <v>2.16</v>
      </c>
      <c r="N238" s="3">
        <f xml:space="preserve"> 0 + 5.38</f>
        <v>5.38</v>
      </c>
      <c r="O238" s="2">
        <v>0</v>
      </c>
    </row>
    <row r="239" spans="1:15" x14ac:dyDescent="0.25">
      <c r="A239" s="2">
        <v>29</v>
      </c>
      <c r="B239" s="2" t="s">
        <v>18</v>
      </c>
      <c r="C239" s="2">
        <v>1</v>
      </c>
      <c r="D239" s="2">
        <v>1</v>
      </c>
      <c r="E239" s="2" t="s">
        <v>15</v>
      </c>
      <c r="F239" s="2">
        <v>1</v>
      </c>
      <c r="G239" s="2">
        <v>1000</v>
      </c>
      <c r="H239" s="2">
        <v>946397456</v>
      </c>
      <c r="I239" s="2">
        <v>10</v>
      </c>
      <c r="J239" s="2">
        <v>50</v>
      </c>
      <c r="K239" s="2">
        <v>0</v>
      </c>
      <c r="L239" s="3">
        <f xml:space="preserve"> 0 + 6.42</f>
        <v>6.42</v>
      </c>
      <c r="M239" s="3">
        <f xml:space="preserve"> 0 + 5.77</f>
        <v>5.77</v>
      </c>
      <c r="N239" s="3">
        <f xml:space="preserve"> 0 + 12.91</f>
        <v>12.91</v>
      </c>
      <c r="O239" s="2">
        <v>0</v>
      </c>
    </row>
    <row r="240" spans="1:15" x14ac:dyDescent="0.25">
      <c r="A240" s="2">
        <v>29</v>
      </c>
      <c r="B240" s="2" t="s">
        <v>18</v>
      </c>
      <c r="C240" s="2">
        <v>1</v>
      </c>
      <c r="D240" s="2">
        <v>1</v>
      </c>
      <c r="E240" s="2" t="s">
        <v>16</v>
      </c>
      <c r="F240" s="2">
        <v>1</v>
      </c>
      <c r="G240" s="2">
        <v>1000</v>
      </c>
      <c r="H240" s="2">
        <v>946397456</v>
      </c>
      <c r="I240" s="2">
        <v>10</v>
      </c>
      <c r="J240" s="2">
        <v>50</v>
      </c>
      <c r="K240" s="2">
        <v>0</v>
      </c>
      <c r="L240" s="3">
        <f xml:space="preserve"> 0 + 2.42</f>
        <v>2.42</v>
      </c>
      <c r="M240" s="3">
        <f xml:space="preserve"> 0 + 3.41</f>
        <v>3.41</v>
      </c>
      <c r="N240" s="3">
        <f xml:space="preserve"> 0 + 6.35</f>
        <v>6.35</v>
      </c>
      <c r="O240" s="2">
        <v>0</v>
      </c>
    </row>
    <row r="241" spans="1:15" x14ac:dyDescent="0.25">
      <c r="A241" s="2">
        <v>29</v>
      </c>
      <c r="B241" s="2" t="s">
        <v>18</v>
      </c>
      <c r="C241" s="2">
        <v>1</v>
      </c>
      <c r="D241" s="2">
        <v>1</v>
      </c>
      <c r="E241" s="2" t="s">
        <v>17</v>
      </c>
      <c r="F241" s="2">
        <v>1</v>
      </c>
      <c r="G241" s="2">
        <v>1000</v>
      </c>
      <c r="H241" s="2">
        <v>946397456</v>
      </c>
      <c r="I241" s="2">
        <v>10</v>
      </c>
      <c r="J241" s="2">
        <v>50</v>
      </c>
      <c r="K241" s="2">
        <v>0</v>
      </c>
      <c r="L241" s="3">
        <f xml:space="preserve"> 0 + 2.06</f>
        <v>2.06</v>
      </c>
      <c r="M241" s="3">
        <f xml:space="preserve"> 0 + 2.05</f>
        <v>2.0499999999999998</v>
      </c>
      <c r="N241" s="3">
        <f xml:space="preserve"> 0 + 4.55</f>
        <v>4.55</v>
      </c>
      <c r="O241" s="2">
        <v>0</v>
      </c>
    </row>
    <row r="242" spans="1:15" x14ac:dyDescent="0.25">
      <c r="A242" s="2">
        <v>30</v>
      </c>
      <c r="B242" s="2" t="s">
        <v>18</v>
      </c>
      <c r="C242" s="2">
        <v>1</v>
      </c>
      <c r="D242" s="2">
        <v>1</v>
      </c>
      <c r="E242" s="2" t="s">
        <v>15</v>
      </c>
      <c r="F242" s="2">
        <v>1</v>
      </c>
      <c r="G242" s="2">
        <v>1000</v>
      </c>
      <c r="H242" s="2">
        <v>783544220</v>
      </c>
      <c r="I242" s="2">
        <v>10</v>
      </c>
      <c r="J242" s="2">
        <v>50</v>
      </c>
      <c r="K242" s="2">
        <v>0</v>
      </c>
      <c r="L242" s="3">
        <f xml:space="preserve"> 0 + 7.32</f>
        <v>7.32</v>
      </c>
      <c r="M242" s="3">
        <f xml:space="preserve"> 0 + 5.83</f>
        <v>5.83</v>
      </c>
      <c r="N242" s="3">
        <f xml:space="preserve"> 0 + 13.87</f>
        <v>13.87</v>
      </c>
      <c r="O242" s="2">
        <v>0</v>
      </c>
    </row>
    <row r="243" spans="1:15" x14ac:dyDescent="0.25">
      <c r="A243" s="2">
        <v>30</v>
      </c>
      <c r="B243" s="2" t="s">
        <v>18</v>
      </c>
      <c r="C243" s="2">
        <v>1</v>
      </c>
      <c r="D243" s="2">
        <v>1</v>
      </c>
      <c r="E243" s="2" t="s">
        <v>16</v>
      </c>
      <c r="F243" s="2">
        <v>1</v>
      </c>
      <c r="G243" s="2">
        <v>1000</v>
      </c>
      <c r="H243" s="2">
        <v>783544220</v>
      </c>
      <c r="I243" s="2">
        <v>10</v>
      </c>
      <c r="J243" s="2">
        <v>50</v>
      </c>
      <c r="K243" s="2">
        <v>0</v>
      </c>
      <c r="L243" s="3">
        <f xml:space="preserve"> 0 + 2.18</f>
        <v>2.1800000000000002</v>
      </c>
      <c r="M243" s="3">
        <f xml:space="preserve"> 0 + 3.56</f>
        <v>3.56</v>
      </c>
      <c r="N243" s="3">
        <f xml:space="preserve"> 0 + 6.28</f>
        <v>6.28</v>
      </c>
      <c r="O243" s="2">
        <v>0</v>
      </c>
    </row>
    <row r="244" spans="1:15" x14ac:dyDescent="0.25">
      <c r="A244" s="2">
        <v>30</v>
      </c>
      <c r="B244" s="2" t="s">
        <v>18</v>
      </c>
      <c r="C244" s="2">
        <v>1</v>
      </c>
      <c r="D244" s="2">
        <v>1</v>
      </c>
      <c r="E244" s="2" t="s">
        <v>17</v>
      </c>
      <c r="F244" s="2">
        <v>1</v>
      </c>
      <c r="G244" s="2">
        <v>1000</v>
      </c>
      <c r="H244" s="2">
        <v>783544220</v>
      </c>
      <c r="I244" s="2">
        <v>10</v>
      </c>
      <c r="J244" s="2">
        <v>50</v>
      </c>
      <c r="K244" s="2">
        <v>0</v>
      </c>
      <c r="L244" s="3">
        <f xml:space="preserve"> 0 + 3.43</f>
        <v>3.43</v>
      </c>
      <c r="M244" s="3">
        <f xml:space="preserve"> 0 + 2.52</f>
        <v>2.52</v>
      </c>
      <c r="N244" s="3">
        <f xml:space="preserve"> 0 + 6.35</f>
        <v>6.35</v>
      </c>
      <c r="O244" s="2">
        <v>0</v>
      </c>
    </row>
    <row r="245" spans="1:15" x14ac:dyDescent="0.25">
      <c r="A245" s="2">
        <v>31</v>
      </c>
      <c r="B245" s="2" t="s">
        <v>18</v>
      </c>
      <c r="C245" s="2">
        <v>1</v>
      </c>
      <c r="D245" s="2">
        <v>1</v>
      </c>
      <c r="E245" s="2" t="s">
        <v>15</v>
      </c>
      <c r="F245" s="2">
        <v>1</v>
      </c>
      <c r="G245" s="2">
        <v>1000</v>
      </c>
      <c r="H245" s="2">
        <v>1847156556</v>
      </c>
      <c r="I245" s="2">
        <v>10</v>
      </c>
      <c r="J245" s="2">
        <v>50</v>
      </c>
      <c r="K245" s="2">
        <v>0</v>
      </c>
      <c r="L245" s="3">
        <f xml:space="preserve"> 0 + 6.46</f>
        <v>6.46</v>
      </c>
      <c r="M245" s="3">
        <f xml:space="preserve"> 0 + 5.6</f>
        <v>5.6</v>
      </c>
      <c r="N245" s="3">
        <f xml:space="preserve"> 0 + 12.79</f>
        <v>12.79</v>
      </c>
      <c r="O245" s="2">
        <v>0</v>
      </c>
    </row>
    <row r="246" spans="1:15" x14ac:dyDescent="0.25">
      <c r="A246" s="2">
        <v>31</v>
      </c>
      <c r="B246" s="2" t="s">
        <v>18</v>
      </c>
      <c r="C246" s="2">
        <v>1</v>
      </c>
      <c r="D246" s="2">
        <v>1</v>
      </c>
      <c r="E246" s="2" t="s">
        <v>16</v>
      </c>
      <c r="F246" s="2">
        <v>1</v>
      </c>
      <c r="G246" s="2">
        <v>1000</v>
      </c>
      <c r="H246" s="2">
        <v>1847156556</v>
      </c>
      <c r="I246" s="2">
        <v>10</v>
      </c>
      <c r="J246" s="2">
        <v>50</v>
      </c>
      <c r="K246" s="2">
        <v>0</v>
      </c>
      <c r="L246" s="3">
        <f xml:space="preserve"> 0 + 1.89</f>
        <v>1.89</v>
      </c>
      <c r="M246" s="3">
        <f xml:space="preserve"> 0 + 3.16</f>
        <v>3.16</v>
      </c>
      <c r="N246" s="3">
        <f xml:space="preserve"> 0 + 5.56</f>
        <v>5.56</v>
      </c>
      <c r="O246" s="2">
        <v>0</v>
      </c>
    </row>
    <row r="247" spans="1:15" x14ac:dyDescent="0.25">
      <c r="A247" s="2">
        <v>31</v>
      </c>
      <c r="B247" s="2" t="s">
        <v>18</v>
      </c>
      <c r="C247" s="2">
        <v>1</v>
      </c>
      <c r="D247" s="2">
        <v>1</v>
      </c>
      <c r="E247" s="2" t="s">
        <v>17</v>
      </c>
      <c r="F247" s="2">
        <v>1</v>
      </c>
      <c r="G247" s="2">
        <v>1000</v>
      </c>
      <c r="H247" s="2">
        <v>1847156556</v>
      </c>
      <c r="I247" s="2">
        <v>10</v>
      </c>
      <c r="J247" s="2">
        <v>50</v>
      </c>
      <c r="K247" s="2">
        <v>0</v>
      </c>
      <c r="L247" s="3">
        <f xml:space="preserve"> 0 + 2.77</f>
        <v>2.77</v>
      </c>
      <c r="M247" s="3">
        <f xml:space="preserve"> 0 + 2.15</f>
        <v>2.15</v>
      </c>
      <c r="N247" s="3">
        <f xml:space="preserve"> 0 + 5.32</f>
        <v>5.32</v>
      </c>
      <c r="O247" s="2">
        <v>0</v>
      </c>
    </row>
    <row r="248" spans="1:15" x14ac:dyDescent="0.25">
      <c r="A248" s="2">
        <v>32</v>
      </c>
      <c r="B248" s="2" t="s">
        <v>18</v>
      </c>
      <c r="C248" s="2">
        <v>1</v>
      </c>
      <c r="D248" s="2">
        <v>1</v>
      </c>
      <c r="E248" s="2" t="s">
        <v>15</v>
      </c>
      <c r="F248" s="2">
        <v>1</v>
      </c>
      <c r="G248" s="2">
        <v>1000</v>
      </c>
      <c r="H248" s="2">
        <v>904387628</v>
      </c>
      <c r="I248" s="2">
        <v>10</v>
      </c>
      <c r="J248" s="2">
        <v>50</v>
      </c>
      <c r="K248" s="2">
        <v>0</v>
      </c>
      <c r="L248" s="3">
        <f xml:space="preserve"> 0 + 8.89</f>
        <v>8.89</v>
      </c>
      <c r="M248" s="3">
        <f xml:space="preserve"> 0 + 6.3</f>
        <v>6.3</v>
      </c>
      <c r="N248" s="3">
        <f xml:space="preserve"> 0 + 15.86</f>
        <v>15.86</v>
      </c>
      <c r="O248" s="2">
        <v>0</v>
      </c>
    </row>
    <row r="249" spans="1:15" x14ac:dyDescent="0.25">
      <c r="A249" s="2">
        <v>32</v>
      </c>
      <c r="B249" s="2" t="s">
        <v>18</v>
      </c>
      <c r="C249" s="2">
        <v>1</v>
      </c>
      <c r="D249" s="2">
        <v>1</v>
      </c>
      <c r="E249" s="2" t="s">
        <v>16</v>
      </c>
      <c r="F249" s="2">
        <v>1</v>
      </c>
      <c r="G249" s="2">
        <v>1000</v>
      </c>
      <c r="H249" s="2">
        <v>904387628</v>
      </c>
      <c r="I249" s="2">
        <v>10</v>
      </c>
      <c r="J249" s="2">
        <v>50</v>
      </c>
      <c r="K249" s="2">
        <v>0</v>
      </c>
      <c r="L249" s="3">
        <f xml:space="preserve"> 0 + 3.63</f>
        <v>3.63</v>
      </c>
      <c r="M249" s="3">
        <f xml:space="preserve"> 0 + 4.39</f>
        <v>4.3899999999999997</v>
      </c>
      <c r="N249" s="3">
        <f xml:space="preserve"> 0 + 8.55</f>
        <v>8.5500000000000007</v>
      </c>
      <c r="O249" s="2">
        <v>0</v>
      </c>
    </row>
    <row r="250" spans="1:15" x14ac:dyDescent="0.25">
      <c r="A250" s="2">
        <v>32</v>
      </c>
      <c r="B250" s="2" t="s">
        <v>18</v>
      </c>
      <c r="C250" s="2">
        <v>1</v>
      </c>
      <c r="D250" s="2">
        <v>1</v>
      </c>
      <c r="E250" s="2" t="s">
        <v>17</v>
      </c>
      <c r="F250" s="2">
        <v>1</v>
      </c>
      <c r="G250" s="2">
        <v>1000</v>
      </c>
      <c r="H250" s="2">
        <v>904387628</v>
      </c>
      <c r="I250" s="2">
        <v>10</v>
      </c>
      <c r="J250" s="2">
        <v>50</v>
      </c>
      <c r="K250" s="2">
        <v>0</v>
      </c>
      <c r="L250" s="3">
        <f xml:space="preserve"> 0 + 5.18</f>
        <v>5.18</v>
      </c>
      <c r="M250" s="3">
        <f xml:space="preserve"> 0 + 3.27</f>
        <v>3.27</v>
      </c>
      <c r="N250" s="3">
        <f xml:space="preserve"> 0 + 8.87</f>
        <v>8.8699999999999992</v>
      </c>
      <c r="O250" s="2">
        <v>0</v>
      </c>
    </row>
    <row r="251" spans="1:15" x14ac:dyDescent="0.25">
      <c r="A251" s="2">
        <v>33</v>
      </c>
      <c r="B251" s="2" t="s">
        <v>18</v>
      </c>
      <c r="C251" s="2">
        <v>1</v>
      </c>
      <c r="D251" s="2">
        <v>1</v>
      </c>
      <c r="E251" s="2" t="s">
        <v>15</v>
      </c>
      <c r="F251" s="2">
        <v>1</v>
      </c>
      <c r="G251" s="2">
        <v>1000</v>
      </c>
      <c r="H251" s="2">
        <v>127060778</v>
      </c>
      <c r="I251" s="2">
        <v>10</v>
      </c>
      <c r="J251" s="2">
        <v>50</v>
      </c>
      <c r="K251" s="2">
        <v>0</v>
      </c>
      <c r="L251" s="3">
        <f xml:space="preserve"> 0 + 6.19</f>
        <v>6.19</v>
      </c>
      <c r="M251" s="3">
        <f xml:space="preserve"> 0 + 4.9</f>
        <v>4.9000000000000004</v>
      </c>
      <c r="N251" s="3">
        <f xml:space="preserve"> 0 + 11.77</f>
        <v>11.77</v>
      </c>
      <c r="O251" s="2">
        <v>0</v>
      </c>
    </row>
    <row r="252" spans="1:15" x14ac:dyDescent="0.25">
      <c r="A252" s="2">
        <v>33</v>
      </c>
      <c r="B252" s="2" t="s">
        <v>18</v>
      </c>
      <c r="C252" s="2">
        <v>1</v>
      </c>
      <c r="D252" s="2">
        <v>1</v>
      </c>
      <c r="E252" s="2" t="s">
        <v>16</v>
      </c>
      <c r="F252" s="2">
        <v>1</v>
      </c>
      <c r="G252" s="2">
        <v>1000</v>
      </c>
      <c r="H252" s="2">
        <v>127060778</v>
      </c>
      <c r="I252" s="2">
        <v>10</v>
      </c>
      <c r="J252" s="2">
        <v>50</v>
      </c>
      <c r="K252" s="2">
        <v>0</v>
      </c>
      <c r="L252" s="3">
        <f xml:space="preserve"> 0 + 3.57</f>
        <v>3.57</v>
      </c>
      <c r="M252" s="3">
        <f xml:space="preserve"> 0 + 4.29</f>
        <v>4.29</v>
      </c>
      <c r="N252" s="3">
        <f xml:space="preserve"> 0 + 8.38</f>
        <v>8.3800000000000008</v>
      </c>
      <c r="O252" s="2">
        <v>0</v>
      </c>
    </row>
    <row r="253" spans="1:15" x14ac:dyDescent="0.25">
      <c r="A253" s="2">
        <v>33</v>
      </c>
      <c r="B253" s="2" t="s">
        <v>18</v>
      </c>
      <c r="C253" s="2">
        <v>1</v>
      </c>
      <c r="D253" s="2">
        <v>1</v>
      </c>
      <c r="E253" s="2" t="s">
        <v>17</v>
      </c>
      <c r="F253" s="2">
        <v>1</v>
      </c>
      <c r="G253" s="2">
        <v>1000</v>
      </c>
      <c r="H253" s="2">
        <v>127060778</v>
      </c>
      <c r="I253" s="2">
        <v>10</v>
      </c>
      <c r="J253" s="2">
        <v>50</v>
      </c>
      <c r="K253" s="2">
        <v>0</v>
      </c>
      <c r="L253" s="3">
        <f xml:space="preserve"> 0 + 3.37</f>
        <v>3.37</v>
      </c>
      <c r="M253" s="3">
        <f xml:space="preserve"> 0 + 2.58</f>
        <v>2.58</v>
      </c>
      <c r="N253" s="3">
        <f xml:space="preserve"> 0 + 6.36</f>
        <v>6.36</v>
      </c>
      <c r="O253" s="2">
        <v>0</v>
      </c>
    </row>
    <row r="254" spans="1:15" x14ac:dyDescent="0.25">
      <c r="A254" s="2">
        <v>34</v>
      </c>
      <c r="B254" s="2" t="s">
        <v>18</v>
      </c>
      <c r="C254" s="2">
        <v>1</v>
      </c>
      <c r="D254" s="2">
        <v>1</v>
      </c>
      <c r="E254" s="2" t="s">
        <v>15</v>
      </c>
      <c r="F254" s="2">
        <v>1</v>
      </c>
      <c r="G254" s="2">
        <v>1000</v>
      </c>
      <c r="H254" s="2">
        <v>1763773510</v>
      </c>
      <c r="I254" s="2">
        <v>10</v>
      </c>
      <c r="J254" s="2">
        <v>50</v>
      </c>
      <c r="K254" s="2">
        <v>0</v>
      </c>
      <c r="L254" s="3">
        <f xml:space="preserve"> 0 + 7.88</f>
        <v>7.88</v>
      </c>
      <c r="M254" s="3">
        <f xml:space="preserve"> 0 + 5.88</f>
        <v>5.88</v>
      </c>
      <c r="N254" s="3">
        <f xml:space="preserve"> 0 + 14.48</f>
        <v>14.48</v>
      </c>
      <c r="O254" s="2">
        <v>0</v>
      </c>
    </row>
    <row r="255" spans="1:15" x14ac:dyDescent="0.25">
      <c r="A255" s="2">
        <v>34</v>
      </c>
      <c r="B255" s="2" t="s">
        <v>18</v>
      </c>
      <c r="C255" s="2">
        <v>1</v>
      </c>
      <c r="D255" s="2">
        <v>1</v>
      </c>
      <c r="E255" s="2" t="s">
        <v>16</v>
      </c>
      <c r="F255" s="2">
        <v>1</v>
      </c>
      <c r="G255" s="2">
        <v>1000</v>
      </c>
      <c r="H255" s="2">
        <v>1763773510</v>
      </c>
      <c r="I255" s="2">
        <v>10</v>
      </c>
      <c r="J255" s="2">
        <v>50</v>
      </c>
      <c r="K255" s="2">
        <v>0</v>
      </c>
      <c r="L255" s="3">
        <f xml:space="preserve"> 0 + 0.4</f>
        <v>0.4</v>
      </c>
      <c r="M255" s="3">
        <f xml:space="preserve"> 0 + 2.19</f>
        <v>2.19</v>
      </c>
      <c r="N255" s="3">
        <f xml:space="preserve"> 0 + 3.09</f>
        <v>3.09</v>
      </c>
      <c r="O255" s="2">
        <v>0</v>
      </c>
    </row>
    <row r="256" spans="1:15" x14ac:dyDescent="0.25">
      <c r="A256" s="2">
        <v>34</v>
      </c>
      <c r="B256" s="2" t="s">
        <v>18</v>
      </c>
      <c r="C256" s="2">
        <v>1</v>
      </c>
      <c r="D256" s="2">
        <v>1</v>
      </c>
      <c r="E256" s="2" t="s">
        <v>17</v>
      </c>
      <c r="F256" s="2">
        <v>1</v>
      </c>
      <c r="G256" s="2">
        <v>1000</v>
      </c>
      <c r="H256" s="2">
        <v>1763773510</v>
      </c>
      <c r="I256" s="2">
        <v>10</v>
      </c>
      <c r="J256" s="2">
        <v>50</v>
      </c>
      <c r="K256" s="2">
        <v>0</v>
      </c>
      <c r="L256" s="3">
        <f xml:space="preserve"> 0 + 2.46</f>
        <v>2.46</v>
      </c>
      <c r="M256" s="3">
        <f xml:space="preserve"> 0 + 2.4</f>
        <v>2.4</v>
      </c>
      <c r="N256" s="3">
        <f xml:space="preserve"> 0 + 5.25</f>
        <v>5.25</v>
      </c>
      <c r="O256" s="2">
        <v>0</v>
      </c>
    </row>
    <row r="257" spans="1:15" x14ac:dyDescent="0.25">
      <c r="A257" s="2">
        <v>35</v>
      </c>
      <c r="B257" s="2" t="s">
        <v>18</v>
      </c>
      <c r="C257" s="2">
        <v>1</v>
      </c>
      <c r="D257" s="2">
        <v>1</v>
      </c>
      <c r="E257" s="2" t="s">
        <v>15</v>
      </c>
      <c r="F257" s="2">
        <v>1</v>
      </c>
      <c r="G257" s="2">
        <v>1000</v>
      </c>
      <c r="H257" s="2">
        <v>216853361</v>
      </c>
      <c r="I257" s="2">
        <v>10</v>
      </c>
      <c r="J257" s="2">
        <v>50</v>
      </c>
      <c r="K257" s="2">
        <v>0</v>
      </c>
      <c r="L257" s="3">
        <f xml:space="preserve"> 0 + 6.8</f>
        <v>6.8</v>
      </c>
      <c r="M257" s="3">
        <f xml:space="preserve"> 0 + 5.74</f>
        <v>5.74</v>
      </c>
      <c r="N257" s="3">
        <f xml:space="preserve"> 0 + 13.26</f>
        <v>13.26</v>
      </c>
      <c r="O257" s="2">
        <v>0</v>
      </c>
    </row>
    <row r="258" spans="1:15" x14ac:dyDescent="0.25">
      <c r="A258" s="2">
        <v>35</v>
      </c>
      <c r="B258" s="2" t="s">
        <v>18</v>
      </c>
      <c r="C258" s="2">
        <v>1</v>
      </c>
      <c r="D258" s="2">
        <v>1</v>
      </c>
      <c r="E258" s="2" t="s">
        <v>16</v>
      </c>
      <c r="F258" s="2">
        <v>1</v>
      </c>
      <c r="G258" s="2">
        <v>1000</v>
      </c>
      <c r="H258" s="2">
        <v>216853361</v>
      </c>
      <c r="I258" s="2">
        <v>10</v>
      </c>
      <c r="J258" s="2">
        <v>50</v>
      </c>
      <c r="K258" s="2">
        <v>0</v>
      </c>
      <c r="L258" s="3">
        <f xml:space="preserve"> 0 + 1.98</f>
        <v>1.98</v>
      </c>
      <c r="M258" s="3">
        <f xml:space="preserve"> 0 + 3.43</f>
        <v>3.43</v>
      </c>
      <c r="N258" s="3">
        <f xml:space="preserve"> 0 + 5.93</f>
        <v>5.93</v>
      </c>
      <c r="O258" s="2">
        <v>0</v>
      </c>
    </row>
    <row r="259" spans="1:15" x14ac:dyDescent="0.25">
      <c r="A259" s="2">
        <v>35</v>
      </c>
      <c r="B259" s="2" t="s">
        <v>18</v>
      </c>
      <c r="C259" s="2">
        <v>1</v>
      </c>
      <c r="D259" s="2">
        <v>1</v>
      </c>
      <c r="E259" s="2" t="s">
        <v>17</v>
      </c>
      <c r="F259" s="2">
        <v>1</v>
      </c>
      <c r="G259" s="2">
        <v>1000</v>
      </c>
      <c r="H259" s="2">
        <v>216853361</v>
      </c>
      <c r="I259" s="2">
        <v>10</v>
      </c>
      <c r="J259" s="2">
        <v>50</v>
      </c>
      <c r="K259" s="2">
        <v>0</v>
      </c>
      <c r="L259" s="3">
        <f xml:space="preserve"> 0 + 3.2</f>
        <v>3.2</v>
      </c>
      <c r="M259" s="3">
        <f xml:space="preserve"> 0 + 2.5</f>
        <v>2.5</v>
      </c>
      <c r="N259" s="3">
        <f xml:space="preserve"> 0 + 6.09</f>
        <v>6.09</v>
      </c>
      <c r="O259" s="2">
        <v>0</v>
      </c>
    </row>
    <row r="260" spans="1:15" x14ac:dyDescent="0.25">
      <c r="A260" s="2">
        <v>36</v>
      </c>
      <c r="B260" s="2" t="s">
        <v>18</v>
      </c>
      <c r="C260" s="2">
        <v>1</v>
      </c>
      <c r="D260" s="2">
        <v>1</v>
      </c>
      <c r="E260" s="2" t="s">
        <v>15</v>
      </c>
      <c r="F260" s="2">
        <v>1</v>
      </c>
      <c r="G260" s="2">
        <v>1000</v>
      </c>
      <c r="H260" s="2">
        <v>815400531</v>
      </c>
      <c r="I260" s="2">
        <v>10</v>
      </c>
      <c r="J260" s="2">
        <v>50</v>
      </c>
      <c r="K260" s="2">
        <v>0</v>
      </c>
      <c r="L260" s="3">
        <f xml:space="preserve"> 0 + 7.65</f>
        <v>7.65</v>
      </c>
      <c r="M260" s="3">
        <f xml:space="preserve"> 0 + 5.51</f>
        <v>5.51</v>
      </c>
      <c r="N260" s="3">
        <f xml:space="preserve"> 0 + 13.88</f>
        <v>13.88</v>
      </c>
      <c r="O260" s="2">
        <v>0</v>
      </c>
    </row>
    <row r="261" spans="1:15" x14ac:dyDescent="0.25">
      <c r="A261" s="2">
        <v>36</v>
      </c>
      <c r="B261" s="2" t="s">
        <v>18</v>
      </c>
      <c r="C261" s="2">
        <v>1</v>
      </c>
      <c r="D261" s="2">
        <v>1</v>
      </c>
      <c r="E261" s="2" t="s">
        <v>16</v>
      </c>
      <c r="F261" s="2">
        <v>1</v>
      </c>
      <c r="G261" s="2">
        <v>1000</v>
      </c>
      <c r="H261" s="2">
        <v>815400531</v>
      </c>
      <c r="I261" s="2">
        <v>10</v>
      </c>
      <c r="J261" s="2">
        <v>50</v>
      </c>
      <c r="K261" s="2">
        <v>0</v>
      </c>
      <c r="L261" s="3">
        <f xml:space="preserve"> 0 + 2.72</f>
        <v>2.72</v>
      </c>
      <c r="M261" s="3">
        <f xml:space="preserve"> 0 + 3.56</f>
        <v>3.56</v>
      </c>
      <c r="N261" s="3">
        <f xml:space="preserve"> 0 + 6.77</f>
        <v>6.77</v>
      </c>
      <c r="O261" s="2">
        <v>0</v>
      </c>
    </row>
    <row r="262" spans="1:15" x14ac:dyDescent="0.25">
      <c r="A262" s="2">
        <v>36</v>
      </c>
      <c r="B262" s="2" t="s">
        <v>18</v>
      </c>
      <c r="C262" s="2">
        <v>1</v>
      </c>
      <c r="D262" s="2">
        <v>1</v>
      </c>
      <c r="E262" s="2" t="s">
        <v>17</v>
      </c>
      <c r="F262" s="2">
        <v>1</v>
      </c>
      <c r="G262" s="2">
        <v>1000</v>
      </c>
      <c r="H262" s="2">
        <v>815400531</v>
      </c>
      <c r="I262" s="2">
        <v>10</v>
      </c>
      <c r="J262" s="2">
        <v>50</v>
      </c>
      <c r="K262" s="2">
        <v>0</v>
      </c>
      <c r="L262" s="3">
        <f xml:space="preserve"> 0 + 4.06</f>
        <v>4.0599999999999996</v>
      </c>
      <c r="M262" s="3">
        <f xml:space="preserve"> 0 + 2.69</f>
        <v>2.69</v>
      </c>
      <c r="N262" s="3">
        <f xml:space="preserve"> 0 + 7.15</f>
        <v>7.15</v>
      </c>
      <c r="O262" s="2">
        <v>0</v>
      </c>
    </row>
    <row r="263" spans="1:15" x14ac:dyDescent="0.25">
      <c r="A263" s="2">
        <v>37</v>
      </c>
      <c r="B263" s="2" t="s">
        <v>18</v>
      </c>
      <c r="C263" s="2">
        <v>1</v>
      </c>
      <c r="D263" s="2">
        <v>1</v>
      </c>
      <c r="E263" s="2" t="s">
        <v>15</v>
      </c>
      <c r="F263" s="2">
        <v>1</v>
      </c>
      <c r="G263" s="2">
        <v>1000</v>
      </c>
      <c r="H263" s="2">
        <v>1889404341</v>
      </c>
      <c r="I263" s="2">
        <v>10</v>
      </c>
      <c r="J263" s="2">
        <v>50</v>
      </c>
      <c r="K263" s="2">
        <v>0</v>
      </c>
      <c r="L263" s="3">
        <f xml:space="preserve"> 0 + 9.21</f>
        <v>9.2100000000000009</v>
      </c>
      <c r="M263" s="3">
        <f xml:space="preserve"> 0 + 6.41</f>
        <v>6.41</v>
      </c>
      <c r="N263" s="3">
        <f xml:space="preserve"> 0 + 16.35</f>
        <v>16.350000000000001</v>
      </c>
      <c r="O263" s="2">
        <v>0</v>
      </c>
    </row>
    <row r="264" spans="1:15" x14ac:dyDescent="0.25">
      <c r="A264" s="2">
        <v>37</v>
      </c>
      <c r="B264" s="2" t="s">
        <v>18</v>
      </c>
      <c r="C264" s="2">
        <v>1</v>
      </c>
      <c r="D264" s="2">
        <v>1</v>
      </c>
      <c r="E264" s="2" t="s">
        <v>16</v>
      </c>
      <c r="F264" s="2">
        <v>1</v>
      </c>
      <c r="G264" s="2">
        <v>1000</v>
      </c>
      <c r="H264" s="2">
        <v>1889404341</v>
      </c>
      <c r="I264" s="2">
        <v>10</v>
      </c>
      <c r="J264" s="2">
        <v>50</v>
      </c>
      <c r="K264" s="2">
        <v>0</v>
      </c>
      <c r="L264" s="3">
        <f xml:space="preserve"> 0 + 2.86</f>
        <v>2.86</v>
      </c>
      <c r="M264" s="3">
        <f xml:space="preserve"> 0 + 3.98</f>
        <v>3.98</v>
      </c>
      <c r="N264" s="3">
        <f xml:space="preserve"> 0 + 7.36</f>
        <v>7.36</v>
      </c>
      <c r="O264" s="2">
        <v>0</v>
      </c>
    </row>
    <row r="265" spans="1:15" x14ac:dyDescent="0.25">
      <c r="A265" s="2">
        <v>37</v>
      </c>
      <c r="B265" s="2" t="s">
        <v>18</v>
      </c>
      <c r="C265" s="2">
        <v>1</v>
      </c>
      <c r="D265" s="2">
        <v>1</v>
      </c>
      <c r="E265" s="2" t="s">
        <v>17</v>
      </c>
      <c r="F265" s="2">
        <v>1</v>
      </c>
      <c r="G265" s="2">
        <v>1000</v>
      </c>
      <c r="H265" s="2">
        <v>1889404341</v>
      </c>
      <c r="I265" s="2">
        <v>10</v>
      </c>
      <c r="J265" s="2">
        <v>50</v>
      </c>
      <c r="K265" s="2">
        <v>0</v>
      </c>
      <c r="L265" s="3">
        <f xml:space="preserve"> 0 + 3.36</f>
        <v>3.36</v>
      </c>
      <c r="M265" s="3">
        <f xml:space="preserve"> 0 + 2.44</f>
        <v>2.44</v>
      </c>
      <c r="N265" s="3">
        <f xml:space="preserve"> 0 + 6.21</f>
        <v>6.21</v>
      </c>
      <c r="O265" s="2">
        <v>0</v>
      </c>
    </row>
    <row r="266" spans="1:15" x14ac:dyDescent="0.25">
      <c r="A266" s="2">
        <v>38</v>
      </c>
      <c r="B266" s="2" t="s">
        <v>18</v>
      </c>
      <c r="C266" s="2">
        <v>1</v>
      </c>
      <c r="D266" s="2">
        <v>1</v>
      </c>
      <c r="E266" s="2" t="s">
        <v>15</v>
      </c>
      <c r="F266" s="2">
        <v>1</v>
      </c>
      <c r="G266" s="2">
        <v>1000</v>
      </c>
      <c r="H266" s="2">
        <v>1277861863</v>
      </c>
      <c r="I266" s="2">
        <v>10</v>
      </c>
      <c r="J266" s="2">
        <v>50</v>
      </c>
      <c r="K266" s="2">
        <v>0</v>
      </c>
      <c r="L266" s="3">
        <f xml:space="preserve"> 0 + 9.6</f>
        <v>9.6</v>
      </c>
      <c r="M266" s="3">
        <f xml:space="preserve"> 0 + 6.41</f>
        <v>6.41</v>
      </c>
      <c r="N266" s="3">
        <f xml:space="preserve"> 0 + 16.74</f>
        <v>16.739999999999998</v>
      </c>
      <c r="O266" s="2">
        <v>0</v>
      </c>
    </row>
    <row r="267" spans="1:15" x14ac:dyDescent="0.25">
      <c r="A267" s="2">
        <v>38</v>
      </c>
      <c r="B267" s="2" t="s">
        <v>18</v>
      </c>
      <c r="C267" s="2">
        <v>1</v>
      </c>
      <c r="D267" s="2">
        <v>1</v>
      </c>
      <c r="E267" s="2" t="s">
        <v>16</v>
      </c>
      <c r="F267" s="2">
        <v>1</v>
      </c>
      <c r="G267" s="2">
        <v>1000</v>
      </c>
      <c r="H267" s="2">
        <v>1277861863</v>
      </c>
      <c r="I267" s="2">
        <v>10</v>
      </c>
      <c r="J267" s="2">
        <v>50</v>
      </c>
      <c r="K267" s="2">
        <v>0</v>
      </c>
      <c r="L267" s="3">
        <f xml:space="preserve"> 0 + 3.81</f>
        <v>3.81</v>
      </c>
      <c r="M267" s="3">
        <f xml:space="preserve"> 0 + 4.25</f>
        <v>4.25</v>
      </c>
      <c r="N267" s="3">
        <f xml:space="preserve"> 0 + 8.58</f>
        <v>8.58</v>
      </c>
      <c r="O267" s="2">
        <v>0</v>
      </c>
    </row>
    <row r="268" spans="1:15" x14ac:dyDescent="0.25">
      <c r="A268" s="2">
        <v>38</v>
      </c>
      <c r="B268" s="2" t="s">
        <v>18</v>
      </c>
      <c r="C268" s="2">
        <v>1</v>
      </c>
      <c r="D268" s="2">
        <v>1</v>
      </c>
      <c r="E268" s="2" t="s">
        <v>17</v>
      </c>
      <c r="F268" s="2">
        <v>1</v>
      </c>
      <c r="G268" s="2">
        <v>1000</v>
      </c>
      <c r="H268" s="2">
        <v>1277861863</v>
      </c>
      <c r="I268" s="2">
        <v>10</v>
      </c>
      <c r="J268" s="2">
        <v>50</v>
      </c>
      <c r="K268" s="2">
        <v>0</v>
      </c>
      <c r="L268" s="3">
        <f xml:space="preserve"> 0 + 4.49</f>
        <v>4.49</v>
      </c>
      <c r="M268" s="3">
        <f xml:space="preserve"> 0 + 2.85</f>
        <v>2.85</v>
      </c>
      <c r="N268" s="3">
        <f xml:space="preserve"> 0 + 7.75</f>
        <v>7.75</v>
      </c>
      <c r="O268" s="2">
        <v>0</v>
      </c>
    </row>
    <row r="269" spans="1:15" x14ac:dyDescent="0.25">
      <c r="A269" s="2">
        <v>39</v>
      </c>
      <c r="B269" s="2" t="s">
        <v>18</v>
      </c>
      <c r="C269" s="2">
        <v>1</v>
      </c>
      <c r="D269" s="2">
        <v>1</v>
      </c>
      <c r="E269" s="2" t="s">
        <v>15</v>
      </c>
      <c r="F269" s="2">
        <v>1</v>
      </c>
      <c r="G269" s="2">
        <v>1000</v>
      </c>
      <c r="H269" s="2">
        <v>1633233815</v>
      </c>
      <c r="I269" s="2">
        <v>10</v>
      </c>
      <c r="J269" s="2">
        <v>50</v>
      </c>
      <c r="K269" s="2">
        <v>0</v>
      </c>
      <c r="L269" s="3">
        <f xml:space="preserve"> 0 + 11.51</f>
        <v>11.51</v>
      </c>
      <c r="M269" s="3">
        <f xml:space="preserve"> 0 + 7.51</f>
        <v>7.51</v>
      </c>
      <c r="N269" s="3">
        <f xml:space="preserve"> 0 + 19.74</f>
        <v>19.739999999999998</v>
      </c>
      <c r="O269" s="2">
        <v>0</v>
      </c>
    </row>
    <row r="270" spans="1:15" x14ac:dyDescent="0.25">
      <c r="A270" s="2">
        <v>39</v>
      </c>
      <c r="B270" s="2" t="s">
        <v>18</v>
      </c>
      <c r="C270" s="2">
        <v>1</v>
      </c>
      <c r="D270" s="2">
        <v>1</v>
      </c>
      <c r="E270" s="2" t="s">
        <v>16</v>
      </c>
      <c r="F270" s="2">
        <v>1</v>
      </c>
      <c r="G270" s="2">
        <v>1000</v>
      </c>
      <c r="H270" s="2">
        <v>1633233815</v>
      </c>
      <c r="I270" s="2">
        <v>10</v>
      </c>
      <c r="J270" s="2">
        <v>50</v>
      </c>
      <c r="K270" s="2">
        <v>0</v>
      </c>
      <c r="L270" s="3">
        <f xml:space="preserve"> 0 + 3.35</f>
        <v>3.35</v>
      </c>
      <c r="M270" s="3">
        <f xml:space="preserve"> 0 + 3.95</f>
        <v>3.95</v>
      </c>
      <c r="N270" s="3">
        <f xml:space="preserve"> 0 + 7.84</f>
        <v>7.84</v>
      </c>
      <c r="O270" s="2">
        <v>0</v>
      </c>
    </row>
    <row r="271" spans="1:15" x14ac:dyDescent="0.25">
      <c r="A271" s="2">
        <v>39</v>
      </c>
      <c r="B271" s="2" t="s">
        <v>18</v>
      </c>
      <c r="C271" s="2">
        <v>1</v>
      </c>
      <c r="D271" s="2">
        <v>1</v>
      </c>
      <c r="E271" s="2" t="s">
        <v>17</v>
      </c>
      <c r="F271" s="2">
        <v>1</v>
      </c>
      <c r="G271" s="2">
        <v>1000</v>
      </c>
      <c r="H271" s="2">
        <v>1633233815</v>
      </c>
      <c r="I271" s="2">
        <v>10</v>
      </c>
      <c r="J271" s="2">
        <v>50</v>
      </c>
      <c r="K271" s="2">
        <v>0</v>
      </c>
      <c r="L271" s="3">
        <f xml:space="preserve"> 0 + 3.75</f>
        <v>3.75</v>
      </c>
      <c r="M271" s="3">
        <f xml:space="preserve"> 0 + 2.43</f>
        <v>2.4300000000000002</v>
      </c>
      <c r="N271" s="3">
        <f xml:space="preserve"> 0 + 6.58</f>
        <v>6.58</v>
      </c>
      <c r="O271" s="2">
        <v>0</v>
      </c>
    </row>
    <row r="272" spans="1:15" x14ac:dyDescent="0.25">
      <c r="A272" s="2">
        <v>40</v>
      </c>
      <c r="B272" s="2" t="s">
        <v>18</v>
      </c>
      <c r="C272" s="2">
        <v>1</v>
      </c>
      <c r="D272" s="2">
        <v>1</v>
      </c>
      <c r="E272" s="2" t="s">
        <v>15</v>
      </c>
      <c r="F272" s="2">
        <v>1</v>
      </c>
      <c r="G272" s="2">
        <v>1000</v>
      </c>
      <c r="H272" s="2">
        <v>431804828</v>
      </c>
      <c r="I272" s="2">
        <v>10</v>
      </c>
      <c r="J272" s="2">
        <v>50</v>
      </c>
      <c r="K272" s="2">
        <v>0</v>
      </c>
      <c r="L272" s="3">
        <f xml:space="preserve"> 0 + 7.12</f>
        <v>7.12</v>
      </c>
      <c r="M272" s="3">
        <f xml:space="preserve"> 0 + 5.75</f>
        <v>5.75</v>
      </c>
      <c r="N272" s="3">
        <f xml:space="preserve"> 0 + 13.56</f>
        <v>13.56</v>
      </c>
      <c r="O272" s="2">
        <v>0</v>
      </c>
    </row>
    <row r="273" spans="1:15" x14ac:dyDescent="0.25">
      <c r="A273" s="2">
        <v>40</v>
      </c>
      <c r="B273" s="2" t="s">
        <v>18</v>
      </c>
      <c r="C273" s="2">
        <v>1</v>
      </c>
      <c r="D273" s="2">
        <v>1</v>
      </c>
      <c r="E273" s="2" t="s">
        <v>16</v>
      </c>
      <c r="F273" s="2">
        <v>1</v>
      </c>
      <c r="G273" s="2">
        <v>1000</v>
      </c>
      <c r="H273" s="2">
        <v>431804828</v>
      </c>
      <c r="I273" s="2">
        <v>10</v>
      </c>
      <c r="J273" s="2">
        <v>50</v>
      </c>
      <c r="K273" s="2">
        <v>0</v>
      </c>
      <c r="L273" s="3">
        <f xml:space="preserve"> 0 + 3.42</f>
        <v>3.42</v>
      </c>
      <c r="M273" s="3">
        <f xml:space="preserve"> 0 + 4.06</f>
        <v>4.0599999999999996</v>
      </c>
      <c r="N273" s="3">
        <f xml:space="preserve"> 0 + 8</f>
        <v>8</v>
      </c>
      <c r="O273" s="2">
        <v>0</v>
      </c>
    </row>
    <row r="274" spans="1:15" x14ac:dyDescent="0.25">
      <c r="A274" s="2">
        <v>40</v>
      </c>
      <c r="B274" s="2" t="s">
        <v>18</v>
      </c>
      <c r="C274" s="2">
        <v>1</v>
      </c>
      <c r="D274" s="2">
        <v>1</v>
      </c>
      <c r="E274" s="2" t="s">
        <v>17</v>
      </c>
      <c r="F274" s="2">
        <v>1</v>
      </c>
      <c r="G274" s="2">
        <v>1000</v>
      </c>
      <c r="H274" s="2">
        <v>431804828</v>
      </c>
      <c r="I274" s="2">
        <v>10</v>
      </c>
      <c r="J274" s="2">
        <v>50</v>
      </c>
      <c r="K274" s="2">
        <v>0</v>
      </c>
      <c r="L274" s="3">
        <f xml:space="preserve"> 0 + 3.21</f>
        <v>3.21</v>
      </c>
      <c r="M274" s="3">
        <f xml:space="preserve"> 0 + 2.34</f>
        <v>2.34</v>
      </c>
      <c r="N274" s="3">
        <f xml:space="preserve"> 0 + 5.96</f>
        <v>5.96</v>
      </c>
      <c r="O274" s="2">
        <v>0</v>
      </c>
    </row>
    <row r="275" spans="1:15" x14ac:dyDescent="0.25">
      <c r="A275" s="2">
        <v>41</v>
      </c>
      <c r="B275" s="2" t="s">
        <v>18</v>
      </c>
      <c r="C275" s="2">
        <v>1</v>
      </c>
      <c r="D275" s="2">
        <v>1</v>
      </c>
      <c r="E275" s="2" t="s">
        <v>15</v>
      </c>
      <c r="F275" s="2">
        <v>1</v>
      </c>
      <c r="G275" s="2">
        <v>1000</v>
      </c>
      <c r="H275" s="2">
        <v>1159233396</v>
      </c>
      <c r="I275" s="2">
        <v>10</v>
      </c>
      <c r="J275" s="2">
        <v>50</v>
      </c>
      <c r="K275" s="2">
        <v>0</v>
      </c>
      <c r="L275" s="3">
        <f xml:space="preserve"> 0 + 7.11</f>
        <v>7.11</v>
      </c>
      <c r="M275" s="3">
        <f xml:space="preserve"> 0 + 5.39</f>
        <v>5.39</v>
      </c>
      <c r="N275" s="3">
        <f xml:space="preserve"> 0 + 13.22</f>
        <v>13.22</v>
      </c>
      <c r="O275" s="2">
        <v>0</v>
      </c>
    </row>
    <row r="276" spans="1:15" x14ac:dyDescent="0.25">
      <c r="A276" s="2">
        <v>41</v>
      </c>
      <c r="B276" s="2" t="s">
        <v>18</v>
      </c>
      <c r="C276" s="2">
        <v>1</v>
      </c>
      <c r="D276" s="2">
        <v>1</v>
      </c>
      <c r="E276" s="2" t="s">
        <v>16</v>
      </c>
      <c r="F276" s="2">
        <v>1</v>
      </c>
      <c r="G276" s="2">
        <v>1000</v>
      </c>
      <c r="H276" s="2">
        <v>1159233396</v>
      </c>
      <c r="I276" s="2">
        <v>10</v>
      </c>
      <c r="J276" s="2">
        <v>50</v>
      </c>
      <c r="K276" s="2">
        <v>0</v>
      </c>
      <c r="L276" s="3">
        <f xml:space="preserve"> 0 + 2.74</f>
        <v>2.74</v>
      </c>
      <c r="M276" s="3">
        <f xml:space="preserve"> 0 + 4.01</f>
        <v>4.01</v>
      </c>
      <c r="N276" s="3">
        <f xml:space="preserve"> 0 + 7.27</f>
        <v>7.27</v>
      </c>
      <c r="O276" s="2">
        <v>0</v>
      </c>
    </row>
    <row r="277" spans="1:15" x14ac:dyDescent="0.25">
      <c r="A277" s="2">
        <v>41</v>
      </c>
      <c r="B277" s="2" t="s">
        <v>18</v>
      </c>
      <c r="C277" s="2">
        <v>1</v>
      </c>
      <c r="D277" s="2">
        <v>1</v>
      </c>
      <c r="E277" s="2" t="s">
        <v>17</v>
      </c>
      <c r="F277" s="2">
        <v>1</v>
      </c>
      <c r="G277" s="2">
        <v>1000</v>
      </c>
      <c r="H277" s="2">
        <v>1159233396</v>
      </c>
      <c r="I277" s="2">
        <v>10</v>
      </c>
      <c r="J277" s="2">
        <v>50</v>
      </c>
      <c r="K277" s="2">
        <v>0</v>
      </c>
      <c r="L277" s="3">
        <f xml:space="preserve"> 0 + 2.45</f>
        <v>2.4500000000000002</v>
      </c>
      <c r="M277" s="3">
        <f xml:space="preserve"> 0 + 2.3</f>
        <v>2.2999999999999998</v>
      </c>
      <c r="N277" s="3">
        <f xml:space="preserve"> 0 + 5.15</f>
        <v>5.15</v>
      </c>
      <c r="O277" s="2">
        <v>0</v>
      </c>
    </row>
    <row r="278" spans="1:15" x14ac:dyDescent="0.25">
      <c r="A278" s="2">
        <v>42</v>
      </c>
      <c r="B278" s="2" t="s">
        <v>18</v>
      </c>
      <c r="C278" s="2">
        <v>1</v>
      </c>
      <c r="D278" s="2">
        <v>1</v>
      </c>
      <c r="E278" s="2" t="s">
        <v>15</v>
      </c>
      <c r="F278" s="2">
        <v>1</v>
      </c>
      <c r="G278" s="2">
        <v>1000</v>
      </c>
      <c r="H278" s="2">
        <v>570492694</v>
      </c>
      <c r="I278" s="2">
        <v>10</v>
      </c>
      <c r="J278" s="2">
        <v>50</v>
      </c>
      <c r="K278" s="2">
        <v>0</v>
      </c>
      <c r="L278" s="3">
        <f xml:space="preserve"> 0 + 8.2</f>
        <v>8.1999999999999993</v>
      </c>
      <c r="M278" s="3">
        <f xml:space="preserve"> 0 + 6.09</f>
        <v>6.09</v>
      </c>
      <c r="N278" s="3">
        <f xml:space="preserve"> 0 + 15.02</f>
        <v>15.02</v>
      </c>
      <c r="O278" s="2">
        <v>0</v>
      </c>
    </row>
    <row r="279" spans="1:15" x14ac:dyDescent="0.25">
      <c r="A279" s="2">
        <v>42</v>
      </c>
      <c r="B279" s="2" t="s">
        <v>18</v>
      </c>
      <c r="C279" s="2">
        <v>1</v>
      </c>
      <c r="D279" s="2">
        <v>1</v>
      </c>
      <c r="E279" s="2" t="s">
        <v>16</v>
      </c>
      <c r="F279" s="2">
        <v>1</v>
      </c>
      <c r="G279" s="2">
        <v>1000</v>
      </c>
      <c r="H279" s="2">
        <v>570492694</v>
      </c>
      <c r="I279" s="2">
        <v>10</v>
      </c>
      <c r="J279" s="2">
        <v>50</v>
      </c>
      <c r="K279" s="2">
        <v>0</v>
      </c>
      <c r="L279" s="3">
        <f xml:space="preserve"> 0 + 3.43</f>
        <v>3.43</v>
      </c>
      <c r="M279" s="3">
        <f xml:space="preserve"> 0 + 4.15</f>
        <v>4.1500000000000004</v>
      </c>
      <c r="N279" s="3">
        <f xml:space="preserve"> 0 + 8.09</f>
        <v>8.09</v>
      </c>
      <c r="O279" s="2">
        <v>0</v>
      </c>
    </row>
    <row r="280" spans="1:15" x14ac:dyDescent="0.25">
      <c r="A280" s="2">
        <v>42</v>
      </c>
      <c r="B280" s="2" t="s">
        <v>18</v>
      </c>
      <c r="C280" s="2">
        <v>1</v>
      </c>
      <c r="D280" s="2">
        <v>1</v>
      </c>
      <c r="E280" s="2" t="s">
        <v>17</v>
      </c>
      <c r="F280" s="2">
        <v>1</v>
      </c>
      <c r="G280" s="2">
        <v>1000</v>
      </c>
      <c r="H280" s="2">
        <v>570492694</v>
      </c>
      <c r="I280" s="2">
        <v>10</v>
      </c>
      <c r="J280" s="2">
        <v>50</v>
      </c>
      <c r="K280" s="2">
        <v>0</v>
      </c>
      <c r="L280" s="3">
        <f xml:space="preserve"> 0 + 3.34</f>
        <v>3.34</v>
      </c>
      <c r="M280" s="3">
        <f xml:space="preserve"> 0 + 2.65</f>
        <v>2.65</v>
      </c>
      <c r="N280" s="3">
        <f xml:space="preserve"> 0 + 6.38</f>
        <v>6.38</v>
      </c>
      <c r="O280" s="2">
        <v>0</v>
      </c>
    </row>
    <row r="281" spans="1:15" x14ac:dyDescent="0.25">
      <c r="A281" s="2">
        <v>43</v>
      </c>
      <c r="B281" s="2" t="s">
        <v>18</v>
      </c>
      <c r="C281" s="2">
        <v>1</v>
      </c>
      <c r="D281" s="2">
        <v>1</v>
      </c>
      <c r="E281" s="2" t="s">
        <v>15</v>
      </c>
      <c r="F281" s="2">
        <v>1</v>
      </c>
      <c r="G281" s="2">
        <v>1000</v>
      </c>
      <c r="H281" s="2">
        <v>939421478</v>
      </c>
      <c r="I281" s="2">
        <v>10</v>
      </c>
      <c r="J281" s="2">
        <v>50</v>
      </c>
      <c r="K281" s="2">
        <v>0</v>
      </c>
      <c r="L281" s="3">
        <f xml:space="preserve"> 0 + 4.79</f>
        <v>4.79</v>
      </c>
      <c r="M281" s="3">
        <f xml:space="preserve"> 0 + 4.81</f>
        <v>4.8099999999999996</v>
      </c>
      <c r="N281" s="3">
        <f xml:space="preserve"> 0 + 10.28</f>
        <v>10.28</v>
      </c>
      <c r="O281" s="2">
        <v>0</v>
      </c>
    </row>
    <row r="282" spans="1:15" x14ac:dyDescent="0.25">
      <c r="A282" s="2">
        <v>43</v>
      </c>
      <c r="B282" s="2" t="s">
        <v>18</v>
      </c>
      <c r="C282" s="2">
        <v>1</v>
      </c>
      <c r="D282" s="2">
        <v>1</v>
      </c>
      <c r="E282" s="2" t="s">
        <v>16</v>
      </c>
      <c r="F282" s="2">
        <v>1</v>
      </c>
      <c r="G282" s="2">
        <v>1000</v>
      </c>
      <c r="H282" s="2">
        <v>939421478</v>
      </c>
      <c r="I282" s="2">
        <v>10</v>
      </c>
      <c r="J282" s="2">
        <v>50</v>
      </c>
      <c r="K282" s="2">
        <v>0</v>
      </c>
      <c r="L282" s="3">
        <f xml:space="preserve"> 0 + 2.7</f>
        <v>2.7</v>
      </c>
      <c r="M282" s="3">
        <f xml:space="preserve"> 0 + 3.8</f>
        <v>3.8</v>
      </c>
      <c r="N282" s="3">
        <f xml:space="preserve"> 0 + 7.01</f>
        <v>7.01</v>
      </c>
      <c r="O282" s="2">
        <v>0</v>
      </c>
    </row>
    <row r="283" spans="1:15" x14ac:dyDescent="0.25">
      <c r="A283" s="2">
        <v>43</v>
      </c>
      <c r="B283" s="2" t="s">
        <v>18</v>
      </c>
      <c r="C283" s="2">
        <v>1</v>
      </c>
      <c r="D283" s="2">
        <v>1</v>
      </c>
      <c r="E283" s="2" t="s">
        <v>17</v>
      </c>
      <c r="F283" s="2">
        <v>1</v>
      </c>
      <c r="G283" s="2">
        <v>1000</v>
      </c>
      <c r="H283" s="2">
        <v>939421478</v>
      </c>
      <c r="I283" s="2">
        <v>10</v>
      </c>
      <c r="J283" s="2">
        <v>50</v>
      </c>
      <c r="K283" s="2">
        <v>0</v>
      </c>
      <c r="L283" s="3">
        <f xml:space="preserve"> 0 + 2.29</f>
        <v>2.29</v>
      </c>
      <c r="M283" s="3">
        <f xml:space="preserve"> 0 + 2.09</f>
        <v>2.09</v>
      </c>
      <c r="N283" s="3">
        <f xml:space="preserve"> 0 + 4.78</f>
        <v>4.78</v>
      </c>
      <c r="O283" s="2">
        <v>0</v>
      </c>
    </row>
    <row r="284" spans="1:15" x14ac:dyDescent="0.25">
      <c r="A284" s="2">
        <v>44</v>
      </c>
      <c r="B284" s="2" t="s">
        <v>18</v>
      </c>
      <c r="C284" s="2">
        <v>1</v>
      </c>
      <c r="D284" s="2">
        <v>1</v>
      </c>
      <c r="E284" s="2" t="s">
        <v>15</v>
      </c>
      <c r="F284" s="2">
        <v>1</v>
      </c>
      <c r="G284" s="2">
        <v>1000</v>
      </c>
      <c r="H284" s="2">
        <v>307252398</v>
      </c>
      <c r="I284" s="2">
        <v>10</v>
      </c>
      <c r="J284" s="2">
        <v>50</v>
      </c>
      <c r="K284" s="2">
        <v>0</v>
      </c>
      <c r="L284" s="3">
        <f xml:space="preserve"> 0 + 10.46</f>
        <v>10.46</v>
      </c>
      <c r="M284" s="3">
        <f xml:space="preserve"> 0 + 7.15</f>
        <v>7.15</v>
      </c>
      <c r="N284" s="3">
        <f xml:space="preserve"> 0 + 18.3</f>
        <v>18.3</v>
      </c>
      <c r="O284" s="2">
        <v>0</v>
      </c>
    </row>
    <row r="285" spans="1:15" x14ac:dyDescent="0.25">
      <c r="A285" s="2">
        <v>44</v>
      </c>
      <c r="B285" s="2" t="s">
        <v>18</v>
      </c>
      <c r="C285" s="2">
        <v>1</v>
      </c>
      <c r="D285" s="2">
        <v>1</v>
      </c>
      <c r="E285" s="2" t="s">
        <v>16</v>
      </c>
      <c r="F285" s="2">
        <v>1</v>
      </c>
      <c r="G285" s="2">
        <v>1000</v>
      </c>
      <c r="H285" s="2">
        <v>307252398</v>
      </c>
      <c r="I285" s="2">
        <v>10</v>
      </c>
      <c r="J285" s="2">
        <v>50</v>
      </c>
      <c r="K285" s="2">
        <v>0</v>
      </c>
      <c r="L285" s="3">
        <f xml:space="preserve"> 0 + 2.3</f>
        <v>2.2999999999999998</v>
      </c>
      <c r="M285" s="3">
        <f xml:space="preserve"> 0 + 3.85</f>
        <v>3.85</v>
      </c>
      <c r="N285" s="3">
        <f xml:space="preserve"> 0 + 6.7</f>
        <v>6.7</v>
      </c>
      <c r="O285" s="2">
        <v>0</v>
      </c>
    </row>
    <row r="286" spans="1:15" x14ac:dyDescent="0.25">
      <c r="A286" s="2">
        <v>44</v>
      </c>
      <c r="B286" s="2" t="s">
        <v>18</v>
      </c>
      <c r="C286" s="2">
        <v>1</v>
      </c>
      <c r="D286" s="2">
        <v>1</v>
      </c>
      <c r="E286" s="2" t="s">
        <v>17</v>
      </c>
      <c r="F286" s="2">
        <v>1</v>
      </c>
      <c r="G286" s="2">
        <v>1000</v>
      </c>
      <c r="H286" s="2">
        <v>307252398</v>
      </c>
      <c r="I286" s="2">
        <v>10</v>
      </c>
      <c r="J286" s="2">
        <v>50</v>
      </c>
      <c r="K286" s="2">
        <v>0</v>
      </c>
      <c r="L286" s="3">
        <f xml:space="preserve"> 0 + 3.5</f>
        <v>3.5</v>
      </c>
      <c r="M286" s="3">
        <f xml:space="preserve"> 0 + 2.44</f>
        <v>2.44</v>
      </c>
      <c r="N286" s="3">
        <f xml:space="preserve"> 0 + 6.34</f>
        <v>6.34</v>
      </c>
      <c r="O286" s="2">
        <v>0</v>
      </c>
    </row>
    <row r="287" spans="1:15" x14ac:dyDescent="0.25">
      <c r="A287" s="2">
        <v>45</v>
      </c>
      <c r="B287" s="2" t="s">
        <v>18</v>
      </c>
      <c r="C287" s="2">
        <v>1</v>
      </c>
      <c r="D287" s="2">
        <v>1</v>
      </c>
      <c r="E287" s="2" t="s">
        <v>15</v>
      </c>
      <c r="F287" s="2">
        <v>1</v>
      </c>
      <c r="G287" s="2">
        <v>1000</v>
      </c>
      <c r="H287" s="2">
        <v>933515109</v>
      </c>
      <c r="I287" s="2">
        <v>10</v>
      </c>
      <c r="J287" s="2">
        <v>50</v>
      </c>
      <c r="K287" s="2">
        <v>0</v>
      </c>
      <c r="L287" s="3">
        <f xml:space="preserve"> 0 + 7.89</f>
        <v>7.89</v>
      </c>
      <c r="M287" s="3">
        <f xml:space="preserve"> 0 + 5.49</f>
        <v>5.49</v>
      </c>
      <c r="N287" s="3">
        <f xml:space="preserve"> 0 + 14.1</f>
        <v>14.1</v>
      </c>
      <c r="O287" s="2">
        <v>0</v>
      </c>
    </row>
    <row r="288" spans="1:15" x14ac:dyDescent="0.25">
      <c r="A288" s="2">
        <v>45</v>
      </c>
      <c r="B288" s="2" t="s">
        <v>18</v>
      </c>
      <c r="C288" s="2">
        <v>1</v>
      </c>
      <c r="D288" s="2">
        <v>1</v>
      </c>
      <c r="E288" s="2" t="s">
        <v>16</v>
      </c>
      <c r="F288" s="2">
        <v>1</v>
      </c>
      <c r="G288" s="2">
        <v>1000</v>
      </c>
      <c r="H288" s="2">
        <v>933515109</v>
      </c>
      <c r="I288" s="2">
        <v>10</v>
      </c>
      <c r="J288" s="2">
        <v>50</v>
      </c>
      <c r="K288" s="2">
        <v>0</v>
      </c>
      <c r="L288" s="3">
        <f xml:space="preserve"> 0 + 3.21</f>
        <v>3.21</v>
      </c>
      <c r="M288" s="3">
        <f xml:space="preserve"> 0 + 3.93</f>
        <v>3.93</v>
      </c>
      <c r="N288" s="3">
        <f xml:space="preserve"> 0 + 7.65</f>
        <v>7.65</v>
      </c>
      <c r="O288" s="2">
        <v>0</v>
      </c>
    </row>
    <row r="289" spans="1:15" x14ac:dyDescent="0.25">
      <c r="A289" s="2">
        <v>45</v>
      </c>
      <c r="B289" s="2" t="s">
        <v>18</v>
      </c>
      <c r="C289" s="2">
        <v>1</v>
      </c>
      <c r="D289" s="2">
        <v>1</v>
      </c>
      <c r="E289" s="2" t="s">
        <v>17</v>
      </c>
      <c r="F289" s="2">
        <v>1</v>
      </c>
      <c r="G289" s="2">
        <v>1000</v>
      </c>
      <c r="H289" s="2">
        <v>933515109</v>
      </c>
      <c r="I289" s="2">
        <v>10</v>
      </c>
      <c r="J289" s="2">
        <v>50</v>
      </c>
      <c r="K289" s="2">
        <v>0</v>
      </c>
      <c r="L289" s="3">
        <f xml:space="preserve"> 0 + 2.95</f>
        <v>2.95</v>
      </c>
      <c r="M289" s="3">
        <f xml:space="preserve"> 0 + 2.2</f>
        <v>2.2000000000000002</v>
      </c>
      <c r="N289" s="3">
        <f xml:space="preserve"> 0 + 5.54</f>
        <v>5.54</v>
      </c>
      <c r="O289" s="2">
        <v>0</v>
      </c>
    </row>
    <row r="290" spans="1:15" x14ac:dyDescent="0.25">
      <c r="A290" s="2">
        <v>46</v>
      </c>
      <c r="B290" s="2" t="s">
        <v>18</v>
      </c>
      <c r="C290" s="2">
        <v>1</v>
      </c>
      <c r="D290" s="2">
        <v>1</v>
      </c>
      <c r="E290" s="2" t="s">
        <v>15</v>
      </c>
      <c r="F290" s="2">
        <v>1</v>
      </c>
      <c r="G290" s="2">
        <v>1000</v>
      </c>
      <c r="H290" s="2">
        <v>1199358335</v>
      </c>
      <c r="I290" s="2">
        <v>10</v>
      </c>
      <c r="J290" s="2">
        <v>50</v>
      </c>
      <c r="K290" s="2">
        <v>0</v>
      </c>
      <c r="L290" s="3">
        <f xml:space="preserve"> 0 + 8.5</f>
        <v>8.5</v>
      </c>
      <c r="M290" s="3">
        <f xml:space="preserve"> 0 + 5.89</f>
        <v>5.89</v>
      </c>
      <c r="N290" s="3">
        <f xml:space="preserve"> 0 + 15.1</f>
        <v>15.1</v>
      </c>
      <c r="O290" s="2">
        <v>0</v>
      </c>
    </row>
    <row r="291" spans="1:15" x14ac:dyDescent="0.25">
      <c r="A291" s="2">
        <v>46</v>
      </c>
      <c r="B291" s="2" t="s">
        <v>18</v>
      </c>
      <c r="C291" s="2">
        <v>1</v>
      </c>
      <c r="D291" s="2">
        <v>1</v>
      </c>
      <c r="E291" s="2" t="s">
        <v>16</v>
      </c>
      <c r="F291" s="2">
        <v>1</v>
      </c>
      <c r="G291" s="2">
        <v>1000</v>
      </c>
      <c r="H291" s="2">
        <v>1199358335</v>
      </c>
      <c r="I291" s="2">
        <v>10</v>
      </c>
      <c r="J291" s="2">
        <v>50</v>
      </c>
      <c r="K291" s="2">
        <v>0</v>
      </c>
      <c r="L291" s="3">
        <f xml:space="preserve"> 0 + 2.65</f>
        <v>2.65</v>
      </c>
      <c r="M291" s="3">
        <f xml:space="preserve"> 0 + 3.88</f>
        <v>3.88</v>
      </c>
      <c r="N291" s="3">
        <f xml:space="preserve"> 0 + 7.05</f>
        <v>7.05</v>
      </c>
      <c r="O291" s="2">
        <v>0</v>
      </c>
    </row>
    <row r="292" spans="1:15" x14ac:dyDescent="0.25">
      <c r="A292" s="2">
        <v>46</v>
      </c>
      <c r="B292" s="2" t="s">
        <v>18</v>
      </c>
      <c r="C292" s="2">
        <v>1</v>
      </c>
      <c r="D292" s="2">
        <v>1</v>
      </c>
      <c r="E292" s="2" t="s">
        <v>17</v>
      </c>
      <c r="F292" s="2">
        <v>1</v>
      </c>
      <c r="G292" s="2">
        <v>1000</v>
      </c>
      <c r="H292" s="2">
        <v>1199358335</v>
      </c>
      <c r="I292" s="2">
        <v>10</v>
      </c>
      <c r="J292" s="2">
        <v>50</v>
      </c>
      <c r="K292" s="2">
        <v>0</v>
      </c>
      <c r="L292" s="3">
        <f xml:space="preserve"> 0 + 2.66</f>
        <v>2.66</v>
      </c>
      <c r="M292" s="3">
        <f xml:space="preserve"> 0 + 2.3</f>
        <v>2.2999999999999998</v>
      </c>
      <c r="N292" s="3">
        <f xml:space="preserve"> 0 + 5.37</f>
        <v>5.37</v>
      </c>
      <c r="O292" s="2">
        <v>0</v>
      </c>
    </row>
    <row r="293" spans="1:15" x14ac:dyDescent="0.25">
      <c r="A293" s="2">
        <v>47</v>
      </c>
      <c r="B293" s="2" t="s">
        <v>18</v>
      </c>
      <c r="C293" s="2">
        <v>1</v>
      </c>
      <c r="D293" s="2">
        <v>1</v>
      </c>
      <c r="E293" s="2" t="s">
        <v>15</v>
      </c>
      <c r="F293" s="2">
        <v>1</v>
      </c>
      <c r="G293" s="2">
        <v>1000</v>
      </c>
      <c r="H293" s="2">
        <v>264363043</v>
      </c>
      <c r="I293" s="2">
        <v>10</v>
      </c>
      <c r="J293" s="2">
        <v>50</v>
      </c>
      <c r="K293" s="2">
        <v>0</v>
      </c>
      <c r="L293" s="3">
        <f xml:space="preserve"> 0 + 5.57</f>
        <v>5.57</v>
      </c>
      <c r="M293" s="3">
        <f xml:space="preserve"> 0 + 5.35</f>
        <v>5.35</v>
      </c>
      <c r="N293" s="3">
        <f xml:space="preserve"> 0 + 11.65</f>
        <v>11.65</v>
      </c>
      <c r="O293" s="2">
        <v>0</v>
      </c>
    </row>
    <row r="294" spans="1:15" x14ac:dyDescent="0.25">
      <c r="A294" s="2">
        <v>47</v>
      </c>
      <c r="B294" s="2" t="s">
        <v>18</v>
      </c>
      <c r="C294" s="2">
        <v>1</v>
      </c>
      <c r="D294" s="2">
        <v>1</v>
      </c>
      <c r="E294" s="2" t="s">
        <v>16</v>
      </c>
      <c r="F294" s="2">
        <v>1</v>
      </c>
      <c r="G294" s="2">
        <v>1000</v>
      </c>
      <c r="H294" s="2">
        <v>264363043</v>
      </c>
      <c r="I294" s="2">
        <v>10</v>
      </c>
      <c r="J294" s="2">
        <v>50</v>
      </c>
      <c r="K294" s="2">
        <v>0</v>
      </c>
      <c r="L294" s="3">
        <f xml:space="preserve"> 0 + 3.14</f>
        <v>3.14</v>
      </c>
      <c r="M294" s="3">
        <f xml:space="preserve"> 0 + 3.99</f>
        <v>3.99</v>
      </c>
      <c r="N294" s="3">
        <f xml:space="preserve"> 0 + 7.64</f>
        <v>7.64</v>
      </c>
      <c r="O294" s="2">
        <v>0</v>
      </c>
    </row>
    <row r="295" spans="1:15" x14ac:dyDescent="0.25">
      <c r="A295" s="2">
        <v>47</v>
      </c>
      <c r="B295" s="2" t="s">
        <v>18</v>
      </c>
      <c r="C295" s="2">
        <v>1</v>
      </c>
      <c r="D295" s="2">
        <v>1</v>
      </c>
      <c r="E295" s="2" t="s">
        <v>17</v>
      </c>
      <c r="F295" s="2">
        <v>1</v>
      </c>
      <c r="G295" s="2">
        <v>1000</v>
      </c>
      <c r="H295" s="2">
        <v>264363043</v>
      </c>
      <c r="I295" s="2">
        <v>10</v>
      </c>
      <c r="J295" s="2">
        <v>50</v>
      </c>
      <c r="K295" s="2">
        <v>0</v>
      </c>
      <c r="L295" s="3">
        <f xml:space="preserve"> 0 + 5.33</f>
        <v>5.33</v>
      </c>
      <c r="M295" s="3">
        <f xml:space="preserve"> 0 + 3.64</f>
        <v>3.64</v>
      </c>
      <c r="N295" s="3">
        <f xml:space="preserve"> 0 + 9.38</f>
        <v>9.3800000000000008</v>
      </c>
      <c r="O295" s="2">
        <v>0</v>
      </c>
    </row>
    <row r="296" spans="1:15" x14ac:dyDescent="0.25">
      <c r="A296" s="2">
        <v>48</v>
      </c>
      <c r="B296" s="2" t="s">
        <v>18</v>
      </c>
      <c r="C296" s="2">
        <v>1</v>
      </c>
      <c r="D296" s="2">
        <v>1</v>
      </c>
      <c r="E296" s="2" t="s">
        <v>15</v>
      </c>
      <c r="F296" s="2">
        <v>1</v>
      </c>
      <c r="G296" s="2">
        <v>1000</v>
      </c>
      <c r="H296" s="2">
        <v>1805033614</v>
      </c>
      <c r="I296" s="2">
        <v>10</v>
      </c>
      <c r="J296" s="2">
        <v>50</v>
      </c>
      <c r="K296" s="2">
        <v>0</v>
      </c>
      <c r="L296" s="3">
        <f xml:space="preserve"> 0 + 7.66</f>
        <v>7.66</v>
      </c>
      <c r="M296" s="3">
        <f xml:space="preserve"> 0 + 5.72</f>
        <v>5.72</v>
      </c>
      <c r="N296" s="3">
        <f xml:space="preserve"> 0 + 14.1</f>
        <v>14.1</v>
      </c>
      <c r="O296" s="2">
        <v>0</v>
      </c>
    </row>
    <row r="297" spans="1:15" x14ac:dyDescent="0.25">
      <c r="A297" s="2">
        <v>48</v>
      </c>
      <c r="B297" s="2" t="s">
        <v>18</v>
      </c>
      <c r="C297" s="2">
        <v>1</v>
      </c>
      <c r="D297" s="2">
        <v>1</v>
      </c>
      <c r="E297" s="2" t="s">
        <v>16</v>
      </c>
      <c r="F297" s="2">
        <v>1</v>
      </c>
      <c r="G297" s="2">
        <v>1000</v>
      </c>
      <c r="H297" s="2">
        <v>1805033614</v>
      </c>
      <c r="I297" s="2">
        <v>10</v>
      </c>
      <c r="J297" s="2">
        <v>50</v>
      </c>
      <c r="K297" s="2">
        <v>0</v>
      </c>
      <c r="L297" s="3">
        <f xml:space="preserve"> 0 + 3.02</f>
        <v>3.02</v>
      </c>
      <c r="M297" s="3">
        <f xml:space="preserve"> 0 + 4.18</f>
        <v>4.18</v>
      </c>
      <c r="N297" s="3">
        <f xml:space="preserve"> 0 + 7.71</f>
        <v>7.71</v>
      </c>
      <c r="O297" s="2">
        <v>0</v>
      </c>
    </row>
    <row r="298" spans="1:15" x14ac:dyDescent="0.25">
      <c r="A298" s="2">
        <v>48</v>
      </c>
      <c r="B298" s="2" t="s">
        <v>18</v>
      </c>
      <c r="C298" s="2">
        <v>1</v>
      </c>
      <c r="D298" s="2">
        <v>1</v>
      </c>
      <c r="E298" s="2" t="s">
        <v>17</v>
      </c>
      <c r="F298" s="2">
        <v>1</v>
      </c>
      <c r="G298" s="2">
        <v>1000</v>
      </c>
      <c r="H298" s="2">
        <v>1805033614</v>
      </c>
      <c r="I298" s="2">
        <v>10</v>
      </c>
      <c r="J298" s="2">
        <v>50</v>
      </c>
      <c r="K298" s="2">
        <v>0</v>
      </c>
      <c r="L298" s="3">
        <f xml:space="preserve"> 0 + 3.14</f>
        <v>3.14</v>
      </c>
      <c r="M298" s="3">
        <f xml:space="preserve"> 0 + 2.56</f>
        <v>2.56</v>
      </c>
      <c r="N298" s="3">
        <f xml:space="preserve"> 0 + 6.1</f>
        <v>6.1</v>
      </c>
      <c r="O298" s="2">
        <v>0</v>
      </c>
    </row>
    <row r="299" spans="1:15" x14ac:dyDescent="0.25">
      <c r="A299" s="2">
        <v>49</v>
      </c>
      <c r="B299" s="2" t="s">
        <v>18</v>
      </c>
      <c r="C299" s="2">
        <v>1</v>
      </c>
      <c r="D299" s="2">
        <v>1</v>
      </c>
      <c r="E299" s="2" t="s">
        <v>15</v>
      </c>
      <c r="F299" s="2">
        <v>1</v>
      </c>
      <c r="G299" s="2">
        <v>1000</v>
      </c>
      <c r="H299" s="2">
        <v>838991380</v>
      </c>
      <c r="I299" s="2">
        <v>10</v>
      </c>
      <c r="J299" s="2">
        <v>50</v>
      </c>
      <c r="K299" s="2">
        <v>0</v>
      </c>
      <c r="L299" s="3">
        <f xml:space="preserve"> 0 + 6.03</f>
        <v>6.03</v>
      </c>
      <c r="M299" s="3">
        <f xml:space="preserve"> 0 + 4.91</f>
        <v>4.91</v>
      </c>
      <c r="N299" s="3">
        <f xml:space="preserve"> 0 + 11.66</f>
        <v>11.66</v>
      </c>
      <c r="O299" s="2">
        <v>0</v>
      </c>
    </row>
    <row r="300" spans="1:15" x14ac:dyDescent="0.25">
      <c r="A300" s="2">
        <v>49</v>
      </c>
      <c r="B300" s="2" t="s">
        <v>18</v>
      </c>
      <c r="C300" s="2">
        <v>1</v>
      </c>
      <c r="D300" s="2">
        <v>1</v>
      </c>
      <c r="E300" s="2" t="s">
        <v>16</v>
      </c>
      <c r="F300" s="2">
        <v>1</v>
      </c>
      <c r="G300" s="2">
        <v>1000</v>
      </c>
      <c r="H300" s="2">
        <v>838991380</v>
      </c>
      <c r="I300" s="2">
        <v>10</v>
      </c>
      <c r="J300" s="2">
        <v>50</v>
      </c>
      <c r="K300" s="2">
        <v>0</v>
      </c>
      <c r="L300" s="3">
        <f xml:space="preserve"> 0 + 1.57</f>
        <v>1.57</v>
      </c>
      <c r="M300" s="3">
        <f xml:space="preserve"> 0 + 3.31</f>
        <v>3.31</v>
      </c>
      <c r="N300" s="3">
        <f xml:space="preserve"> 0 + 5.4</f>
        <v>5.4</v>
      </c>
      <c r="O300" s="2">
        <v>0</v>
      </c>
    </row>
    <row r="301" spans="1:15" x14ac:dyDescent="0.25">
      <c r="A301" s="2">
        <v>49</v>
      </c>
      <c r="B301" s="2" t="s">
        <v>18</v>
      </c>
      <c r="C301" s="2">
        <v>1</v>
      </c>
      <c r="D301" s="2">
        <v>1</v>
      </c>
      <c r="E301" s="2" t="s">
        <v>17</v>
      </c>
      <c r="F301" s="2">
        <v>1</v>
      </c>
      <c r="G301" s="2">
        <v>1000</v>
      </c>
      <c r="H301" s="2">
        <v>838991380</v>
      </c>
      <c r="I301" s="2">
        <v>10</v>
      </c>
      <c r="J301" s="2">
        <v>50</v>
      </c>
      <c r="K301" s="2">
        <v>0</v>
      </c>
      <c r="L301" s="3">
        <f xml:space="preserve"> 0 + 3.75</f>
        <v>3.75</v>
      </c>
      <c r="M301" s="3">
        <f xml:space="preserve"> 0 + 2.72</f>
        <v>2.72</v>
      </c>
      <c r="N301" s="3">
        <f xml:space="preserve"> 0 + 6.86</f>
        <v>6.86</v>
      </c>
      <c r="O301" s="2">
        <v>0</v>
      </c>
    </row>
    <row r="302" spans="1:15" x14ac:dyDescent="0.25">
      <c r="A302" s="2">
        <v>0</v>
      </c>
      <c r="B302" s="2" t="s">
        <v>18</v>
      </c>
      <c r="C302" s="2">
        <v>2</v>
      </c>
      <c r="D302" s="2">
        <v>1</v>
      </c>
      <c r="E302" s="2" t="s">
        <v>15</v>
      </c>
      <c r="F302" s="2">
        <v>1</v>
      </c>
      <c r="G302" s="2">
        <v>1000</v>
      </c>
      <c r="H302" s="2">
        <v>325467165</v>
      </c>
      <c r="I302" s="2">
        <v>10</v>
      </c>
      <c r="J302" s="2">
        <v>50</v>
      </c>
      <c r="K302" s="2">
        <v>0</v>
      </c>
      <c r="L302" s="3">
        <f xml:space="preserve"> 0 + 7.08</f>
        <v>7.08</v>
      </c>
      <c r="M302" s="3">
        <f xml:space="preserve"> 0 + 5.28</f>
        <v>5.28</v>
      </c>
      <c r="N302" s="3">
        <f xml:space="preserve"> 0 + 13.08</f>
        <v>13.08</v>
      </c>
      <c r="O302" s="2">
        <v>0</v>
      </c>
    </row>
    <row r="303" spans="1:15" x14ac:dyDescent="0.25">
      <c r="A303" s="2">
        <v>0</v>
      </c>
      <c r="B303" s="2" t="s">
        <v>18</v>
      </c>
      <c r="C303" s="2">
        <v>2</v>
      </c>
      <c r="D303" s="2">
        <v>1</v>
      </c>
      <c r="E303" s="2" t="s">
        <v>16</v>
      </c>
      <c r="F303" s="2">
        <v>1</v>
      </c>
      <c r="G303" s="2">
        <v>1000</v>
      </c>
      <c r="H303" s="2">
        <v>325467165</v>
      </c>
      <c r="I303" s="2">
        <v>10</v>
      </c>
      <c r="J303" s="2">
        <v>50</v>
      </c>
      <c r="K303" s="2">
        <v>0</v>
      </c>
      <c r="L303" s="3">
        <f xml:space="preserve"> 0 + 1.92</f>
        <v>1.92</v>
      </c>
      <c r="M303" s="3">
        <f xml:space="preserve"> 0 + 3.42</f>
        <v>3.42</v>
      </c>
      <c r="N303" s="3">
        <f xml:space="preserve"> 0 + 5.89</f>
        <v>5.89</v>
      </c>
      <c r="O303" s="2">
        <v>0</v>
      </c>
    </row>
    <row r="304" spans="1:15" x14ac:dyDescent="0.25">
      <c r="A304" s="2">
        <v>0</v>
      </c>
      <c r="B304" s="2" t="s">
        <v>18</v>
      </c>
      <c r="C304" s="2">
        <v>2</v>
      </c>
      <c r="D304" s="2">
        <v>1</v>
      </c>
      <c r="E304" s="2" t="s">
        <v>17</v>
      </c>
      <c r="F304" s="2">
        <v>1</v>
      </c>
      <c r="G304" s="2">
        <v>1000</v>
      </c>
      <c r="H304" s="2">
        <v>325467165</v>
      </c>
      <c r="I304" s="2">
        <v>10</v>
      </c>
      <c r="J304" s="2">
        <v>50</v>
      </c>
      <c r="K304" s="2">
        <v>0</v>
      </c>
      <c r="L304" s="3">
        <f xml:space="preserve"> 0 + 3.1</f>
        <v>3.1</v>
      </c>
      <c r="M304" s="3">
        <f xml:space="preserve"> 0 + 2.21</f>
        <v>2.21</v>
      </c>
      <c r="N304" s="3">
        <f xml:space="preserve"> 0 + 5.7</f>
        <v>5.7</v>
      </c>
      <c r="O304" s="2">
        <v>0</v>
      </c>
    </row>
    <row r="305" spans="1:15" x14ac:dyDescent="0.25">
      <c r="A305" s="2">
        <v>1</v>
      </c>
      <c r="B305" s="2" t="s">
        <v>18</v>
      </c>
      <c r="C305" s="2">
        <v>2</v>
      </c>
      <c r="D305" s="2">
        <v>1</v>
      </c>
      <c r="E305" s="2" t="s">
        <v>15</v>
      </c>
      <c r="F305" s="2">
        <v>1</v>
      </c>
      <c r="G305" s="2">
        <v>1000</v>
      </c>
      <c r="H305" s="2">
        <v>506683626</v>
      </c>
      <c r="I305" s="2">
        <v>10</v>
      </c>
      <c r="J305" s="2">
        <v>50</v>
      </c>
      <c r="K305" s="2">
        <v>0</v>
      </c>
      <c r="L305" s="3">
        <f xml:space="preserve"> 0 + 6.98</f>
        <v>6.98</v>
      </c>
      <c r="M305" s="3">
        <f xml:space="preserve"> 0 + 5.64</f>
        <v>5.64</v>
      </c>
      <c r="N305" s="3">
        <f xml:space="preserve"> 0 + 13.33</f>
        <v>13.33</v>
      </c>
      <c r="O305" s="2">
        <v>0</v>
      </c>
    </row>
    <row r="306" spans="1:15" x14ac:dyDescent="0.25">
      <c r="A306" s="2">
        <v>1</v>
      </c>
      <c r="B306" s="2" t="s">
        <v>18</v>
      </c>
      <c r="C306" s="2">
        <v>2</v>
      </c>
      <c r="D306" s="2">
        <v>1</v>
      </c>
      <c r="E306" s="2" t="s">
        <v>16</v>
      </c>
      <c r="F306" s="2">
        <v>1</v>
      </c>
      <c r="G306" s="2">
        <v>1000</v>
      </c>
      <c r="H306" s="2">
        <v>506683626</v>
      </c>
      <c r="I306" s="2">
        <v>10</v>
      </c>
      <c r="J306" s="2">
        <v>50</v>
      </c>
      <c r="K306" s="2">
        <v>0</v>
      </c>
      <c r="L306" s="3">
        <f xml:space="preserve"> 0 + 4.46</f>
        <v>4.46</v>
      </c>
      <c r="M306" s="3">
        <f xml:space="preserve"> 0 + 7.31</f>
        <v>7.31</v>
      </c>
      <c r="N306" s="3">
        <f xml:space="preserve"> 0 + 12.81</f>
        <v>12.81</v>
      </c>
      <c r="O306" s="2">
        <v>0</v>
      </c>
    </row>
    <row r="307" spans="1:15" x14ac:dyDescent="0.25">
      <c r="A307" s="2">
        <v>1</v>
      </c>
      <c r="B307" s="2" t="s">
        <v>18</v>
      </c>
      <c r="C307" s="2">
        <v>2</v>
      </c>
      <c r="D307" s="2">
        <v>1</v>
      </c>
      <c r="E307" s="2" t="s">
        <v>17</v>
      </c>
      <c r="F307" s="2">
        <v>1</v>
      </c>
      <c r="G307" s="2">
        <v>1000</v>
      </c>
      <c r="H307" s="2">
        <v>506683626</v>
      </c>
      <c r="I307" s="2">
        <v>10</v>
      </c>
      <c r="J307" s="2">
        <v>50</v>
      </c>
      <c r="K307" s="2">
        <v>0</v>
      </c>
      <c r="L307" s="3">
        <f xml:space="preserve"> 0 + 5.88</f>
        <v>5.88</v>
      </c>
      <c r="M307" s="3">
        <f xml:space="preserve"> 0 + 3.34</f>
        <v>3.34</v>
      </c>
      <c r="N307" s="3">
        <f xml:space="preserve"> 0 + 9.6</f>
        <v>9.6</v>
      </c>
      <c r="O307" s="2">
        <v>0</v>
      </c>
    </row>
    <row r="308" spans="1:15" x14ac:dyDescent="0.25">
      <c r="A308" s="2">
        <v>2</v>
      </c>
      <c r="B308" s="2" t="s">
        <v>18</v>
      </c>
      <c r="C308" s="2">
        <v>2</v>
      </c>
      <c r="D308" s="2">
        <v>1</v>
      </c>
      <c r="E308" s="2" t="s">
        <v>15</v>
      </c>
      <c r="F308" s="2">
        <v>1</v>
      </c>
      <c r="G308" s="2">
        <v>1000</v>
      </c>
      <c r="H308" s="2">
        <v>1623525913</v>
      </c>
      <c r="I308" s="2">
        <v>10</v>
      </c>
      <c r="J308" s="2">
        <v>50</v>
      </c>
      <c r="K308" s="2">
        <v>0</v>
      </c>
      <c r="L308" s="3">
        <f xml:space="preserve"> 0 + 4.71</f>
        <v>4.71</v>
      </c>
      <c r="M308" s="3">
        <f xml:space="preserve"> 0 + 4.81</f>
        <v>4.8099999999999996</v>
      </c>
      <c r="N308" s="3">
        <f xml:space="preserve"> 0 + 10.24</f>
        <v>10.24</v>
      </c>
      <c r="O308" s="2">
        <v>0</v>
      </c>
    </row>
    <row r="309" spans="1:15" x14ac:dyDescent="0.25">
      <c r="A309" s="2">
        <v>2</v>
      </c>
      <c r="B309" s="2" t="s">
        <v>18</v>
      </c>
      <c r="C309" s="2">
        <v>2</v>
      </c>
      <c r="D309" s="2">
        <v>1</v>
      </c>
      <c r="E309" s="2" t="s">
        <v>16</v>
      </c>
      <c r="F309" s="2">
        <v>1</v>
      </c>
      <c r="G309" s="2">
        <v>1000</v>
      </c>
      <c r="H309" s="2">
        <v>1623525913</v>
      </c>
      <c r="I309" s="2">
        <v>10</v>
      </c>
      <c r="J309" s="2">
        <v>50</v>
      </c>
      <c r="K309" s="2">
        <v>0</v>
      </c>
      <c r="L309" s="3">
        <f xml:space="preserve"> 0 + 2.2</f>
        <v>2.2000000000000002</v>
      </c>
      <c r="M309" s="3">
        <f xml:space="preserve"> 0 + 3.42</f>
        <v>3.42</v>
      </c>
      <c r="N309" s="3">
        <f xml:space="preserve"> 0 + 6.12</f>
        <v>6.12</v>
      </c>
      <c r="O309" s="2">
        <v>0</v>
      </c>
    </row>
    <row r="310" spans="1:15" x14ac:dyDescent="0.25">
      <c r="A310" s="2">
        <v>2</v>
      </c>
      <c r="B310" s="2" t="s">
        <v>18</v>
      </c>
      <c r="C310" s="2">
        <v>2</v>
      </c>
      <c r="D310" s="2">
        <v>1</v>
      </c>
      <c r="E310" s="2" t="s">
        <v>17</v>
      </c>
      <c r="F310" s="2">
        <v>1</v>
      </c>
      <c r="G310" s="2">
        <v>1000</v>
      </c>
      <c r="H310" s="2">
        <v>1623525913</v>
      </c>
      <c r="I310" s="2">
        <v>10</v>
      </c>
      <c r="J310" s="2">
        <v>50</v>
      </c>
      <c r="K310" s="2">
        <v>0</v>
      </c>
      <c r="L310" s="3">
        <f xml:space="preserve"> 0 + 4.22</f>
        <v>4.22</v>
      </c>
      <c r="M310" s="3">
        <f xml:space="preserve"> 0 + 2.96</f>
        <v>2.96</v>
      </c>
      <c r="N310" s="3">
        <f xml:space="preserve"> 0 + 7.58</f>
        <v>7.58</v>
      </c>
      <c r="O310" s="2">
        <v>0</v>
      </c>
    </row>
    <row r="311" spans="1:15" x14ac:dyDescent="0.25">
      <c r="A311" s="2">
        <v>3</v>
      </c>
      <c r="B311" s="2" t="s">
        <v>18</v>
      </c>
      <c r="C311" s="2">
        <v>2</v>
      </c>
      <c r="D311" s="2">
        <v>1</v>
      </c>
      <c r="E311" s="2" t="s">
        <v>15</v>
      </c>
      <c r="F311" s="2">
        <v>1</v>
      </c>
      <c r="G311" s="2">
        <v>1000</v>
      </c>
      <c r="H311" s="2">
        <v>2344573</v>
      </c>
      <c r="I311" s="2">
        <v>10</v>
      </c>
      <c r="J311" s="2">
        <v>50</v>
      </c>
      <c r="K311" s="2">
        <v>0</v>
      </c>
      <c r="L311" s="3">
        <f xml:space="preserve"> 0 + 6.5</f>
        <v>6.5</v>
      </c>
      <c r="M311" s="3">
        <f xml:space="preserve"> 0 + 5.3</f>
        <v>5.3</v>
      </c>
      <c r="N311" s="3">
        <f xml:space="preserve"> 0 + 12.54</f>
        <v>12.54</v>
      </c>
      <c r="O311" s="2">
        <v>0</v>
      </c>
    </row>
    <row r="312" spans="1:15" x14ac:dyDescent="0.25">
      <c r="A312" s="2">
        <v>3</v>
      </c>
      <c r="B312" s="2" t="s">
        <v>18</v>
      </c>
      <c r="C312" s="2">
        <v>2</v>
      </c>
      <c r="D312" s="2">
        <v>1</v>
      </c>
      <c r="E312" s="2" t="s">
        <v>16</v>
      </c>
      <c r="F312" s="2">
        <v>1</v>
      </c>
      <c r="G312" s="2">
        <v>1000</v>
      </c>
      <c r="H312" s="2">
        <v>2344573</v>
      </c>
      <c r="I312" s="2">
        <v>10</v>
      </c>
      <c r="J312" s="2">
        <v>50</v>
      </c>
      <c r="K312" s="2">
        <v>0</v>
      </c>
      <c r="L312" s="3">
        <f xml:space="preserve"> 0 + 2.83</f>
        <v>2.83</v>
      </c>
      <c r="M312" s="3">
        <f xml:space="preserve"> 0 + 3.83</f>
        <v>3.83</v>
      </c>
      <c r="N312" s="3">
        <f xml:space="preserve"> 0 + 7.17</f>
        <v>7.17</v>
      </c>
      <c r="O312" s="2">
        <v>0</v>
      </c>
    </row>
    <row r="313" spans="1:15" x14ac:dyDescent="0.25">
      <c r="A313" s="2">
        <v>3</v>
      </c>
      <c r="B313" s="2" t="s">
        <v>18</v>
      </c>
      <c r="C313" s="2">
        <v>2</v>
      </c>
      <c r="D313" s="2">
        <v>1</v>
      </c>
      <c r="E313" s="2" t="s">
        <v>17</v>
      </c>
      <c r="F313" s="2">
        <v>1</v>
      </c>
      <c r="G313" s="2">
        <v>1000</v>
      </c>
      <c r="H313" s="2">
        <v>2344573</v>
      </c>
      <c r="I313" s="2">
        <v>10</v>
      </c>
      <c r="J313" s="2">
        <v>50</v>
      </c>
      <c r="K313" s="2">
        <v>0</v>
      </c>
      <c r="L313" s="3">
        <f xml:space="preserve"> 0 + 3.86</f>
        <v>3.86</v>
      </c>
      <c r="M313" s="3">
        <f xml:space="preserve"> 0 + 2.65</f>
        <v>2.65</v>
      </c>
      <c r="N313" s="3">
        <f xml:space="preserve"> 0 + 6.91</f>
        <v>6.91</v>
      </c>
      <c r="O313" s="2">
        <v>0</v>
      </c>
    </row>
    <row r="314" spans="1:15" x14ac:dyDescent="0.25">
      <c r="A314" s="2">
        <v>4</v>
      </c>
      <c r="B314" s="2" t="s">
        <v>18</v>
      </c>
      <c r="C314" s="2">
        <v>2</v>
      </c>
      <c r="D314" s="2">
        <v>1</v>
      </c>
      <c r="E314" s="2" t="s">
        <v>15</v>
      </c>
      <c r="F314" s="2">
        <v>1</v>
      </c>
      <c r="G314" s="2">
        <v>1000</v>
      </c>
      <c r="H314" s="2">
        <v>1485571032</v>
      </c>
      <c r="I314" s="2">
        <v>10</v>
      </c>
      <c r="J314" s="2">
        <v>50</v>
      </c>
      <c r="K314" s="2">
        <v>0</v>
      </c>
      <c r="L314" s="3">
        <f xml:space="preserve"> 0 + 7.55</f>
        <v>7.55</v>
      </c>
      <c r="M314" s="3">
        <f xml:space="preserve"> 0 + 5.99</f>
        <v>5.99</v>
      </c>
      <c r="N314" s="3">
        <f xml:space="preserve"> 0 + 14.27</f>
        <v>14.27</v>
      </c>
      <c r="O314" s="2">
        <v>0</v>
      </c>
    </row>
    <row r="315" spans="1:15" x14ac:dyDescent="0.25">
      <c r="A315" s="2">
        <v>4</v>
      </c>
      <c r="B315" s="2" t="s">
        <v>18</v>
      </c>
      <c r="C315" s="2">
        <v>2</v>
      </c>
      <c r="D315" s="2">
        <v>1</v>
      </c>
      <c r="E315" s="2" t="s">
        <v>16</v>
      </c>
      <c r="F315" s="2">
        <v>1</v>
      </c>
      <c r="G315" s="2">
        <v>1000</v>
      </c>
      <c r="H315" s="2">
        <v>1485571032</v>
      </c>
      <c r="I315" s="2">
        <v>10</v>
      </c>
      <c r="J315" s="2">
        <v>50</v>
      </c>
      <c r="K315" s="2">
        <v>0</v>
      </c>
      <c r="L315" s="3">
        <f xml:space="preserve"> 0 + 1.92</f>
        <v>1.92</v>
      </c>
      <c r="M315" s="3">
        <f xml:space="preserve"> 0 + 3.71</f>
        <v>3.71</v>
      </c>
      <c r="N315" s="3">
        <f xml:space="preserve"> 0 + 6.15</f>
        <v>6.15</v>
      </c>
      <c r="O315" s="2">
        <v>0</v>
      </c>
    </row>
    <row r="316" spans="1:15" x14ac:dyDescent="0.25">
      <c r="A316" s="2">
        <v>4</v>
      </c>
      <c r="B316" s="2" t="s">
        <v>18</v>
      </c>
      <c r="C316" s="2">
        <v>2</v>
      </c>
      <c r="D316" s="2">
        <v>1</v>
      </c>
      <c r="E316" s="2" t="s">
        <v>17</v>
      </c>
      <c r="F316" s="2">
        <v>1</v>
      </c>
      <c r="G316" s="2">
        <v>1000</v>
      </c>
      <c r="H316" s="2">
        <v>1485571032</v>
      </c>
      <c r="I316" s="2">
        <v>10</v>
      </c>
      <c r="J316" s="2">
        <v>50</v>
      </c>
      <c r="K316" s="2">
        <v>0</v>
      </c>
      <c r="L316" s="3">
        <f xml:space="preserve"> 0 + 2.85</f>
        <v>2.85</v>
      </c>
      <c r="M316" s="3">
        <f xml:space="preserve"> 0 + 2.1</f>
        <v>2.1</v>
      </c>
      <c r="N316" s="3">
        <f xml:space="preserve"> 0 + 5.32</f>
        <v>5.32</v>
      </c>
      <c r="O316" s="2">
        <v>0</v>
      </c>
    </row>
    <row r="317" spans="1:15" x14ac:dyDescent="0.25">
      <c r="A317" s="2">
        <v>5</v>
      </c>
      <c r="B317" s="2" t="s">
        <v>18</v>
      </c>
      <c r="C317" s="2">
        <v>2</v>
      </c>
      <c r="D317" s="2">
        <v>1</v>
      </c>
      <c r="E317" s="2" t="s">
        <v>15</v>
      </c>
      <c r="F317" s="2">
        <v>1</v>
      </c>
      <c r="G317" s="2">
        <v>1000</v>
      </c>
      <c r="H317" s="2">
        <v>980737479</v>
      </c>
      <c r="I317" s="2">
        <v>10</v>
      </c>
      <c r="J317" s="2">
        <v>50</v>
      </c>
      <c r="K317" s="2">
        <v>0</v>
      </c>
      <c r="L317" s="3">
        <f xml:space="preserve"> 0 + 6.46</f>
        <v>6.46</v>
      </c>
      <c r="M317" s="3">
        <f xml:space="preserve"> 0 + 5.39</f>
        <v>5.39</v>
      </c>
      <c r="N317" s="3">
        <f xml:space="preserve"> 0 + 12.58</f>
        <v>12.58</v>
      </c>
      <c r="O317" s="2">
        <v>0</v>
      </c>
    </row>
    <row r="318" spans="1:15" x14ac:dyDescent="0.25">
      <c r="A318" s="2">
        <v>5</v>
      </c>
      <c r="B318" s="2" t="s">
        <v>18</v>
      </c>
      <c r="C318" s="2">
        <v>2</v>
      </c>
      <c r="D318" s="2">
        <v>1</v>
      </c>
      <c r="E318" s="2" t="s">
        <v>16</v>
      </c>
      <c r="F318" s="2">
        <v>1</v>
      </c>
      <c r="G318" s="2">
        <v>1000</v>
      </c>
      <c r="H318" s="2">
        <v>980737479</v>
      </c>
      <c r="I318" s="2">
        <v>10</v>
      </c>
      <c r="J318" s="2">
        <v>50</v>
      </c>
      <c r="K318" s="2">
        <v>0</v>
      </c>
      <c r="L318" s="3">
        <f xml:space="preserve"> 0 + 2.07</f>
        <v>2.0699999999999998</v>
      </c>
      <c r="M318" s="3">
        <f xml:space="preserve"> 0 + 3.51</f>
        <v>3.51</v>
      </c>
      <c r="N318" s="3">
        <f xml:space="preserve"> 0 + 6.08</f>
        <v>6.08</v>
      </c>
      <c r="O318" s="2">
        <v>0</v>
      </c>
    </row>
    <row r="319" spans="1:15" x14ac:dyDescent="0.25">
      <c r="A319" s="2">
        <v>5</v>
      </c>
      <c r="B319" s="2" t="s">
        <v>18</v>
      </c>
      <c r="C319" s="2">
        <v>2</v>
      </c>
      <c r="D319" s="2">
        <v>1</v>
      </c>
      <c r="E319" s="2" t="s">
        <v>17</v>
      </c>
      <c r="F319" s="2">
        <v>1</v>
      </c>
      <c r="G319" s="2">
        <v>1000</v>
      </c>
      <c r="H319" s="2">
        <v>980737479</v>
      </c>
      <c r="I319" s="2">
        <v>10</v>
      </c>
      <c r="J319" s="2">
        <v>50</v>
      </c>
      <c r="K319" s="2">
        <v>0</v>
      </c>
      <c r="L319" s="3">
        <f xml:space="preserve"> 0 + 2.46</f>
        <v>2.46</v>
      </c>
      <c r="M319" s="3">
        <f xml:space="preserve"> 0 + 1.93</f>
        <v>1.93</v>
      </c>
      <c r="N319" s="3">
        <f xml:space="preserve"> 0 + 4.76</f>
        <v>4.76</v>
      </c>
      <c r="O319" s="2">
        <v>0</v>
      </c>
    </row>
    <row r="320" spans="1:15" x14ac:dyDescent="0.25">
      <c r="A320" s="2">
        <v>6</v>
      </c>
      <c r="B320" s="2" t="s">
        <v>18</v>
      </c>
      <c r="C320" s="2">
        <v>2</v>
      </c>
      <c r="D320" s="2">
        <v>1</v>
      </c>
      <c r="E320" s="2" t="s">
        <v>15</v>
      </c>
      <c r="F320" s="2">
        <v>1</v>
      </c>
      <c r="G320" s="2">
        <v>1000</v>
      </c>
      <c r="H320" s="2">
        <v>2067435452</v>
      </c>
      <c r="I320" s="2">
        <v>10</v>
      </c>
      <c r="J320" s="2">
        <v>50</v>
      </c>
      <c r="K320" s="2">
        <v>0</v>
      </c>
      <c r="L320" s="3">
        <f xml:space="preserve"> 0 + 7.21</f>
        <v>7.21</v>
      </c>
      <c r="M320" s="3">
        <f xml:space="preserve"> 0 + 6.02</f>
        <v>6.02</v>
      </c>
      <c r="N320" s="3">
        <f xml:space="preserve"> 0 + 13.94</f>
        <v>13.94</v>
      </c>
      <c r="O320" s="2">
        <v>0</v>
      </c>
    </row>
    <row r="321" spans="1:15" x14ac:dyDescent="0.25">
      <c r="A321" s="2">
        <v>6</v>
      </c>
      <c r="B321" s="2" t="s">
        <v>18</v>
      </c>
      <c r="C321" s="2">
        <v>2</v>
      </c>
      <c r="D321" s="2">
        <v>1</v>
      </c>
      <c r="E321" s="2" t="s">
        <v>16</v>
      </c>
      <c r="F321" s="2">
        <v>1</v>
      </c>
      <c r="G321" s="2">
        <v>1000</v>
      </c>
      <c r="H321" s="2">
        <v>2067435452</v>
      </c>
      <c r="I321" s="2">
        <v>10</v>
      </c>
      <c r="J321" s="2">
        <v>50</v>
      </c>
      <c r="K321" s="2">
        <v>0</v>
      </c>
      <c r="L321" s="3">
        <f xml:space="preserve"> 0 + 2.35</f>
        <v>2.35</v>
      </c>
      <c r="M321" s="3">
        <f xml:space="preserve"> 0 + 3.64</f>
        <v>3.64</v>
      </c>
      <c r="N321" s="3">
        <f xml:space="preserve"> 0 + 6.49</f>
        <v>6.49</v>
      </c>
      <c r="O321" s="2">
        <v>0</v>
      </c>
    </row>
    <row r="322" spans="1:15" x14ac:dyDescent="0.25">
      <c r="A322" s="2">
        <v>6</v>
      </c>
      <c r="B322" s="2" t="s">
        <v>18</v>
      </c>
      <c r="C322" s="2">
        <v>2</v>
      </c>
      <c r="D322" s="2">
        <v>1</v>
      </c>
      <c r="E322" s="2" t="s">
        <v>17</v>
      </c>
      <c r="F322" s="2">
        <v>1</v>
      </c>
      <c r="G322" s="2">
        <v>1000</v>
      </c>
      <c r="H322" s="2">
        <v>2067435452</v>
      </c>
      <c r="I322" s="2">
        <v>10</v>
      </c>
      <c r="J322" s="2">
        <v>50</v>
      </c>
      <c r="K322" s="2">
        <v>0</v>
      </c>
      <c r="L322" s="3">
        <f xml:space="preserve"> 0 + 3.92</f>
        <v>3.92</v>
      </c>
      <c r="M322" s="3">
        <f xml:space="preserve"> 0 + 2.88</f>
        <v>2.88</v>
      </c>
      <c r="N322" s="3">
        <f xml:space="preserve"> 0 + 7.21</f>
        <v>7.21</v>
      </c>
      <c r="O322" s="2">
        <v>0</v>
      </c>
    </row>
    <row r="323" spans="1:15" x14ac:dyDescent="0.25">
      <c r="A323" s="2">
        <v>7</v>
      </c>
      <c r="B323" s="2" t="s">
        <v>18</v>
      </c>
      <c r="C323" s="2">
        <v>2</v>
      </c>
      <c r="D323" s="2">
        <v>1</v>
      </c>
      <c r="E323" s="2" t="s">
        <v>15</v>
      </c>
      <c r="F323" s="2">
        <v>1</v>
      </c>
      <c r="G323" s="2">
        <v>1000</v>
      </c>
      <c r="H323" s="2">
        <v>271829958</v>
      </c>
      <c r="I323" s="2">
        <v>10</v>
      </c>
      <c r="J323" s="2">
        <v>50</v>
      </c>
      <c r="K323" s="2">
        <v>0</v>
      </c>
      <c r="L323" s="3">
        <f xml:space="preserve"> 0 + 6.34</f>
        <v>6.34</v>
      </c>
      <c r="M323" s="3">
        <f xml:space="preserve"> 0 + 5.15</f>
        <v>5.15</v>
      </c>
      <c r="N323" s="3">
        <f xml:space="preserve"> 0 + 12.18</f>
        <v>12.18</v>
      </c>
      <c r="O323" s="2">
        <v>0</v>
      </c>
    </row>
    <row r="324" spans="1:15" x14ac:dyDescent="0.25">
      <c r="A324" s="2">
        <v>7</v>
      </c>
      <c r="B324" s="2" t="s">
        <v>18</v>
      </c>
      <c r="C324" s="2">
        <v>2</v>
      </c>
      <c r="D324" s="2">
        <v>1</v>
      </c>
      <c r="E324" s="2" t="s">
        <v>16</v>
      </c>
      <c r="F324" s="2">
        <v>1</v>
      </c>
      <c r="G324" s="2">
        <v>1000</v>
      </c>
      <c r="H324" s="2">
        <v>271829958</v>
      </c>
      <c r="I324" s="2">
        <v>10</v>
      </c>
      <c r="J324" s="2">
        <v>50</v>
      </c>
      <c r="K324" s="2">
        <v>0</v>
      </c>
      <c r="L324" s="3">
        <f xml:space="preserve"> 0 + 2.37</f>
        <v>2.37</v>
      </c>
      <c r="M324" s="3">
        <f xml:space="preserve"> 0 + 3.8</f>
        <v>3.8</v>
      </c>
      <c r="N324" s="3">
        <f xml:space="preserve"> 0 + 6.68</f>
        <v>6.68</v>
      </c>
      <c r="O324" s="2">
        <v>0</v>
      </c>
    </row>
    <row r="325" spans="1:15" x14ac:dyDescent="0.25">
      <c r="A325" s="2">
        <v>7</v>
      </c>
      <c r="B325" s="2" t="s">
        <v>18</v>
      </c>
      <c r="C325" s="2">
        <v>2</v>
      </c>
      <c r="D325" s="2">
        <v>1</v>
      </c>
      <c r="E325" s="2" t="s">
        <v>17</v>
      </c>
      <c r="F325" s="2">
        <v>1</v>
      </c>
      <c r="G325" s="2">
        <v>1000</v>
      </c>
      <c r="H325" s="2">
        <v>271829958</v>
      </c>
      <c r="I325" s="2">
        <v>10</v>
      </c>
      <c r="J325" s="2">
        <v>50</v>
      </c>
      <c r="K325" s="2">
        <v>0</v>
      </c>
      <c r="L325" s="3">
        <f xml:space="preserve"> 0 + 3.49</f>
        <v>3.49</v>
      </c>
      <c r="M325" s="3">
        <f xml:space="preserve"> 0 + 2.74</f>
        <v>2.74</v>
      </c>
      <c r="N325" s="3">
        <f xml:space="preserve"> 0 + 6.63</f>
        <v>6.63</v>
      </c>
      <c r="O325" s="2">
        <v>0</v>
      </c>
    </row>
    <row r="326" spans="1:15" x14ac:dyDescent="0.25">
      <c r="A326" s="2">
        <v>8</v>
      </c>
      <c r="B326" s="2" t="s">
        <v>18</v>
      </c>
      <c r="C326" s="2">
        <v>2</v>
      </c>
      <c r="D326" s="2">
        <v>1</v>
      </c>
      <c r="E326" s="2" t="s">
        <v>15</v>
      </c>
      <c r="F326" s="2">
        <v>1</v>
      </c>
      <c r="G326" s="2">
        <v>1000</v>
      </c>
      <c r="H326" s="2">
        <v>1490890881</v>
      </c>
      <c r="I326" s="2">
        <v>10</v>
      </c>
      <c r="J326" s="2">
        <v>50</v>
      </c>
      <c r="K326" s="2">
        <v>0</v>
      </c>
      <c r="L326" s="3">
        <f xml:space="preserve"> 0 + 6.33</f>
        <v>6.33</v>
      </c>
      <c r="M326" s="3">
        <f xml:space="preserve"> 0 + 5.33</f>
        <v>5.33</v>
      </c>
      <c r="N326" s="3">
        <f xml:space="preserve"> 0 + 12.38</f>
        <v>12.38</v>
      </c>
      <c r="O326" s="2">
        <v>0</v>
      </c>
    </row>
    <row r="327" spans="1:15" x14ac:dyDescent="0.25">
      <c r="A327" s="2">
        <v>8</v>
      </c>
      <c r="B327" s="2" t="s">
        <v>18</v>
      </c>
      <c r="C327" s="2">
        <v>2</v>
      </c>
      <c r="D327" s="2">
        <v>1</v>
      </c>
      <c r="E327" s="2" t="s">
        <v>16</v>
      </c>
      <c r="F327" s="2">
        <v>1</v>
      </c>
      <c r="G327" s="2">
        <v>1000</v>
      </c>
      <c r="H327" s="2">
        <v>1490890881</v>
      </c>
      <c r="I327" s="2">
        <v>10</v>
      </c>
      <c r="J327" s="2">
        <v>50</v>
      </c>
      <c r="K327" s="2">
        <v>0</v>
      </c>
      <c r="L327" s="3">
        <f xml:space="preserve"> 0 + 1.86</f>
        <v>1.86</v>
      </c>
      <c r="M327" s="3">
        <f xml:space="preserve"> 0 + 3.28</f>
        <v>3.28</v>
      </c>
      <c r="N327" s="3">
        <f xml:space="preserve"> 0 + 5.65</f>
        <v>5.65</v>
      </c>
      <c r="O327" s="2">
        <v>0</v>
      </c>
    </row>
    <row r="328" spans="1:15" x14ac:dyDescent="0.25">
      <c r="A328" s="2">
        <v>8</v>
      </c>
      <c r="B328" s="2" t="s">
        <v>18</v>
      </c>
      <c r="C328" s="2">
        <v>2</v>
      </c>
      <c r="D328" s="2">
        <v>1</v>
      </c>
      <c r="E328" s="2" t="s">
        <v>17</v>
      </c>
      <c r="F328" s="2">
        <v>1</v>
      </c>
      <c r="G328" s="2">
        <v>1000</v>
      </c>
      <c r="H328" s="2">
        <v>1490890881</v>
      </c>
      <c r="I328" s="2">
        <v>10</v>
      </c>
      <c r="J328" s="2">
        <v>50</v>
      </c>
      <c r="K328" s="2">
        <v>0</v>
      </c>
      <c r="L328" s="3">
        <f xml:space="preserve"> 0 + 3.88</f>
        <v>3.88</v>
      </c>
      <c r="M328" s="3">
        <f xml:space="preserve"> 0 + 2.64</f>
        <v>2.64</v>
      </c>
      <c r="N328" s="3">
        <f xml:space="preserve"> 0 + 6.92</f>
        <v>6.92</v>
      </c>
      <c r="O328" s="2">
        <v>0</v>
      </c>
    </row>
    <row r="329" spans="1:15" x14ac:dyDescent="0.25">
      <c r="A329" s="2">
        <v>9</v>
      </c>
      <c r="B329" s="2" t="s">
        <v>18</v>
      </c>
      <c r="C329" s="2">
        <v>2</v>
      </c>
      <c r="D329" s="2">
        <v>1</v>
      </c>
      <c r="E329" s="2" t="s">
        <v>15</v>
      </c>
      <c r="F329" s="2">
        <v>1</v>
      </c>
      <c r="G329" s="2">
        <v>1000</v>
      </c>
      <c r="H329" s="2">
        <v>53262104</v>
      </c>
      <c r="I329" s="2">
        <v>10</v>
      </c>
      <c r="J329" s="2">
        <v>50</v>
      </c>
      <c r="K329" s="2">
        <v>0</v>
      </c>
      <c r="L329" s="3">
        <f xml:space="preserve"> 0 + 8.15</f>
        <v>8.15</v>
      </c>
      <c r="M329" s="3">
        <f xml:space="preserve"> 0 + 5.89</f>
        <v>5.89</v>
      </c>
      <c r="N329" s="3">
        <f xml:space="preserve"> 0 + 14.7</f>
        <v>14.7</v>
      </c>
      <c r="O329" s="2">
        <v>0</v>
      </c>
    </row>
    <row r="330" spans="1:15" x14ac:dyDescent="0.25">
      <c r="A330" s="2">
        <v>9</v>
      </c>
      <c r="B330" s="2" t="s">
        <v>18</v>
      </c>
      <c r="C330" s="2">
        <v>2</v>
      </c>
      <c r="D330" s="2">
        <v>1</v>
      </c>
      <c r="E330" s="2" t="s">
        <v>16</v>
      </c>
      <c r="F330" s="2">
        <v>1</v>
      </c>
      <c r="G330" s="2">
        <v>1000</v>
      </c>
      <c r="H330" s="2">
        <v>53262104</v>
      </c>
      <c r="I330" s="2">
        <v>10</v>
      </c>
      <c r="J330" s="2">
        <v>50</v>
      </c>
      <c r="K330" s="2">
        <v>0</v>
      </c>
      <c r="L330" s="3">
        <f xml:space="preserve"> 0 + 2.96</f>
        <v>2.96</v>
      </c>
      <c r="M330" s="3">
        <f xml:space="preserve"> 0 + 3.83</f>
        <v>3.83</v>
      </c>
      <c r="N330" s="3">
        <f xml:space="preserve"> 0 + 7.3</f>
        <v>7.3</v>
      </c>
      <c r="O330" s="2">
        <v>0</v>
      </c>
    </row>
    <row r="331" spans="1:15" x14ac:dyDescent="0.25">
      <c r="A331" s="2">
        <v>9</v>
      </c>
      <c r="B331" s="2" t="s">
        <v>18</v>
      </c>
      <c r="C331" s="2">
        <v>2</v>
      </c>
      <c r="D331" s="2">
        <v>1</v>
      </c>
      <c r="E331" s="2" t="s">
        <v>17</v>
      </c>
      <c r="F331" s="2">
        <v>1</v>
      </c>
      <c r="G331" s="2">
        <v>1000</v>
      </c>
      <c r="H331" s="2">
        <v>53262104</v>
      </c>
      <c r="I331" s="2">
        <v>10</v>
      </c>
      <c r="J331" s="2">
        <v>50</v>
      </c>
      <c r="K331" s="2">
        <v>0</v>
      </c>
      <c r="L331" s="3">
        <f xml:space="preserve"> 0 + 2.35</f>
        <v>2.35</v>
      </c>
      <c r="M331" s="3">
        <f xml:space="preserve"> 0 + 2.12</f>
        <v>2.12</v>
      </c>
      <c r="N331" s="3">
        <f xml:space="preserve"> 0 + 4.88</f>
        <v>4.88</v>
      </c>
      <c r="O331" s="2">
        <v>0</v>
      </c>
    </row>
    <row r="332" spans="1:15" x14ac:dyDescent="0.25">
      <c r="A332" s="2">
        <v>10</v>
      </c>
      <c r="B332" s="2" t="s">
        <v>18</v>
      </c>
      <c r="C332" s="2">
        <v>2</v>
      </c>
      <c r="D332" s="2">
        <v>1</v>
      </c>
      <c r="E332" s="2" t="s">
        <v>15</v>
      </c>
      <c r="F332" s="2">
        <v>1</v>
      </c>
      <c r="G332" s="2">
        <v>1000</v>
      </c>
      <c r="H332" s="2">
        <v>48177134</v>
      </c>
      <c r="I332" s="2">
        <v>10</v>
      </c>
      <c r="J332" s="2">
        <v>50</v>
      </c>
      <c r="K332" s="2">
        <v>0</v>
      </c>
      <c r="L332" s="3">
        <f xml:space="preserve"> 0 + 6.01</f>
        <v>6.01</v>
      </c>
      <c r="M332" s="3">
        <f xml:space="preserve"> 0 + 5.19</f>
        <v>5.19</v>
      </c>
      <c r="N332" s="3">
        <f xml:space="preserve"> 0 + 11.91</f>
        <v>11.91</v>
      </c>
      <c r="O332" s="2">
        <v>0</v>
      </c>
    </row>
    <row r="333" spans="1:15" x14ac:dyDescent="0.25">
      <c r="A333" s="2">
        <v>10</v>
      </c>
      <c r="B333" s="2" t="s">
        <v>18</v>
      </c>
      <c r="C333" s="2">
        <v>2</v>
      </c>
      <c r="D333" s="2">
        <v>1</v>
      </c>
      <c r="E333" s="2" t="s">
        <v>16</v>
      </c>
      <c r="F333" s="2">
        <v>1</v>
      </c>
      <c r="G333" s="2">
        <v>1000</v>
      </c>
      <c r="H333" s="2">
        <v>48177134</v>
      </c>
      <c r="I333" s="2">
        <v>10</v>
      </c>
      <c r="J333" s="2">
        <v>50</v>
      </c>
      <c r="K333" s="2">
        <v>0</v>
      </c>
      <c r="L333" s="3">
        <f xml:space="preserve"> 0 + 1.99</f>
        <v>1.99</v>
      </c>
      <c r="M333" s="3">
        <f xml:space="preserve"> 0 + 3.5</f>
        <v>3.5</v>
      </c>
      <c r="N333" s="3">
        <f xml:space="preserve"> 0 + 6.01</f>
        <v>6.01</v>
      </c>
      <c r="O333" s="2">
        <v>0</v>
      </c>
    </row>
    <row r="334" spans="1:15" x14ac:dyDescent="0.25">
      <c r="A334" s="2">
        <v>10</v>
      </c>
      <c r="B334" s="2" t="s">
        <v>18</v>
      </c>
      <c r="C334" s="2">
        <v>2</v>
      </c>
      <c r="D334" s="2">
        <v>1</v>
      </c>
      <c r="E334" s="2" t="s">
        <v>17</v>
      </c>
      <c r="F334" s="2">
        <v>1</v>
      </c>
      <c r="G334" s="2">
        <v>1000</v>
      </c>
      <c r="H334" s="2">
        <v>48177134</v>
      </c>
      <c r="I334" s="2">
        <v>10</v>
      </c>
      <c r="J334" s="2">
        <v>50</v>
      </c>
      <c r="K334" s="2">
        <v>0</v>
      </c>
      <c r="L334" s="3">
        <f xml:space="preserve"> 0 + 2.24</f>
        <v>2.2400000000000002</v>
      </c>
      <c r="M334" s="3">
        <f xml:space="preserve"> 0 + 2.11</f>
        <v>2.11</v>
      </c>
      <c r="N334" s="3">
        <f xml:space="preserve"> 0 + 4.74</f>
        <v>4.74</v>
      </c>
      <c r="O334" s="2">
        <v>0</v>
      </c>
    </row>
    <row r="335" spans="1:15" x14ac:dyDescent="0.25">
      <c r="A335" s="2">
        <v>11</v>
      </c>
      <c r="B335" s="2" t="s">
        <v>18</v>
      </c>
      <c r="C335" s="2">
        <v>2</v>
      </c>
      <c r="D335" s="2">
        <v>1</v>
      </c>
      <c r="E335" s="2" t="s">
        <v>15</v>
      </c>
      <c r="F335" s="2">
        <v>1</v>
      </c>
      <c r="G335" s="2">
        <v>1000</v>
      </c>
      <c r="H335" s="2">
        <v>390326370</v>
      </c>
      <c r="I335" s="2">
        <v>10</v>
      </c>
      <c r="J335" s="2">
        <v>50</v>
      </c>
      <c r="K335" s="2">
        <v>0</v>
      </c>
      <c r="L335" s="3">
        <f xml:space="preserve"> 0 + 4.59</f>
        <v>4.59</v>
      </c>
      <c r="M335" s="3">
        <f xml:space="preserve"> 0 + 4.44</f>
        <v>4.4400000000000004</v>
      </c>
      <c r="N335" s="3">
        <f xml:space="preserve"> 0 + 9.75</f>
        <v>9.75</v>
      </c>
      <c r="O335" s="2">
        <v>0</v>
      </c>
    </row>
    <row r="336" spans="1:15" x14ac:dyDescent="0.25">
      <c r="A336" s="2">
        <v>11</v>
      </c>
      <c r="B336" s="2" t="s">
        <v>18</v>
      </c>
      <c r="C336" s="2">
        <v>2</v>
      </c>
      <c r="D336" s="2">
        <v>1</v>
      </c>
      <c r="E336" s="2" t="s">
        <v>16</v>
      </c>
      <c r="F336" s="2">
        <v>1</v>
      </c>
      <c r="G336" s="2">
        <v>1000</v>
      </c>
      <c r="H336" s="2">
        <v>390326370</v>
      </c>
      <c r="I336" s="2">
        <v>10</v>
      </c>
      <c r="J336" s="2">
        <v>50</v>
      </c>
      <c r="K336" s="2">
        <v>0</v>
      </c>
      <c r="L336" s="3">
        <f xml:space="preserve"> 0 + 1.3</f>
        <v>1.3</v>
      </c>
      <c r="M336" s="3">
        <f xml:space="preserve"> 0 + 2.87</f>
        <v>2.87</v>
      </c>
      <c r="N336" s="3">
        <f xml:space="preserve"> 0 + 4.64</f>
        <v>4.6399999999999997</v>
      </c>
      <c r="O336" s="2">
        <v>0</v>
      </c>
    </row>
    <row r="337" spans="1:15" x14ac:dyDescent="0.25">
      <c r="A337" s="2">
        <v>11</v>
      </c>
      <c r="B337" s="2" t="s">
        <v>18</v>
      </c>
      <c r="C337" s="2">
        <v>2</v>
      </c>
      <c r="D337" s="2">
        <v>1</v>
      </c>
      <c r="E337" s="2" t="s">
        <v>17</v>
      </c>
      <c r="F337" s="2">
        <v>1</v>
      </c>
      <c r="G337" s="2">
        <v>1000</v>
      </c>
      <c r="H337" s="2">
        <v>390326370</v>
      </c>
      <c r="I337" s="2">
        <v>10</v>
      </c>
      <c r="J337" s="2">
        <v>50</v>
      </c>
      <c r="K337" s="2">
        <v>0</v>
      </c>
      <c r="L337" s="3">
        <f xml:space="preserve"> 0 + 3.02</f>
        <v>3.02</v>
      </c>
      <c r="M337" s="3">
        <f xml:space="preserve"> 0 + 2.37</f>
        <v>2.37</v>
      </c>
      <c r="N337" s="3">
        <f xml:space="preserve"> 0 + 5.79</f>
        <v>5.79</v>
      </c>
      <c r="O337" s="2">
        <v>0</v>
      </c>
    </row>
    <row r="338" spans="1:15" x14ac:dyDescent="0.25">
      <c r="A338" s="2">
        <v>12</v>
      </c>
      <c r="B338" s="2" t="s">
        <v>18</v>
      </c>
      <c r="C338" s="2">
        <v>2</v>
      </c>
      <c r="D338" s="2">
        <v>1</v>
      </c>
      <c r="E338" s="2" t="s">
        <v>15</v>
      </c>
      <c r="F338" s="2">
        <v>1</v>
      </c>
      <c r="G338" s="2">
        <v>1000</v>
      </c>
      <c r="H338" s="2">
        <v>179782877</v>
      </c>
      <c r="I338" s="2">
        <v>10</v>
      </c>
      <c r="J338" s="2">
        <v>50</v>
      </c>
      <c r="K338" s="2">
        <v>0</v>
      </c>
      <c r="L338" s="3">
        <f xml:space="preserve"> 0 + 4.61</f>
        <v>4.6100000000000003</v>
      </c>
      <c r="M338" s="3">
        <f xml:space="preserve"> 0 + 4.77</f>
        <v>4.7699999999999996</v>
      </c>
      <c r="N338" s="3">
        <f xml:space="preserve"> 0 + 10.07</f>
        <v>10.07</v>
      </c>
      <c r="O338" s="2">
        <v>0</v>
      </c>
    </row>
    <row r="339" spans="1:15" x14ac:dyDescent="0.25">
      <c r="A339" s="2">
        <v>12</v>
      </c>
      <c r="B339" s="2" t="s">
        <v>18</v>
      </c>
      <c r="C339" s="2">
        <v>2</v>
      </c>
      <c r="D339" s="2">
        <v>1</v>
      </c>
      <c r="E339" s="2" t="s">
        <v>16</v>
      </c>
      <c r="F339" s="2">
        <v>1</v>
      </c>
      <c r="G339" s="2">
        <v>1000</v>
      </c>
      <c r="H339" s="2">
        <v>179782877</v>
      </c>
      <c r="I339" s="2">
        <v>10</v>
      </c>
      <c r="J339" s="2">
        <v>50</v>
      </c>
      <c r="K339" s="2">
        <v>0</v>
      </c>
      <c r="L339" s="3">
        <f xml:space="preserve"> 0 + 3.09</f>
        <v>3.09</v>
      </c>
      <c r="M339" s="3">
        <f xml:space="preserve"> 0 + 4.17</f>
        <v>4.17</v>
      </c>
      <c r="N339" s="3">
        <f xml:space="preserve"> 0 + 7.78</f>
        <v>7.78</v>
      </c>
      <c r="O339" s="2">
        <v>0</v>
      </c>
    </row>
    <row r="340" spans="1:15" x14ac:dyDescent="0.25">
      <c r="A340" s="2">
        <v>12</v>
      </c>
      <c r="B340" s="2" t="s">
        <v>18</v>
      </c>
      <c r="C340" s="2">
        <v>2</v>
      </c>
      <c r="D340" s="2">
        <v>1</v>
      </c>
      <c r="E340" s="2" t="s">
        <v>17</v>
      </c>
      <c r="F340" s="2">
        <v>1</v>
      </c>
      <c r="G340" s="2">
        <v>1000</v>
      </c>
      <c r="H340" s="2">
        <v>179782877</v>
      </c>
      <c r="I340" s="2">
        <v>10</v>
      </c>
      <c r="J340" s="2">
        <v>50</v>
      </c>
      <c r="K340" s="2">
        <v>0</v>
      </c>
      <c r="L340" s="3">
        <f xml:space="preserve"> 0 + 2.81</f>
        <v>2.81</v>
      </c>
      <c r="M340" s="3">
        <f xml:space="preserve"> 0 + 2.01</f>
        <v>2.0099999999999998</v>
      </c>
      <c r="N340" s="3">
        <f xml:space="preserve"> 0 + 5.22</f>
        <v>5.22</v>
      </c>
      <c r="O340" s="2">
        <v>0</v>
      </c>
    </row>
    <row r="341" spans="1:15" x14ac:dyDescent="0.25">
      <c r="A341" s="2">
        <v>13</v>
      </c>
      <c r="B341" s="2" t="s">
        <v>18</v>
      </c>
      <c r="C341" s="2">
        <v>2</v>
      </c>
      <c r="D341" s="2">
        <v>1</v>
      </c>
      <c r="E341" s="2" t="s">
        <v>15</v>
      </c>
      <c r="F341" s="2">
        <v>1</v>
      </c>
      <c r="G341" s="2">
        <v>1000</v>
      </c>
      <c r="H341" s="2">
        <v>1556455641</v>
      </c>
      <c r="I341" s="2">
        <v>10</v>
      </c>
      <c r="J341" s="2">
        <v>50</v>
      </c>
      <c r="K341" s="2">
        <v>0</v>
      </c>
      <c r="L341" s="3">
        <f xml:space="preserve"> 0 + 6.3</f>
        <v>6.3</v>
      </c>
      <c r="M341" s="3">
        <f xml:space="preserve"> 0 + 5</f>
        <v>5</v>
      </c>
      <c r="N341" s="3">
        <f xml:space="preserve"> 0 + 12.02</f>
        <v>12.02</v>
      </c>
      <c r="O341" s="2">
        <v>0</v>
      </c>
    </row>
    <row r="342" spans="1:15" x14ac:dyDescent="0.25">
      <c r="A342" s="2">
        <v>13</v>
      </c>
      <c r="B342" s="2" t="s">
        <v>18</v>
      </c>
      <c r="C342" s="2">
        <v>2</v>
      </c>
      <c r="D342" s="2">
        <v>1</v>
      </c>
      <c r="E342" s="2" t="s">
        <v>16</v>
      </c>
      <c r="F342" s="2">
        <v>1</v>
      </c>
      <c r="G342" s="2">
        <v>1000</v>
      </c>
      <c r="H342" s="2">
        <v>1556455641</v>
      </c>
      <c r="I342" s="2">
        <v>10</v>
      </c>
      <c r="J342" s="2">
        <v>50</v>
      </c>
      <c r="K342" s="2">
        <v>0</v>
      </c>
      <c r="L342" s="3">
        <f xml:space="preserve"> 0 + 3.45</f>
        <v>3.45</v>
      </c>
      <c r="M342" s="3">
        <f xml:space="preserve"> 0 + 6.25</f>
        <v>6.25</v>
      </c>
      <c r="N342" s="3">
        <f xml:space="preserve"> 0 + 10.66</f>
        <v>10.66</v>
      </c>
      <c r="O342" s="2">
        <v>0</v>
      </c>
    </row>
    <row r="343" spans="1:15" x14ac:dyDescent="0.25">
      <c r="A343" s="2">
        <v>13</v>
      </c>
      <c r="B343" s="2" t="s">
        <v>18</v>
      </c>
      <c r="C343" s="2">
        <v>2</v>
      </c>
      <c r="D343" s="2">
        <v>1</v>
      </c>
      <c r="E343" s="2" t="s">
        <v>17</v>
      </c>
      <c r="F343" s="2">
        <v>1</v>
      </c>
      <c r="G343" s="2">
        <v>1000</v>
      </c>
      <c r="H343" s="2">
        <v>1556455641</v>
      </c>
      <c r="I343" s="2">
        <v>10</v>
      </c>
      <c r="J343" s="2">
        <v>50</v>
      </c>
      <c r="K343" s="2">
        <v>0</v>
      </c>
      <c r="L343" s="3">
        <f xml:space="preserve"> 0 + 1.42</f>
        <v>1.42</v>
      </c>
      <c r="M343" s="3">
        <f xml:space="preserve"> 0 + 2.07</f>
        <v>2.0699999999999998</v>
      </c>
      <c r="N343" s="3">
        <f xml:space="preserve"> 0 + 3.9</f>
        <v>3.9</v>
      </c>
      <c r="O343" s="2">
        <v>0</v>
      </c>
    </row>
    <row r="344" spans="1:15" x14ac:dyDescent="0.25">
      <c r="A344" s="2">
        <v>14</v>
      </c>
      <c r="B344" s="2" t="s">
        <v>18</v>
      </c>
      <c r="C344" s="2">
        <v>2</v>
      </c>
      <c r="D344" s="2">
        <v>1</v>
      </c>
      <c r="E344" s="2" t="s">
        <v>15</v>
      </c>
      <c r="F344" s="2">
        <v>1</v>
      </c>
      <c r="G344" s="2">
        <v>1000</v>
      </c>
      <c r="H344" s="2">
        <v>2048735855</v>
      </c>
      <c r="I344" s="2">
        <v>10</v>
      </c>
      <c r="J344" s="2">
        <v>50</v>
      </c>
      <c r="K344" s="2">
        <v>0</v>
      </c>
      <c r="L344" s="3">
        <f xml:space="preserve"> 0 + 5.75</f>
        <v>5.75</v>
      </c>
      <c r="M344" s="3">
        <f xml:space="preserve"> 0 + 5.22</f>
        <v>5.22</v>
      </c>
      <c r="N344" s="3">
        <f xml:space="preserve"> 0 + 11.69</f>
        <v>11.69</v>
      </c>
      <c r="O344" s="2">
        <v>0</v>
      </c>
    </row>
    <row r="345" spans="1:15" x14ac:dyDescent="0.25">
      <c r="A345" s="2">
        <v>14</v>
      </c>
      <c r="B345" s="2" t="s">
        <v>18</v>
      </c>
      <c r="C345" s="2">
        <v>2</v>
      </c>
      <c r="D345" s="2">
        <v>1</v>
      </c>
      <c r="E345" s="2" t="s">
        <v>16</v>
      </c>
      <c r="F345" s="2">
        <v>1</v>
      </c>
      <c r="G345" s="2">
        <v>1000</v>
      </c>
      <c r="H345" s="2">
        <v>2048735855</v>
      </c>
      <c r="I345" s="2">
        <v>10</v>
      </c>
      <c r="J345" s="2">
        <v>50</v>
      </c>
      <c r="K345" s="2">
        <v>0</v>
      </c>
      <c r="L345" s="3">
        <f xml:space="preserve"> 0 + 1.49</f>
        <v>1.49</v>
      </c>
      <c r="M345" s="3">
        <f xml:space="preserve"> 0 + 3.04</f>
        <v>3.04</v>
      </c>
      <c r="N345" s="3">
        <f xml:space="preserve"> 0 + 5.04</f>
        <v>5.04</v>
      </c>
      <c r="O345" s="2">
        <v>0</v>
      </c>
    </row>
    <row r="346" spans="1:15" x14ac:dyDescent="0.25">
      <c r="A346" s="2">
        <v>14</v>
      </c>
      <c r="B346" s="2" t="s">
        <v>18</v>
      </c>
      <c r="C346" s="2">
        <v>2</v>
      </c>
      <c r="D346" s="2">
        <v>1</v>
      </c>
      <c r="E346" s="2" t="s">
        <v>17</v>
      </c>
      <c r="F346" s="2">
        <v>1</v>
      </c>
      <c r="G346" s="2">
        <v>1000</v>
      </c>
      <c r="H346" s="2">
        <v>2048735855</v>
      </c>
      <c r="I346" s="2">
        <v>10</v>
      </c>
      <c r="J346" s="2">
        <v>50</v>
      </c>
      <c r="K346" s="2">
        <v>0</v>
      </c>
      <c r="L346" s="3">
        <f xml:space="preserve"> 0 + 2.64</f>
        <v>2.64</v>
      </c>
      <c r="M346" s="3">
        <f xml:space="preserve"> 0 + 2.34</f>
        <v>2.34</v>
      </c>
      <c r="N346" s="3">
        <f xml:space="preserve"> 0 + 5.37</f>
        <v>5.37</v>
      </c>
      <c r="O346" s="2">
        <v>0</v>
      </c>
    </row>
    <row r="347" spans="1:15" x14ac:dyDescent="0.25">
      <c r="A347" s="2">
        <v>15</v>
      </c>
      <c r="B347" s="2" t="s">
        <v>18</v>
      </c>
      <c r="C347" s="2">
        <v>2</v>
      </c>
      <c r="D347" s="2">
        <v>1</v>
      </c>
      <c r="E347" s="2" t="s">
        <v>15</v>
      </c>
      <c r="F347" s="2">
        <v>1</v>
      </c>
      <c r="G347" s="2">
        <v>1000</v>
      </c>
      <c r="H347" s="2">
        <v>1183828888</v>
      </c>
      <c r="I347" s="2">
        <v>10</v>
      </c>
      <c r="J347" s="2">
        <v>50</v>
      </c>
      <c r="K347" s="2">
        <v>0</v>
      </c>
      <c r="L347" s="3">
        <f xml:space="preserve"> 0 + 5.53</f>
        <v>5.53</v>
      </c>
      <c r="M347" s="3">
        <f xml:space="preserve"> 0 + 4.56</f>
        <v>4.5599999999999996</v>
      </c>
      <c r="N347" s="3">
        <f xml:space="preserve"> 0 + 10.83</f>
        <v>10.83</v>
      </c>
      <c r="O347" s="2">
        <v>0</v>
      </c>
    </row>
    <row r="348" spans="1:15" x14ac:dyDescent="0.25">
      <c r="A348" s="2">
        <v>15</v>
      </c>
      <c r="B348" s="2" t="s">
        <v>18</v>
      </c>
      <c r="C348" s="2">
        <v>2</v>
      </c>
      <c r="D348" s="2">
        <v>1</v>
      </c>
      <c r="E348" s="2" t="s">
        <v>16</v>
      </c>
      <c r="F348" s="2">
        <v>1</v>
      </c>
      <c r="G348" s="2">
        <v>1000</v>
      </c>
      <c r="H348" s="2">
        <v>1183828888</v>
      </c>
      <c r="I348" s="2">
        <v>10</v>
      </c>
      <c r="J348" s="2">
        <v>50</v>
      </c>
      <c r="K348" s="2">
        <v>0</v>
      </c>
      <c r="L348" s="3">
        <f xml:space="preserve"> 0 + 2.49</f>
        <v>2.4900000000000002</v>
      </c>
      <c r="M348" s="3">
        <f xml:space="preserve"> 0 + 3.56</f>
        <v>3.56</v>
      </c>
      <c r="N348" s="3">
        <f xml:space="preserve"> 0 + 6.57</f>
        <v>6.57</v>
      </c>
      <c r="O348" s="2">
        <v>0</v>
      </c>
    </row>
    <row r="349" spans="1:15" x14ac:dyDescent="0.25">
      <c r="A349" s="2">
        <v>15</v>
      </c>
      <c r="B349" s="2" t="s">
        <v>18</v>
      </c>
      <c r="C349" s="2">
        <v>2</v>
      </c>
      <c r="D349" s="2">
        <v>1</v>
      </c>
      <c r="E349" s="2" t="s">
        <v>17</v>
      </c>
      <c r="F349" s="2">
        <v>1</v>
      </c>
      <c r="G349" s="2">
        <v>1000</v>
      </c>
      <c r="H349" s="2">
        <v>1183828888</v>
      </c>
      <c r="I349" s="2">
        <v>10</v>
      </c>
      <c r="J349" s="2">
        <v>50</v>
      </c>
      <c r="K349" s="2">
        <v>0</v>
      </c>
      <c r="L349" s="3">
        <f xml:space="preserve"> 0 + 2.23</f>
        <v>2.23</v>
      </c>
      <c r="M349" s="3">
        <f xml:space="preserve"> 0 + 2.02</f>
        <v>2.02</v>
      </c>
      <c r="N349" s="3">
        <f xml:space="preserve"> 0 + 4.65</f>
        <v>4.6500000000000004</v>
      </c>
      <c r="O349" s="2">
        <v>0</v>
      </c>
    </row>
    <row r="350" spans="1:15" x14ac:dyDescent="0.25">
      <c r="A350" s="2">
        <v>16</v>
      </c>
      <c r="B350" s="2" t="s">
        <v>18</v>
      </c>
      <c r="C350" s="2">
        <v>2</v>
      </c>
      <c r="D350" s="2">
        <v>1</v>
      </c>
      <c r="E350" s="2" t="s">
        <v>15</v>
      </c>
      <c r="F350" s="2">
        <v>1</v>
      </c>
      <c r="G350" s="2">
        <v>1000</v>
      </c>
      <c r="H350" s="2">
        <v>475539416</v>
      </c>
      <c r="I350" s="2">
        <v>10</v>
      </c>
      <c r="J350" s="2">
        <v>50</v>
      </c>
      <c r="K350" s="2">
        <v>0</v>
      </c>
      <c r="L350" s="3">
        <f xml:space="preserve"> 0 + 5.91</f>
        <v>5.91</v>
      </c>
      <c r="M350" s="3">
        <f xml:space="preserve"> 0 + 5.21</f>
        <v>5.21</v>
      </c>
      <c r="N350" s="3">
        <f xml:space="preserve"> 0 + 11.84</f>
        <v>11.84</v>
      </c>
      <c r="O350" s="2">
        <v>0</v>
      </c>
    </row>
    <row r="351" spans="1:15" x14ac:dyDescent="0.25">
      <c r="A351" s="2">
        <v>16</v>
      </c>
      <c r="B351" s="2" t="s">
        <v>18</v>
      </c>
      <c r="C351" s="2">
        <v>2</v>
      </c>
      <c r="D351" s="2">
        <v>1</v>
      </c>
      <c r="E351" s="2" t="s">
        <v>16</v>
      </c>
      <c r="F351" s="2">
        <v>1</v>
      </c>
      <c r="G351" s="2">
        <v>1000</v>
      </c>
      <c r="H351" s="2">
        <v>475539416</v>
      </c>
      <c r="I351" s="2">
        <v>10</v>
      </c>
      <c r="J351" s="2">
        <v>50</v>
      </c>
      <c r="K351" s="2">
        <v>0</v>
      </c>
      <c r="L351" s="3">
        <f xml:space="preserve"> 0 + 2.13</f>
        <v>2.13</v>
      </c>
      <c r="M351" s="3">
        <f xml:space="preserve"> 0 + 3.51</f>
        <v>3.51</v>
      </c>
      <c r="N351" s="3">
        <f xml:space="preserve"> 0 + 6.15</f>
        <v>6.15</v>
      </c>
      <c r="O351" s="2">
        <v>0</v>
      </c>
    </row>
    <row r="352" spans="1:15" x14ac:dyDescent="0.25">
      <c r="A352" s="2">
        <v>16</v>
      </c>
      <c r="B352" s="2" t="s">
        <v>18</v>
      </c>
      <c r="C352" s="2">
        <v>2</v>
      </c>
      <c r="D352" s="2">
        <v>1</v>
      </c>
      <c r="E352" s="2" t="s">
        <v>17</v>
      </c>
      <c r="F352" s="2">
        <v>1</v>
      </c>
      <c r="G352" s="2">
        <v>1000</v>
      </c>
      <c r="H352" s="2">
        <v>475539416</v>
      </c>
      <c r="I352" s="2">
        <v>10</v>
      </c>
      <c r="J352" s="2">
        <v>50</v>
      </c>
      <c r="K352" s="2">
        <v>0</v>
      </c>
      <c r="L352" s="3">
        <f xml:space="preserve"> 0 + 2.58</f>
        <v>2.58</v>
      </c>
      <c r="M352" s="3">
        <f xml:space="preserve"> 0 + 2.35</f>
        <v>2.35</v>
      </c>
      <c r="N352" s="3">
        <f xml:space="preserve"> 0 + 5.32</f>
        <v>5.32</v>
      </c>
      <c r="O352" s="2">
        <v>0</v>
      </c>
    </row>
    <row r="353" spans="1:15" x14ac:dyDescent="0.25">
      <c r="A353" s="2">
        <v>17</v>
      </c>
      <c r="B353" s="2" t="s">
        <v>18</v>
      </c>
      <c r="C353" s="2">
        <v>2</v>
      </c>
      <c r="D353" s="2">
        <v>1</v>
      </c>
      <c r="E353" s="2" t="s">
        <v>15</v>
      </c>
      <c r="F353" s="2">
        <v>1</v>
      </c>
      <c r="G353" s="2">
        <v>1000</v>
      </c>
      <c r="H353" s="2">
        <v>2136046440</v>
      </c>
      <c r="I353" s="2">
        <v>10</v>
      </c>
      <c r="J353" s="2">
        <v>50</v>
      </c>
      <c r="K353" s="2">
        <v>0</v>
      </c>
      <c r="L353" s="3">
        <f xml:space="preserve"> 0 + 5.01</f>
        <v>5.01</v>
      </c>
      <c r="M353" s="3">
        <f xml:space="preserve"> 0 + 4.58</f>
        <v>4.58</v>
      </c>
      <c r="N353" s="3">
        <f xml:space="preserve"> 0 + 10.31</f>
        <v>10.31</v>
      </c>
      <c r="O353" s="2">
        <v>0</v>
      </c>
    </row>
    <row r="354" spans="1:15" x14ac:dyDescent="0.25">
      <c r="A354" s="2">
        <v>17</v>
      </c>
      <c r="B354" s="2" t="s">
        <v>18</v>
      </c>
      <c r="C354" s="2">
        <v>2</v>
      </c>
      <c r="D354" s="2">
        <v>1</v>
      </c>
      <c r="E354" s="2" t="s">
        <v>16</v>
      </c>
      <c r="F354" s="2">
        <v>1</v>
      </c>
      <c r="G354" s="2">
        <v>1000</v>
      </c>
      <c r="H354" s="2">
        <v>2136046440</v>
      </c>
      <c r="I354" s="2">
        <v>10</v>
      </c>
      <c r="J354" s="2">
        <v>50</v>
      </c>
      <c r="K354" s="2">
        <v>0</v>
      </c>
      <c r="L354" s="3">
        <f xml:space="preserve"> 0 + 1.92</f>
        <v>1.92</v>
      </c>
      <c r="M354" s="3">
        <f xml:space="preserve"> 0 + 3.49</f>
        <v>3.49</v>
      </c>
      <c r="N354" s="3">
        <f xml:space="preserve"> 0 + 5.93</f>
        <v>5.93</v>
      </c>
      <c r="O354" s="2">
        <v>0</v>
      </c>
    </row>
    <row r="355" spans="1:15" x14ac:dyDescent="0.25">
      <c r="A355" s="2">
        <v>17</v>
      </c>
      <c r="B355" s="2" t="s">
        <v>18</v>
      </c>
      <c r="C355" s="2">
        <v>2</v>
      </c>
      <c r="D355" s="2">
        <v>1</v>
      </c>
      <c r="E355" s="2" t="s">
        <v>17</v>
      </c>
      <c r="F355" s="2">
        <v>1</v>
      </c>
      <c r="G355" s="2">
        <v>1000</v>
      </c>
      <c r="H355" s="2">
        <v>2136046440</v>
      </c>
      <c r="I355" s="2">
        <v>10</v>
      </c>
      <c r="J355" s="2">
        <v>50</v>
      </c>
      <c r="K355" s="2">
        <v>0</v>
      </c>
      <c r="L355" s="3">
        <f xml:space="preserve"> 0 + 4.49</f>
        <v>4.49</v>
      </c>
      <c r="M355" s="3">
        <f xml:space="preserve"> 0 + 2.68</f>
        <v>2.68</v>
      </c>
      <c r="N355" s="3">
        <f xml:space="preserve"> 0 + 7.54</f>
        <v>7.54</v>
      </c>
      <c r="O355" s="2">
        <v>0</v>
      </c>
    </row>
    <row r="356" spans="1:15" x14ac:dyDescent="0.25">
      <c r="A356" s="2">
        <v>18</v>
      </c>
      <c r="B356" s="2" t="s">
        <v>18</v>
      </c>
      <c r="C356" s="2">
        <v>2</v>
      </c>
      <c r="D356" s="2">
        <v>1</v>
      </c>
      <c r="E356" s="2" t="s">
        <v>15</v>
      </c>
      <c r="F356" s="2">
        <v>1</v>
      </c>
      <c r="G356" s="2">
        <v>1000</v>
      </c>
      <c r="H356" s="2">
        <v>1605388975</v>
      </c>
      <c r="I356" s="2">
        <v>10</v>
      </c>
      <c r="J356" s="2">
        <v>50</v>
      </c>
      <c r="K356" s="2">
        <v>0</v>
      </c>
      <c r="L356" s="3">
        <f xml:space="preserve"> 0 + 6.9</f>
        <v>6.9</v>
      </c>
      <c r="M356" s="3">
        <f xml:space="preserve"> 0 + 5.45</f>
        <v>5.45</v>
      </c>
      <c r="N356" s="3">
        <f xml:space="preserve"> 0 + 13.03</f>
        <v>13.03</v>
      </c>
      <c r="O356" s="2">
        <v>0</v>
      </c>
    </row>
    <row r="357" spans="1:15" x14ac:dyDescent="0.25">
      <c r="A357" s="2">
        <v>18</v>
      </c>
      <c r="B357" s="2" t="s">
        <v>18</v>
      </c>
      <c r="C357" s="2">
        <v>2</v>
      </c>
      <c r="D357" s="2">
        <v>1</v>
      </c>
      <c r="E357" s="2" t="s">
        <v>16</v>
      </c>
      <c r="F357" s="2">
        <v>1</v>
      </c>
      <c r="G357" s="2">
        <v>1000</v>
      </c>
      <c r="H357" s="2">
        <v>1605388975</v>
      </c>
      <c r="I357" s="2">
        <v>10</v>
      </c>
      <c r="J357" s="2">
        <v>50</v>
      </c>
      <c r="K357" s="2">
        <v>0</v>
      </c>
      <c r="L357" s="3">
        <f xml:space="preserve"> 0 + 1.77</f>
        <v>1.77</v>
      </c>
      <c r="M357" s="3">
        <f xml:space="preserve"> 0 + 3.04</f>
        <v>3.04</v>
      </c>
      <c r="N357" s="3">
        <f xml:space="preserve"> 0 + 5.32</f>
        <v>5.32</v>
      </c>
      <c r="O357" s="2">
        <v>0</v>
      </c>
    </row>
    <row r="358" spans="1:15" x14ac:dyDescent="0.25">
      <c r="A358" s="2">
        <v>18</v>
      </c>
      <c r="B358" s="2" t="s">
        <v>18</v>
      </c>
      <c r="C358" s="2">
        <v>2</v>
      </c>
      <c r="D358" s="2">
        <v>1</v>
      </c>
      <c r="E358" s="2" t="s">
        <v>17</v>
      </c>
      <c r="F358" s="2">
        <v>1</v>
      </c>
      <c r="G358" s="2">
        <v>1000</v>
      </c>
      <c r="H358" s="2">
        <v>1605388975</v>
      </c>
      <c r="I358" s="2">
        <v>10</v>
      </c>
      <c r="J358" s="2">
        <v>50</v>
      </c>
      <c r="K358" s="2">
        <v>0</v>
      </c>
      <c r="L358" s="3">
        <f xml:space="preserve"> 0 + 3.42</f>
        <v>3.42</v>
      </c>
      <c r="M358" s="3">
        <f xml:space="preserve"> 0 + 2.5</f>
        <v>2.5</v>
      </c>
      <c r="N358" s="3">
        <f xml:space="preserve"> 0 + 6.32</f>
        <v>6.32</v>
      </c>
      <c r="O358" s="2">
        <v>0</v>
      </c>
    </row>
    <row r="359" spans="1:15" x14ac:dyDescent="0.25">
      <c r="A359" s="2">
        <v>19</v>
      </c>
      <c r="B359" s="2" t="s">
        <v>18</v>
      </c>
      <c r="C359" s="2">
        <v>2</v>
      </c>
      <c r="D359" s="2">
        <v>1</v>
      </c>
      <c r="E359" s="2" t="s">
        <v>15</v>
      </c>
      <c r="F359" s="2">
        <v>1</v>
      </c>
      <c r="G359" s="2">
        <v>1000</v>
      </c>
      <c r="H359" s="2">
        <v>1115562342</v>
      </c>
      <c r="I359" s="2">
        <v>10</v>
      </c>
      <c r="J359" s="2">
        <v>50</v>
      </c>
      <c r="K359" s="2">
        <v>0</v>
      </c>
      <c r="L359" s="3">
        <f xml:space="preserve"> 0 + 6.67</f>
        <v>6.67</v>
      </c>
      <c r="M359" s="3">
        <f xml:space="preserve"> 0 + 5.59</f>
        <v>5.59</v>
      </c>
      <c r="N359" s="3">
        <f xml:space="preserve"> 0 + 12.97</f>
        <v>12.97</v>
      </c>
      <c r="O359" s="2">
        <v>0</v>
      </c>
    </row>
    <row r="360" spans="1:15" x14ac:dyDescent="0.25">
      <c r="A360" s="2">
        <v>19</v>
      </c>
      <c r="B360" s="2" t="s">
        <v>18</v>
      </c>
      <c r="C360" s="2">
        <v>2</v>
      </c>
      <c r="D360" s="2">
        <v>1</v>
      </c>
      <c r="E360" s="2" t="s">
        <v>16</v>
      </c>
      <c r="F360" s="2">
        <v>1</v>
      </c>
      <c r="G360" s="2">
        <v>1000</v>
      </c>
      <c r="H360" s="2">
        <v>1115562342</v>
      </c>
      <c r="I360" s="2">
        <v>10</v>
      </c>
      <c r="J360" s="2">
        <v>50</v>
      </c>
      <c r="K360" s="2">
        <v>0</v>
      </c>
      <c r="L360" s="3">
        <f xml:space="preserve"> 0 + 2.56</f>
        <v>2.56</v>
      </c>
      <c r="M360" s="3">
        <f xml:space="preserve"> 0 + 3.89</f>
        <v>3.89</v>
      </c>
      <c r="N360" s="3">
        <f xml:space="preserve"> 0 + 6.96</f>
        <v>6.96</v>
      </c>
      <c r="O360" s="2">
        <v>0</v>
      </c>
    </row>
    <row r="361" spans="1:15" x14ac:dyDescent="0.25">
      <c r="A361" s="2">
        <v>19</v>
      </c>
      <c r="B361" s="2" t="s">
        <v>18</v>
      </c>
      <c r="C361" s="2">
        <v>2</v>
      </c>
      <c r="D361" s="2">
        <v>1</v>
      </c>
      <c r="E361" s="2" t="s">
        <v>17</v>
      </c>
      <c r="F361" s="2">
        <v>1</v>
      </c>
      <c r="G361" s="2">
        <v>1000</v>
      </c>
      <c r="H361" s="2">
        <v>1115562342</v>
      </c>
      <c r="I361" s="2">
        <v>10</v>
      </c>
      <c r="J361" s="2">
        <v>50</v>
      </c>
      <c r="K361" s="2">
        <v>0</v>
      </c>
      <c r="L361" s="3">
        <f xml:space="preserve"> 0 + 2.64</f>
        <v>2.64</v>
      </c>
      <c r="M361" s="3">
        <f xml:space="preserve"> 0 + 2.27</f>
        <v>2.27</v>
      </c>
      <c r="N361" s="3">
        <f xml:space="preserve"> 0 + 5.31</f>
        <v>5.31</v>
      </c>
      <c r="O361" s="2">
        <v>0</v>
      </c>
    </row>
    <row r="362" spans="1:15" x14ac:dyDescent="0.25">
      <c r="A362" s="2">
        <v>20</v>
      </c>
      <c r="B362" s="2" t="s">
        <v>18</v>
      </c>
      <c r="C362" s="2">
        <v>2</v>
      </c>
      <c r="D362" s="2">
        <v>1</v>
      </c>
      <c r="E362" s="2" t="s">
        <v>15</v>
      </c>
      <c r="F362" s="2">
        <v>1</v>
      </c>
      <c r="G362" s="2">
        <v>1000</v>
      </c>
      <c r="H362" s="2">
        <v>1476279324</v>
      </c>
      <c r="I362" s="2">
        <v>10</v>
      </c>
      <c r="J362" s="2">
        <v>50</v>
      </c>
      <c r="K362" s="2">
        <v>0</v>
      </c>
      <c r="L362" s="3">
        <f xml:space="preserve"> 0 + 5.01</f>
        <v>5.01</v>
      </c>
      <c r="M362" s="3">
        <f xml:space="preserve"> 0 + 4.5</f>
        <v>4.5</v>
      </c>
      <c r="N362" s="3">
        <f xml:space="preserve"> 0 + 10.23</f>
        <v>10.23</v>
      </c>
      <c r="O362" s="2">
        <v>0</v>
      </c>
    </row>
    <row r="363" spans="1:15" x14ac:dyDescent="0.25">
      <c r="A363" s="2">
        <v>20</v>
      </c>
      <c r="B363" s="2" t="s">
        <v>18</v>
      </c>
      <c r="C363" s="2">
        <v>2</v>
      </c>
      <c r="D363" s="2">
        <v>1</v>
      </c>
      <c r="E363" s="2" t="s">
        <v>16</v>
      </c>
      <c r="F363" s="2">
        <v>1</v>
      </c>
      <c r="G363" s="2">
        <v>1000</v>
      </c>
      <c r="H363" s="2">
        <v>1476279324</v>
      </c>
      <c r="I363" s="2">
        <v>10</v>
      </c>
      <c r="J363" s="2">
        <v>50</v>
      </c>
      <c r="K363" s="2">
        <v>0</v>
      </c>
      <c r="L363" s="3">
        <f xml:space="preserve"> 0 + 2.87</f>
        <v>2.87</v>
      </c>
      <c r="M363" s="3">
        <f xml:space="preserve"> 0 + 3.89</f>
        <v>3.89</v>
      </c>
      <c r="N363" s="3">
        <f xml:space="preserve"> 0 + 7.25</f>
        <v>7.25</v>
      </c>
      <c r="O363" s="2">
        <v>0</v>
      </c>
    </row>
    <row r="364" spans="1:15" x14ac:dyDescent="0.25">
      <c r="A364" s="2">
        <v>20</v>
      </c>
      <c r="B364" s="2" t="s">
        <v>18</v>
      </c>
      <c r="C364" s="2">
        <v>2</v>
      </c>
      <c r="D364" s="2">
        <v>1</v>
      </c>
      <c r="E364" s="2" t="s">
        <v>17</v>
      </c>
      <c r="F364" s="2">
        <v>1</v>
      </c>
      <c r="G364" s="2">
        <v>1000</v>
      </c>
      <c r="H364" s="2">
        <v>1476279324</v>
      </c>
      <c r="I364" s="2">
        <v>10</v>
      </c>
      <c r="J364" s="2">
        <v>50</v>
      </c>
      <c r="K364" s="2">
        <v>0</v>
      </c>
      <c r="L364" s="3">
        <f xml:space="preserve"> 0 + 1.5</f>
        <v>1.5</v>
      </c>
      <c r="M364" s="3">
        <f xml:space="preserve"> 0 + 1.79</f>
        <v>1.79</v>
      </c>
      <c r="N364" s="3">
        <f xml:space="preserve"> 0 + 3.69</f>
        <v>3.69</v>
      </c>
      <c r="O364" s="2">
        <v>0</v>
      </c>
    </row>
    <row r="365" spans="1:15" x14ac:dyDescent="0.25">
      <c r="A365" s="2">
        <v>21</v>
      </c>
      <c r="B365" s="2" t="s">
        <v>18</v>
      </c>
      <c r="C365" s="2">
        <v>2</v>
      </c>
      <c r="D365" s="2">
        <v>1</v>
      </c>
      <c r="E365" s="2" t="s">
        <v>15</v>
      </c>
      <c r="F365" s="2">
        <v>1</v>
      </c>
      <c r="G365" s="2">
        <v>1000</v>
      </c>
      <c r="H365" s="2">
        <v>396746174</v>
      </c>
      <c r="I365" s="2">
        <v>10</v>
      </c>
      <c r="J365" s="2">
        <v>50</v>
      </c>
      <c r="K365" s="2">
        <v>0</v>
      </c>
      <c r="L365" s="3">
        <f xml:space="preserve"> 0 + 7.85</f>
        <v>7.85</v>
      </c>
      <c r="M365" s="3">
        <f xml:space="preserve"> 0 + 5.73</f>
        <v>5.73</v>
      </c>
      <c r="N365" s="3">
        <f xml:space="preserve"> 0 + 14.29</f>
        <v>14.29</v>
      </c>
      <c r="O365" s="2">
        <v>0</v>
      </c>
    </row>
    <row r="366" spans="1:15" x14ac:dyDescent="0.25">
      <c r="A366" s="2">
        <v>21</v>
      </c>
      <c r="B366" s="2" t="s">
        <v>18</v>
      </c>
      <c r="C366" s="2">
        <v>2</v>
      </c>
      <c r="D366" s="2">
        <v>1</v>
      </c>
      <c r="E366" s="2" t="s">
        <v>16</v>
      </c>
      <c r="F366" s="2">
        <v>1</v>
      </c>
      <c r="G366" s="2">
        <v>1000</v>
      </c>
      <c r="H366" s="2">
        <v>396746174</v>
      </c>
      <c r="I366" s="2">
        <v>10</v>
      </c>
      <c r="J366" s="2">
        <v>50</v>
      </c>
      <c r="K366" s="2">
        <v>0</v>
      </c>
      <c r="L366" s="3">
        <f xml:space="preserve"> 0 + 4.05</f>
        <v>4.05</v>
      </c>
      <c r="M366" s="3">
        <f xml:space="preserve"> 0 + 6.54</f>
        <v>6.54</v>
      </c>
      <c r="N366" s="3">
        <f xml:space="preserve"> 0 + 11.61</f>
        <v>11.61</v>
      </c>
      <c r="O366" s="2">
        <v>0</v>
      </c>
    </row>
    <row r="367" spans="1:15" x14ac:dyDescent="0.25">
      <c r="A367" s="2">
        <v>21</v>
      </c>
      <c r="B367" s="2" t="s">
        <v>18</v>
      </c>
      <c r="C367" s="2">
        <v>2</v>
      </c>
      <c r="D367" s="2">
        <v>1</v>
      </c>
      <c r="E367" s="2" t="s">
        <v>17</v>
      </c>
      <c r="F367" s="2">
        <v>1</v>
      </c>
      <c r="G367" s="2">
        <v>1000</v>
      </c>
      <c r="H367" s="2">
        <v>396746174</v>
      </c>
      <c r="I367" s="2">
        <v>10</v>
      </c>
      <c r="J367" s="2">
        <v>50</v>
      </c>
      <c r="K367" s="2">
        <v>0</v>
      </c>
      <c r="L367" s="3">
        <f xml:space="preserve"> 0 + 1.33</f>
        <v>1.33</v>
      </c>
      <c r="M367" s="3">
        <f xml:space="preserve"> 0 + 1.44</f>
        <v>1.44</v>
      </c>
      <c r="N367" s="3">
        <f xml:space="preserve"> 0 + 3.14</f>
        <v>3.14</v>
      </c>
      <c r="O367" s="2">
        <v>0</v>
      </c>
    </row>
    <row r="368" spans="1:15" x14ac:dyDescent="0.25">
      <c r="A368" s="2">
        <v>22</v>
      </c>
      <c r="B368" s="2" t="s">
        <v>18</v>
      </c>
      <c r="C368" s="2">
        <v>2</v>
      </c>
      <c r="D368" s="2">
        <v>1</v>
      </c>
      <c r="E368" s="2" t="s">
        <v>15</v>
      </c>
      <c r="F368" s="2">
        <v>1</v>
      </c>
      <c r="G368" s="2">
        <v>1000</v>
      </c>
      <c r="H368" s="2">
        <v>2140853358</v>
      </c>
      <c r="I368" s="2">
        <v>10</v>
      </c>
      <c r="J368" s="2">
        <v>50</v>
      </c>
      <c r="K368" s="2">
        <v>0</v>
      </c>
      <c r="L368" s="3">
        <f xml:space="preserve"> 0 + 6.43</f>
        <v>6.43</v>
      </c>
      <c r="M368" s="3">
        <f xml:space="preserve"> 0 + 5.66</f>
        <v>5.66</v>
      </c>
      <c r="N368" s="3">
        <f xml:space="preserve"> 0 + 12.8</f>
        <v>12.8</v>
      </c>
      <c r="O368" s="2">
        <v>0</v>
      </c>
    </row>
    <row r="369" spans="1:15" x14ac:dyDescent="0.25">
      <c r="A369" s="2">
        <v>22</v>
      </c>
      <c r="B369" s="2" t="s">
        <v>18</v>
      </c>
      <c r="C369" s="2">
        <v>2</v>
      </c>
      <c r="D369" s="2">
        <v>1</v>
      </c>
      <c r="E369" s="2" t="s">
        <v>16</v>
      </c>
      <c r="F369" s="2">
        <v>1</v>
      </c>
      <c r="G369" s="2">
        <v>1000</v>
      </c>
      <c r="H369" s="2">
        <v>2140853358</v>
      </c>
      <c r="I369" s="2">
        <v>10</v>
      </c>
      <c r="J369" s="2">
        <v>50</v>
      </c>
      <c r="K369" s="2">
        <v>0</v>
      </c>
      <c r="L369" s="3">
        <f xml:space="preserve"> 0 + 2.24</f>
        <v>2.2400000000000002</v>
      </c>
      <c r="M369" s="3">
        <f xml:space="preserve"> 0 + 3.56</f>
        <v>3.56</v>
      </c>
      <c r="N369" s="3">
        <f xml:space="preserve"> 0 + 6.32</f>
        <v>6.32</v>
      </c>
      <c r="O369" s="2">
        <v>0</v>
      </c>
    </row>
    <row r="370" spans="1:15" x14ac:dyDescent="0.25">
      <c r="A370" s="2">
        <v>22</v>
      </c>
      <c r="B370" s="2" t="s">
        <v>18</v>
      </c>
      <c r="C370" s="2">
        <v>2</v>
      </c>
      <c r="D370" s="2">
        <v>1</v>
      </c>
      <c r="E370" s="2" t="s">
        <v>17</v>
      </c>
      <c r="F370" s="2">
        <v>1</v>
      </c>
      <c r="G370" s="2">
        <v>1000</v>
      </c>
      <c r="H370" s="2">
        <v>2140853358</v>
      </c>
      <c r="I370" s="2">
        <v>10</v>
      </c>
      <c r="J370" s="2">
        <v>50</v>
      </c>
      <c r="K370" s="2">
        <v>0</v>
      </c>
      <c r="L370" s="3">
        <f xml:space="preserve"> 0 + 2.6</f>
        <v>2.6</v>
      </c>
      <c r="M370" s="3">
        <f xml:space="preserve"> 0 + 2.08</f>
        <v>2.08</v>
      </c>
      <c r="N370" s="3">
        <f xml:space="preserve"> 0 + 5.05</f>
        <v>5.05</v>
      </c>
      <c r="O370" s="2">
        <v>0</v>
      </c>
    </row>
    <row r="371" spans="1:15" x14ac:dyDescent="0.25">
      <c r="A371" s="2">
        <v>23</v>
      </c>
      <c r="B371" s="2" t="s">
        <v>18</v>
      </c>
      <c r="C371" s="2">
        <v>2</v>
      </c>
      <c r="D371" s="2">
        <v>1</v>
      </c>
      <c r="E371" s="2" t="s">
        <v>15</v>
      </c>
      <c r="F371" s="2">
        <v>1</v>
      </c>
      <c r="G371" s="2">
        <v>1000</v>
      </c>
      <c r="H371" s="2">
        <v>812832277</v>
      </c>
      <c r="I371" s="2">
        <v>10</v>
      </c>
      <c r="J371" s="2">
        <v>50</v>
      </c>
      <c r="K371" s="2">
        <v>0</v>
      </c>
      <c r="L371" s="3">
        <f xml:space="preserve"> 0 + 7.11</f>
        <v>7.11</v>
      </c>
      <c r="M371" s="3">
        <f xml:space="preserve"> 0 + 5.87</f>
        <v>5.87</v>
      </c>
      <c r="N371" s="3">
        <f xml:space="preserve"> 0 + 13.7</f>
        <v>13.7</v>
      </c>
      <c r="O371" s="2">
        <v>0</v>
      </c>
    </row>
    <row r="372" spans="1:15" x14ac:dyDescent="0.25">
      <c r="A372" s="2">
        <v>23</v>
      </c>
      <c r="B372" s="2" t="s">
        <v>18</v>
      </c>
      <c r="C372" s="2">
        <v>2</v>
      </c>
      <c r="D372" s="2">
        <v>1</v>
      </c>
      <c r="E372" s="2" t="s">
        <v>16</v>
      </c>
      <c r="F372" s="2">
        <v>1</v>
      </c>
      <c r="G372" s="2">
        <v>1000</v>
      </c>
      <c r="H372" s="2">
        <v>812832277</v>
      </c>
      <c r="I372" s="2">
        <v>10</v>
      </c>
      <c r="J372" s="2">
        <v>50</v>
      </c>
      <c r="K372" s="2">
        <v>0</v>
      </c>
      <c r="L372" s="3">
        <f xml:space="preserve"> 0 + 1.94</f>
        <v>1.94</v>
      </c>
      <c r="M372" s="3">
        <f xml:space="preserve"> 0 + 3.33</f>
        <v>3.33</v>
      </c>
      <c r="N372" s="3">
        <f xml:space="preserve"> 0 + 5.78</f>
        <v>5.78</v>
      </c>
      <c r="O372" s="2">
        <v>0</v>
      </c>
    </row>
    <row r="373" spans="1:15" x14ac:dyDescent="0.25">
      <c r="A373" s="2">
        <v>23</v>
      </c>
      <c r="B373" s="2" t="s">
        <v>18</v>
      </c>
      <c r="C373" s="2">
        <v>2</v>
      </c>
      <c r="D373" s="2">
        <v>1</v>
      </c>
      <c r="E373" s="2" t="s">
        <v>17</v>
      </c>
      <c r="F373" s="2">
        <v>1</v>
      </c>
      <c r="G373" s="2">
        <v>1000</v>
      </c>
      <c r="H373" s="2">
        <v>812832277</v>
      </c>
      <c r="I373" s="2">
        <v>10</v>
      </c>
      <c r="J373" s="2">
        <v>50</v>
      </c>
      <c r="K373" s="2">
        <v>0</v>
      </c>
      <c r="L373" s="3">
        <f xml:space="preserve"> 0 + 2.63</f>
        <v>2.63</v>
      </c>
      <c r="M373" s="3">
        <f xml:space="preserve"> 0 + 2.03</f>
        <v>2.0299999999999998</v>
      </c>
      <c r="N373" s="3">
        <f xml:space="preserve"> 0 + 5.06</f>
        <v>5.0599999999999996</v>
      </c>
      <c r="O373" s="2">
        <v>0</v>
      </c>
    </row>
    <row r="374" spans="1:15" x14ac:dyDescent="0.25">
      <c r="A374" s="2">
        <v>24</v>
      </c>
      <c r="B374" s="2" t="s">
        <v>18</v>
      </c>
      <c r="C374" s="2">
        <v>2</v>
      </c>
      <c r="D374" s="2">
        <v>1</v>
      </c>
      <c r="E374" s="2" t="s">
        <v>15</v>
      </c>
      <c r="F374" s="2">
        <v>1</v>
      </c>
      <c r="G374" s="2">
        <v>1000</v>
      </c>
      <c r="H374" s="2">
        <v>1515383558</v>
      </c>
      <c r="I374" s="2">
        <v>10</v>
      </c>
      <c r="J374" s="2">
        <v>50</v>
      </c>
      <c r="K374" s="2">
        <v>0</v>
      </c>
      <c r="L374" s="3">
        <f xml:space="preserve"> 0 + 6.97</f>
        <v>6.97</v>
      </c>
      <c r="M374" s="3">
        <f xml:space="preserve"> 0 + 5.98</f>
        <v>5.98</v>
      </c>
      <c r="N374" s="3">
        <f xml:space="preserve"> 0 + 13.66</f>
        <v>13.66</v>
      </c>
      <c r="O374" s="2">
        <v>0</v>
      </c>
    </row>
    <row r="375" spans="1:15" x14ac:dyDescent="0.25">
      <c r="A375" s="2">
        <v>24</v>
      </c>
      <c r="B375" s="2" t="s">
        <v>18</v>
      </c>
      <c r="C375" s="2">
        <v>2</v>
      </c>
      <c r="D375" s="2">
        <v>1</v>
      </c>
      <c r="E375" s="2" t="s">
        <v>16</v>
      </c>
      <c r="F375" s="2">
        <v>1</v>
      </c>
      <c r="G375" s="2">
        <v>1000</v>
      </c>
      <c r="H375" s="2">
        <v>1515383558</v>
      </c>
      <c r="I375" s="2">
        <v>10</v>
      </c>
      <c r="J375" s="2">
        <v>50</v>
      </c>
      <c r="K375" s="2">
        <v>0</v>
      </c>
      <c r="L375" s="3">
        <f xml:space="preserve"> 0 + 1.14</f>
        <v>1.1399999999999999</v>
      </c>
      <c r="M375" s="3">
        <f xml:space="preserve"> 0 + 2.63</f>
        <v>2.63</v>
      </c>
      <c r="N375" s="3">
        <f xml:space="preserve"> 0 + 4.28</f>
        <v>4.28</v>
      </c>
      <c r="O375" s="2">
        <v>0</v>
      </c>
    </row>
    <row r="376" spans="1:15" x14ac:dyDescent="0.25">
      <c r="A376" s="2">
        <v>24</v>
      </c>
      <c r="B376" s="2" t="s">
        <v>18</v>
      </c>
      <c r="C376" s="2">
        <v>2</v>
      </c>
      <c r="D376" s="2">
        <v>1</v>
      </c>
      <c r="E376" s="2" t="s">
        <v>17</v>
      </c>
      <c r="F376" s="2">
        <v>1</v>
      </c>
      <c r="G376" s="2">
        <v>1000</v>
      </c>
      <c r="H376" s="2">
        <v>1515383558</v>
      </c>
      <c r="I376" s="2">
        <v>10</v>
      </c>
      <c r="J376" s="2">
        <v>50</v>
      </c>
      <c r="K376" s="2">
        <v>0</v>
      </c>
      <c r="L376" s="3">
        <f xml:space="preserve"> 0 + 2.9</f>
        <v>2.9</v>
      </c>
      <c r="M376" s="3">
        <f xml:space="preserve"> 0 + 2.11</f>
        <v>2.11</v>
      </c>
      <c r="N376" s="3">
        <f xml:space="preserve"> 0 + 5.42</f>
        <v>5.42</v>
      </c>
      <c r="O376" s="2">
        <v>0</v>
      </c>
    </row>
    <row r="377" spans="1:15" x14ac:dyDescent="0.25">
      <c r="A377" s="2">
        <v>25</v>
      </c>
      <c r="B377" s="2" t="s">
        <v>18</v>
      </c>
      <c r="C377" s="2">
        <v>2</v>
      </c>
      <c r="D377" s="2">
        <v>1</v>
      </c>
      <c r="E377" s="2" t="s">
        <v>15</v>
      </c>
      <c r="F377" s="2">
        <v>1</v>
      </c>
      <c r="G377" s="2">
        <v>1000</v>
      </c>
      <c r="H377" s="2">
        <v>1523198569</v>
      </c>
      <c r="I377" s="2">
        <v>10</v>
      </c>
      <c r="J377" s="2">
        <v>50</v>
      </c>
      <c r="K377" s="2">
        <v>0</v>
      </c>
      <c r="L377" s="3">
        <f xml:space="preserve"> 0 + 5.37</f>
        <v>5.37</v>
      </c>
      <c r="M377" s="3">
        <f xml:space="preserve"> 0 + 4.95</f>
        <v>4.95</v>
      </c>
      <c r="N377" s="3">
        <f xml:space="preserve"> 0 + 11.05</f>
        <v>11.05</v>
      </c>
      <c r="O377" s="2">
        <v>0</v>
      </c>
    </row>
    <row r="378" spans="1:15" x14ac:dyDescent="0.25">
      <c r="A378" s="2">
        <v>25</v>
      </c>
      <c r="B378" s="2" t="s">
        <v>18</v>
      </c>
      <c r="C378" s="2">
        <v>2</v>
      </c>
      <c r="D378" s="2">
        <v>1</v>
      </c>
      <c r="E378" s="2" t="s">
        <v>16</v>
      </c>
      <c r="F378" s="2">
        <v>1</v>
      </c>
      <c r="G378" s="2">
        <v>1000</v>
      </c>
      <c r="H378" s="2">
        <v>1523198569</v>
      </c>
      <c r="I378" s="2">
        <v>10</v>
      </c>
      <c r="J378" s="2">
        <v>50</v>
      </c>
      <c r="K378" s="2">
        <v>0</v>
      </c>
      <c r="L378" s="3">
        <f xml:space="preserve"> 0 + 1.24</f>
        <v>1.24</v>
      </c>
      <c r="M378" s="3">
        <f xml:space="preserve"> 0 + 2.73</f>
        <v>2.73</v>
      </c>
      <c r="N378" s="3">
        <f xml:space="preserve"> 0 + 4.48</f>
        <v>4.4800000000000004</v>
      </c>
      <c r="O378" s="2">
        <v>0</v>
      </c>
    </row>
    <row r="379" spans="1:15" x14ac:dyDescent="0.25">
      <c r="A379" s="2">
        <v>25</v>
      </c>
      <c r="B379" s="2" t="s">
        <v>18</v>
      </c>
      <c r="C379" s="2">
        <v>2</v>
      </c>
      <c r="D379" s="2">
        <v>1</v>
      </c>
      <c r="E379" s="2" t="s">
        <v>17</v>
      </c>
      <c r="F379" s="2">
        <v>1</v>
      </c>
      <c r="G379" s="2">
        <v>1000</v>
      </c>
      <c r="H379" s="2">
        <v>1523198569</v>
      </c>
      <c r="I379" s="2">
        <v>10</v>
      </c>
      <c r="J379" s="2">
        <v>50</v>
      </c>
      <c r="K379" s="2">
        <v>0</v>
      </c>
      <c r="L379" s="3">
        <f xml:space="preserve"> 0 + 2.1</f>
        <v>2.1</v>
      </c>
      <c r="M379" s="3">
        <f xml:space="preserve"> 0 + 1.83</f>
        <v>1.83</v>
      </c>
      <c r="N379" s="3">
        <f xml:space="preserve"> 0 + 4.33</f>
        <v>4.33</v>
      </c>
      <c r="O379" s="2">
        <v>0</v>
      </c>
    </row>
    <row r="380" spans="1:15" x14ac:dyDescent="0.25">
      <c r="A380" s="2">
        <v>26</v>
      </c>
      <c r="B380" s="2" t="s">
        <v>18</v>
      </c>
      <c r="C380" s="2">
        <v>2</v>
      </c>
      <c r="D380" s="2">
        <v>1</v>
      </c>
      <c r="E380" s="2" t="s">
        <v>15</v>
      </c>
      <c r="F380" s="2">
        <v>1</v>
      </c>
      <c r="G380" s="2">
        <v>1000</v>
      </c>
      <c r="H380" s="2">
        <v>1501053376</v>
      </c>
      <c r="I380" s="2">
        <v>10</v>
      </c>
      <c r="J380" s="2">
        <v>50</v>
      </c>
      <c r="K380" s="2">
        <v>0</v>
      </c>
      <c r="L380" s="3">
        <f xml:space="preserve"> 0 + 7.58</f>
        <v>7.58</v>
      </c>
      <c r="M380" s="3">
        <f xml:space="preserve"> 0 + 5.84</f>
        <v>5.84</v>
      </c>
      <c r="N380" s="3">
        <f xml:space="preserve"> 0 + 14.14</f>
        <v>14.14</v>
      </c>
      <c r="O380" s="2">
        <v>0</v>
      </c>
    </row>
    <row r="381" spans="1:15" x14ac:dyDescent="0.25">
      <c r="A381" s="2">
        <v>26</v>
      </c>
      <c r="B381" s="2" t="s">
        <v>18</v>
      </c>
      <c r="C381" s="2">
        <v>2</v>
      </c>
      <c r="D381" s="2">
        <v>1</v>
      </c>
      <c r="E381" s="2" t="s">
        <v>16</v>
      </c>
      <c r="F381" s="2">
        <v>1</v>
      </c>
      <c r="G381" s="2">
        <v>1000</v>
      </c>
      <c r="H381" s="2">
        <v>1501053376</v>
      </c>
      <c r="I381" s="2">
        <v>10</v>
      </c>
      <c r="J381" s="2">
        <v>50</v>
      </c>
      <c r="K381" s="2">
        <v>0</v>
      </c>
      <c r="L381" s="3">
        <f xml:space="preserve"> 0 + 2.48</f>
        <v>2.48</v>
      </c>
      <c r="M381" s="3">
        <f xml:space="preserve"> 0 + 3.42</f>
        <v>3.42</v>
      </c>
      <c r="N381" s="3">
        <f xml:space="preserve"> 0 + 6.41</f>
        <v>6.41</v>
      </c>
      <c r="O381" s="2">
        <v>0</v>
      </c>
    </row>
    <row r="382" spans="1:15" x14ac:dyDescent="0.25">
      <c r="A382" s="2">
        <v>26</v>
      </c>
      <c r="B382" s="2" t="s">
        <v>18</v>
      </c>
      <c r="C382" s="2">
        <v>2</v>
      </c>
      <c r="D382" s="2">
        <v>1</v>
      </c>
      <c r="E382" s="2" t="s">
        <v>17</v>
      </c>
      <c r="F382" s="2">
        <v>1</v>
      </c>
      <c r="G382" s="2">
        <v>1000</v>
      </c>
      <c r="H382" s="2">
        <v>1501053376</v>
      </c>
      <c r="I382" s="2">
        <v>10</v>
      </c>
      <c r="J382" s="2">
        <v>50</v>
      </c>
      <c r="K382" s="2">
        <v>0</v>
      </c>
      <c r="L382" s="3">
        <f xml:space="preserve"> 0 + 1.92</f>
        <v>1.92</v>
      </c>
      <c r="M382" s="3">
        <f xml:space="preserve"> 0 + 2.07</f>
        <v>2.0699999999999998</v>
      </c>
      <c r="N382" s="3">
        <f xml:space="preserve"> 0 + 4.38</f>
        <v>4.38</v>
      </c>
      <c r="O382" s="2">
        <v>0</v>
      </c>
    </row>
    <row r="383" spans="1:15" x14ac:dyDescent="0.25">
      <c r="A383" s="2">
        <v>27</v>
      </c>
      <c r="B383" s="2" t="s">
        <v>18</v>
      </c>
      <c r="C383" s="2">
        <v>2</v>
      </c>
      <c r="D383" s="2">
        <v>1</v>
      </c>
      <c r="E383" s="2" t="s">
        <v>15</v>
      </c>
      <c r="F383" s="2">
        <v>1</v>
      </c>
      <c r="G383" s="2">
        <v>1000</v>
      </c>
      <c r="H383" s="2">
        <v>634753172</v>
      </c>
      <c r="I383" s="2">
        <v>10</v>
      </c>
      <c r="J383" s="2">
        <v>50</v>
      </c>
      <c r="K383" s="2">
        <v>0</v>
      </c>
      <c r="L383" s="3">
        <f xml:space="preserve"> 0 + 7.41</f>
        <v>7.41</v>
      </c>
      <c r="M383" s="3">
        <f xml:space="preserve"> 0 + 5.85</f>
        <v>5.85</v>
      </c>
      <c r="N383" s="3">
        <f xml:space="preserve"> 0 + 13.98</f>
        <v>13.98</v>
      </c>
      <c r="O383" s="2">
        <v>0</v>
      </c>
    </row>
    <row r="384" spans="1:15" x14ac:dyDescent="0.25">
      <c r="A384" s="2">
        <v>27</v>
      </c>
      <c r="B384" s="2" t="s">
        <v>18</v>
      </c>
      <c r="C384" s="2">
        <v>2</v>
      </c>
      <c r="D384" s="2">
        <v>1</v>
      </c>
      <c r="E384" s="2" t="s">
        <v>16</v>
      </c>
      <c r="F384" s="2">
        <v>1</v>
      </c>
      <c r="G384" s="2">
        <v>1000</v>
      </c>
      <c r="H384" s="2">
        <v>634753172</v>
      </c>
      <c r="I384" s="2">
        <v>10</v>
      </c>
      <c r="J384" s="2">
        <v>50</v>
      </c>
      <c r="K384" s="2">
        <v>0</v>
      </c>
      <c r="L384" s="3">
        <f xml:space="preserve"> 0 + 2.91</f>
        <v>2.91</v>
      </c>
      <c r="M384" s="3">
        <f xml:space="preserve"> 0 + 5.86</f>
        <v>5.86</v>
      </c>
      <c r="N384" s="3">
        <f xml:space="preserve"> 0 + 9.75</f>
        <v>9.75</v>
      </c>
      <c r="O384" s="2">
        <v>0</v>
      </c>
    </row>
    <row r="385" spans="1:15" x14ac:dyDescent="0.25">
      <c r="A385" s="2">
        <v>27</v>
      </c>
      <c r="B385" s="2" t="s">
        <v>18</v>
      </c>
      <c r="C385" s="2">
        <v>2</v>
      </c>
      <c r="D385" s="2">
        <v>1</v>
      </c>
      <c r="E385" s="2" t="s">
        <v>17</v>
      </c>
      <c r="F385" s="2">
        <v>1</v>
      </c>
      <c r="G385" s="2">
        <v>1000</v>
      </c>
      <c r="H385" s="2">
        <v>634753172</v>
      </c>
      <c r="I385" s="2">
        <v>10</v>
      </c>
      <c r="J385" s="2">
        <v>50</v>
      </c>
      <c r="K385" s="2">
        <v>0</v>
      </c>
      <c r="L385" s="3">
        <f xml:space="preserve"> 0 + 3.71</f>
        <v>3.71</v>
      </c>
      <c r="M385" s="3">
        <f xml:space="preserve"> 0 + 2.63</f>
        <v>2.63</v>
      </c>
      <c r="N385" s="3">
        <f xml:space="preserve"> 0 + 6.75</f>
        <v>6.75</v>
      </c>
      <c r="O385" s="2">
        <v>0</v>
      </c>
    </row>
    <row r="386" spans="1:15" x14ac:dyDescent="0.25">
      <c r="A386" s="2">
        <v>28</v>
      </c>
      <c r="B386" s="2" t="s">
        <v>18</v>
      </c>
      <c r="C386" s="2">
        <v>2</v>
      </c>
      <c r="D386" s="2">
        <v>1</v>
      </c>
      <c r="E386" s="2" t="s">
        <v>15</v>
      </c>
      <c r="F386" s="2">
        <v>1</v>
      </c>
      <c r="G386" s="2">
        <v>1000</v>
      </c>
      <c r="H386" s="2">
        <v>1631682631</v>
      </c>
      <c r="I386" s="2">
        <v>10</v>
      </c>
      <c r="J386" s="2">
        <v>50</v>
      </c>
      <c r="K386" s="2">
        <v>0</v>
      </c>
      <c r="L386" s="3">
        <f xml:space="preserve"> 0 + 7.32</f>
        <v>7.32</v>
      </c>
      <c r="M386" s="3">
        <f xml:space="preserve"> 0 + 5.37</f>
        <v>5.37</v>
      </c>
      <c r="N386" s="3">
        <f xml:space="preserve"> 0 + 13.37</f>
        <v>13.37</v>
      </c>
      <c r="O386" s="2">
        <v>0</v>
      </c>
    </row>
    <row r="387" spans="1:15" x14ac:dyDescent="0.25">
      <c r="A387" s="2">
        <v>28</v>
      </c>
      <c r="B387" s="2" t="s">
        <v>18</v>
      </c>
      <c r="C387" s="2">
        <v>2</v>
      </c>
      <c r="D387" s="2">
        <v>1</v>
      </c>
      <c r="E387" s="2" t="s">
        <v>16</v>
      </c>
      <c r="F387" s="2">
        <v>1</v>
      </c>
      <c r="G387" s="2">
        <v>1000</v>
      </c>
      <c r="H387" s="2">
        <v>1631682631</v>
      </c>
      <c r="I387" s="2">
        <v>10</v>
      </c>
      <c r="J387" s="2">
        <v>50</v>
      </c>
      <c r="K387" s="2">
        <v>0</v>
      </c>
      <c r="L387" s="3">
        <f xml:space="preserve"> 0 + 2.69</f>
        <v>2.69</v>
      </c>
      <c r="M387" s="3">
        <f xml:space="preserve"> 0 + 3.73</f>
        <v>3.73</v>
      </c>
      <c r="N387" s="3">
        <f xml:space="preserve"> 0 + 6.93</f>
        <v>6.93</v>
      </c>
      <c r="O387" s="2">
        <v>0</v>
      </c>
    </row>
    <row r="388" spans="1:15" x14ac:dyDescent="0.25">
      <c r="A388" s="2">
        <v>28</v>
      </c>
      <c r="B388" s="2" t="s">
        <v>18</v>
      </c>
      <c r="C388" s="2">
        <v>2</v>
      </c>
      <c r="D388" s="2">
        <v>1</v>
      </c>
      <c r="E388" s="2" t="s">
        <v>17</v>
      </c>
      <c r="F388" s="2">
        <v>1</v>
      </c>
      <c r="G388" s="2">
        <v>1000</v>
      </c>
      <c r="H388" s="2">
        <v>1631682631</v>
      </c>
      <c r="I388" s="2">
        <v>10</v>
      </c>
      <c r="J388" s="2">
        <v>50</v>
      </c>
      <c r="K388" s="2">
        <v>0</v>
      </c>
      <c r="L388" s="3">
        <f xml:space="preserve"> 0 + 2.86</f>
        <v>2.86</v>
      </c>
      <c r="M388" s="3">
        <f xml:space="preserve"> 0 + 2.19</f>
        <v>2.19</v>
      </c>
      <c r="N388" s="3">
        <f xml:space="preserve"> 0 + 5.44</f>
        <v>5.44</v>
      </c>
      <c r="O388" s="2">
        <v>0</v>
      </c>
    </row>
    <row r="389" spans="1:15" x14ac:dyDescent="0.25">
      <c r="A389" s="2">
        <v>29</v>
      </c>
      <c r="B389" s="2" t="s">
        <v>18</v>
      </c>
      <c r="C389" s="2">
        <v>2</v>
      </c>
      <c r="D389" s="2">
        <v>1</v>
      </c>
      <c r="E389" s="2" t="s">
        <v>15</v>
      </c>
      <c r="F389" s="2">
        <v>1</v>
      </c>
      <c r="G389" s="2">
        <v>1000</v>
      </c>
      <c r="H389" s="2">
        <v>946397456</v>
      </c>
      <c r="I389" s="2">
        <v>10</v>
      </c>
      <c r="J389" s="2">
        <v>50</v>
      </c>
      <c r="K389" s="2">
        <v>0</v>
      </c>
      <c r="L389" s="3">
        <f xml:space="preserve"> 0 + 6.43</f>
        <v>6.43</v>
      </c>
      <c r="M389" s="3">
        <f xml:space="preserve"> 0 + 5.79</f>
        <v>5.79</v>
      </c>
      <c r="N389" s="3">
        <f xml:space="preserve"> 0 + 12.93</f>
        <v>12.93</v>
      </c>
      <c r="O389" s="2">
        <v>0</v>
      </c>
    </row>
    <row r="390" spans="1:15" x14ac:dyDescent="0.25">
      <c r="A390" s="2">
        <v>29</v>
      </c>
      <c r="B390" s="2" t="s">
        <v>18</v>
      </c>
      <c r="C390" s="2">
        <v>2</v>
      </c>
      <c r="D390" s="2">
        <v>1</v>
      </c>
      <c r="E390" s="2" t="s">
        <v>16</v>
      </c>
      <c r="F390" s="2">
        <v>1</v>
      </c>
      <c r="G390" s="2">
        <v>1000</v>
      </c>
      <c r="H390" s="2">
        <v>946397456</v>
      </c>
      <c r="I390" s="2">
        <v>10</v>
      </c>
      <c r="J390" s="2">
        <v>50</v>
      </c>
      <c r="K390" s="2">
        <v>0</v>
      </c>
      <c r="L390" s="3">
        <f xml:space="preserve"> 0 + 2.44</f>
        <v>2.44</v>
      </c>
      <c r="M390" s="3">
        <f xml:space="preserve"> 0 + 3.35</f>
        <v>3.35</v>
      </c>
      <c r="N390" s="3">
        <f xml:space="preserve"> 0 + 6.28</f>
        <v>6.28</v>
      </c>
      <c r="O390" s="2">
        <v>0</v>
      </c>
    </row>
    <row r="391" spans="1:15" x14ac:dyDescent="0.25">
      <c r="A391" s="2">
        <v>29</v>
      </c>
      <c r="B391" s="2" t="s">
        <v>18</v>
      </c>
      <c r="C391" s="2">
        <v>2</v>
      </c>
      <c r="D391" s="2">
        <v>1</v>
      </c>
      <c r="E391" s="2" t="s">
        <v>17</v>
      </c>
      <c r="F391" s="2">
        <v>1</v>
      </c>
      <c r="G391" s="2">
        <v>1000</v>
      </c>
      <c r="H391" s="2">
        <v>946397456</v>
      </c>
      <c r="I391" s="2">
        <v>10</v>
      </c>
      <c r="J391" s="2">
        <v>50</v>
      </c>
      <c r="K391" s="2">
        <v>0</v>
      </c>
      <c r="L391" s="3">
        <f xml:space="preserve"> 0 + 2.07</f>
        <v>2.0699999999999998</v>
      </c>
      <c r="M391" s="3">
        <f xml:space="preserve"> 0 + 2.06</f>
        <v>2.06</v>
      </c>
      <c r="N391" s="3">
        <f xml:space="preserve"> 0 + 4.52</f>
        <v>4.5199999999999996</v>
      </c>
      <c r="O391" s="2">
        <v>0</v>
      </c>
    </row>
    <row r="392" spans="1:15" x14ac:dyDescent="0.25">
      <c r="A392" s="2">
        <v>30</v>
      </c>
      <c r="B392" s="2" t="s">
        <v>18</v>
      </c>
      <c r="C392" s="2">
        <v>2</v>
      </c>
      <c r="D392" s="2">
        <v>1</v>
      </c>
      <c r="E392" s="2" t="s">
        <v>15</v>
      </c>
      <c r="F392" s="2">
        <v>1</v>
      </c>
      <c r="G392" s="2">
        <v>1000</v>
      </c>
      <c r="H392" s="2">
        <v>783544220</v>
      </c>
      <c r="I392" s="2">
        <v>10</v>
      </c>
      <c r="J392" s="2">
        <v>50</v>
      </c>
      <c r="K392" s="2">
        <v>0</v>
      </c>
      <c r="L392" s="3">
        <f xml:space="preserve"> 0 + 7.34</f>
        <v>7.34</v>
      </c>
      <c r="M392" s="3">
        <f xml:space="preserve"> 0 + 5.65</f>
        <v>5.65</v>
      </c>
      <c r="N392" s="3">
        <f xml:space="preserve"> 0 + 13.67</f>
        <v>13.67</v>
      </c>
      <c r="O392" s="2">
        <v>0</v>
      </c>
    </row>
    <row r="393" spans="1:15" x14ac:dyDescent="0.25">
      <c r="A393" s="2">
        <v>30</v>
      </c>
      <c r="B393" s="2" t="s">
        <v>18</v>
      </c>
      <c r="C393" s="2">
        <v>2</v>
      </c>
      <c r="D393" s="2">
        <v>1</v>
      </c>
      <c r="E393" s="2" t="s">
        <v>16</v>
      </c>
      <c r="F393" s="2">
        <v>1</v>
      </c>
      <c r="G393" s="2">
        <v>1000</v>
      </c>
      <c r="H393" s="2">
        <v>783544220</v>
      </c>
      <c r="I393" s="2">
        <v>10</v>
      </c>
      <c r="J393" s="2">
        <v>50</v>
      </c>
      <c r="K393" s="2">
        <v>0</v>
      </c>
      <c r="L393" s="3">
        <f xml:space="preserve"> 0 + 2.14</f>
        <v>2.14</v>
      </c>
      <c r="M393" s="3">
        <f xml:space="preserve"> 0 + 3.57</f>
        <v>3.57</v>
      </c>
      <c r="N393" s="3">
        <f xml:space="preserve"> 0 + 6.22</f>
        <v>6.22</v>
      </c>
      <c r="O393" s="2">
        <v>0</v>
      </c>
    </row>
    <row r="394" spans="1:15" x14ac:dyDescent="0.25">
      <c r="A394" s="2">
        <v>30</v>
      </c>
      <c r="B394" s="2" t="s">
        <v>18</v>
      </c>
      <c r="C394" s="2">
        <v>2</v>
      </c>
      <c r="D394" s="2">
        <v>1</v>
      </c>
      <c r="E394" s="2" t="s">
        <v>17</v>
      </c>
      <c r="F394" s="2">
        <v>1</v>
      </c>
      <c r="G394" s="2">
        <v>1000</v>
      </c>
      <c r="H394" s="2">
        <v>783544220</v>
      </c>
      <c r="I394" s="2">
        <v>10</v>
      </c>
      <c r="J394" s="2">
        <v>50</v>
      </c>
      <c r="K394" s="2">
        <v>0</v>
      </c>
      <c r="L394" s="3">
        <f xml:space="preserve"> 0 + 3.44</f>
        <v>3.44</v>
      </c>
      <c r="M394" s="3">
        <f xml:space="preserve"> 0 + 2.53</f>
        <v>2.5299999999999998</v>
      </c>
      <c r="N394" s="3">
        <f xml:space="preserve"> 0 + 6.37</f>
        <v>6.37</v>
      </c>
      <c r="O394" s="2">
        <v>0</v>
      </c>
    </row>
    <row r="395" spans="1:15" x14ac:dyDescent="0.25">
      <c r="A395" s="2">
        <v>31</v>
      </c>
      <c r="B395" s="2" t="s">
        <v>18</v>
      </c>
      <c r="C395" s="2">
        <v>2</v>
      </c>
      <c r="D395" s="2">
        <v>1</v>
      </c>
      <c r="E395" s="2" t="s">
        <v>15</v>
      </c>
      <c r="F395" s="2">
        <v>1</v>
      </c>
      <c r="G395" s="2">
        <v>1000</v>
      </c>
      <c r="H395" s="2">
        <v>1847156556</v>
      </c>
      <c r="I395" s="2">
        <v>10</v>
      </c>
      <c r="J395" s="2">
        <v>50</v>
      </c>
      <c r="K395" s="2">
        <v>0</v>
      </c>
      <c r="L395" s="3">
        <f xml:space="preserve"> 0 + 6.5</f>
        <v>6.5</v>
      </c>
      <c r="M395" s="3">
        <f xml:space="preserve"> 0 + 5.31</f>
        <v>5.31</v>
      </c>
      <c r="N395" s="3">
        <f xml:space="preserve"> 0 + 12.53</f>
        <v>12.53</v>
      </c>
      <c r="O395" s="2">
        <v>0</v>
      </c>
    </row>
    <row r="396" spans="1:15" x14ac:dyDescent="0.25">
      <c r="A396" s="2">
        <v>31</v>
      </c>
      <c r="B396" s="2" t="s">
        <v>18</v>
      </c>
      <c r="C396" s="2">
        <v>2</v>
      </c>
      <c r="D396" s="2">
        <v>1</v>
      </c>
      <c r="E396" s="2" t="s">
        <v>16</v>
      </c>
      <c r="F396" s="2">
        <v>1</v>
      </c>
      <c r="G396" s="2">
        <v>1000</v>
      </c>
      <c r="H396" s="2">
        <v>1847156556</v>
      </c>
      <c r="I396" s="2">
        <v>10</v>
      </c>
      <c r="J396" s="2">
        <v>50</v>
      </c>
      <c r="K396" s="2">
        <v>0</v>
      </c>
      <c r="L396" s="3">
        <f xml:space="preserve"> 0 + 1.89</f>
        <v>1.89</v>
      </c>
      <c r="M396" s="3">
        <f xml:space="preserve"> 0 + 3.17</f>
        <v>3.17</v>
      </c>
      <c r="N396" s="3">
        <f xml:space="preserve"> 0 + 5.58</f>
        <v>5.58</v>
      </c>
      <c r="O396" s="2">
        <v>0</v>
      </c>
    </row>
    <row r="397" spans="1:15" x14ac:dyDescent="0.25">
      <c r="A397" s="2">
        <v>31</v>
      </c>
      <c r="B397" s="2" t="s">
        <v>18</v>
      </c>
      <c r="C397" s="2">
        <v>2</v>
      </c>
      <c r="D397" s="2">
        <v>1</v>
      </c>
      <c r="E397" s="2" t="s">
        <v>17</v>
      </c>
      <c r="F397" s="2">
        <v>1</v>
      </c>
      <c r="G397" s="2">
        <v>1000</v>
      </c>
      <c r="H397" s="2">
        <v>1847156556</v>
      </c>
      <c r="I397" s="2">
        <v>10</v>
      </c>
      <c r="J397" s="2">
        <v>50</v>
      </c>
      <c r="K397" s="2">
        <v>0</v>
      </c>
      <c r="L397" s="3">
        <f xml:space="preserve"> 0 + 2.78</f>
        <v>2.78</v>
      </c>
      <c r="M397" s="3">
        <f xml:space="preserve"> 0 + 2.17</f>
        <v>2.17</v>
      </c>
      <c r="N397" s="3">
        <f xml:space="preserve"> 0 + 5.36</f>
        <v>5.36</v>
      </c>
      <c r="O397" s="2">
        <v>0</v>
      </c>
    </row>
    <row r="398" spans="1:15" x14ac:dyDescent="0.25">
      <c r="A398" s="2">
        <v>32</v>
      </c>
      <c r="B398" s="2" t="s">
        <v>18</v>
      </c>
      <c r="C398" s="2">
        <v>2</v>
      </c>
      <c r="D398" s="2">
        <v>1</v>
      </c>
      <c r="E398" s="2" t="s">
        <v>15</v>
      </c>
      <c r="F398" s="2">
        <v>1</v>
      </c>
      <c r="G398" s="2">
        <v>1000</v>
      </c>
      <c r="H398" s="2">
        <v>904387628</v>
      </c>
      <c r="I398" s="2">
        <v>10</v>
      </c>
      <c r="J398" s="2">
        <v>50</v>
      </c>
      <c r="K398" s="2">
        <v>0</v>
      </c>
      <c r="L398" s="3">
        <f xml:space="preserve"> 0 + 8.91</f>
        <v>8.91</v>
      </c>
      <c r="M398" s="3">
        <f xml:space="preserve"> 0 + 6.58</f>
        <v>6.58</v>
      </c>
      <c r="N398" s="3">
        <f xml:space="preserve"> 0 + 16.21</f>
        <v>16.21</v>
      </c>
      <c r="O398" s="2">
        <v>0</v>
      </c>
    </row>
    <row r="399" spans="1:15" x14ac:dyDescent="0.25">
      <c r="A399" s="2">
        <v>32</v>
      </c>
      <c r="B399" s="2" t="s">
        <v>18</v>
      </c>
      <c r="C399" s="2">
        <v>2</v>
      </c>
      <c r="D399" s="2">
        <v>1</v>
      </c>
      <c r="E399" s="2" t="s">
        <v>16</v>
      </c>
      <c r="F399" s="2">
        <v>1</v>
      </c>
      <c r="G399" s="2">
        <v>1000</v>
      </c>
      <c r="H399" s="2">
        <v>904387628</v>
      </c>
      <c r="I399" s="2">
        <v>10</v>
      </c>
      <c r="J399" s="2">
        <v>50</v>
      </c>
      <c r="K399" s="2">
        <v>0</v>
      </c>
      <c r="L399" s="3">
        <f xml:space="preserve"> 0 + 3.67</f>
        <v>3.67</v>
      </c>
      <c r="M399" s="3">
        <f xml:space="preserve"> 0 + 4.36</f>
        <v>4.3600000000000003</v>
      </c>
      <c r="N399" s="3">
        <f xml:space="preserve"> 0 + 8.54</f>
        <v>8.5399999999999991</v>
      </c>
      <c r="O399" s="2">
        <v>0</v>
      </c>
    </row>
    <row r="400" spans="1:15" x14ac:dyDescent="0.25">
      <c r="A400" s="2">
        <v>32</v>
      </c>
      <c r="B400" s="2" t="s">
        <v>18</v>
      </c>
      <c r="C400" s="2">
        <v>2</v>
      </c>
      <c r="D400" s="2">
        <v>1</v>
      </c>
      <c r="E400" s="2" t="s">
        <v>17</v>
      </c>
      <c r="F400" s="2">
        <v>1</v>
      </c>
      <c r="G400" s="2">
        <v>1000</v>
      </c>
      <c r="H400" s="2">
        <v>904387628</v>
      </c>
      <c r="I400" s="2">
        <v>10</v>
      </c>
      <c r="J400" s="2">
        <v>50</v>
      </c>
      <c r="K400" s="2">
        <v>0</v>
      </c>
      <c r="L400" s="3">
        <f xml:space="preserve"> 0 + 5.17</f>
        <v>5.17</v>
      </c>
      <c r="M400" s="3">
        <f xml:space="preserve"> 0 + 3.25</f>
        <v>3.25</v>
      </c>
      <c r="N400" s="3">
        <f xml:space="preserve"> 0 + 8.83</f>
        <v>8.83</v>
      </c>
      <c r="O400" s="2">
        <v>0</v>
      </c>
    </row>
    <row r="401" spans="1:15" x14ac:dyDescent="0.25">
      <c r="A401" s="2">
        <v>33</v>
      </c>
      <c r="B401" s="2" t="s">
        <v>18</v>
      </c>
      <c r="C401" s="2">
        <v>2</v>
      </c>
      <c r="D401" s="2">
        <v>1</v>
      </c>
      <c r="E401" s="2" t="s">
        <v>15</v>
      </c>
      <c r="F401" s="2">
        <v>1</v>
      </c>
      <c r="G401" s="2">
        <v>1000</v>
      </c>
      <c r="H401" s="2">
        <v>127060778</v>
      </c>
      <c r="I401" s="2">
        <v>10</v>
      </c>
      <c r="J401" s="2">
        <v>50</v>
      </c>
      <c r="K401" s="2">
        <v>0</v>
      </c>
      <c r="L401" s="3">
        <f xml:space="preserve"> 0 + 6.16</f>
        <v>6.16</v>
      </c>
      <c r="M401" s="3">
        <f xml:space="preserve"> 0 + 4.93</f>
        <v>4.93</v>
      </c>
      <c r="N401" s="3">
        <f xml:space="preserve"> 0 + 11.79</f>
        <v>11.79</v>
      </c>
      <c r="O401" s="2">
        <v>0</v>
      </c>
    </row>
    <row r="402" spans="1:15" x14ac:dyDescent="0.25">
      <c r="A402" s="2">
        <v>33</v>
      </c>
      <c r="B402" s="2" t="s">
        <v>18</v>
      </c>
      <c r="C402" s="2">
        <v>2</v>
      </c>
      <c r="D402" s="2">
        <v>1</v>
      </c>
      <c r="E402" s="2" t="s">
        <v>16</v>
      </c>
      <c r="F402" s="2">
        <v>1</v>
      </c>
      <c r="G402" s="2">
        <v>1000</v>
      </c>
      <c r="H402" s="2">
        <v>127060778</v>
      </c>
      <c r="I402" s="2">
        <v>10</v>
      </c>
      <c r="J402" s="2">
        <v>50</v>
      </c>
      <c r="K402" s="2">
        <v>0</v>
      </c>
      <c r="L402" s="3">
        <f xml:space="preserve"> 0 + 3.54</f>
        <v>3.54</v>
      </c>
      <c r="M402" s="3">
        <f xml:space="preserve"> 0 + 4.25</f>
        <v>4.25</v>
      </c>
      <c r="N402" s="3">
        <f xml:space="preserve"> 0 + 8.31</f>
        <v>8.31</v>
      </c>
      <c r="O402" s="2">
        <v>0</v>
      </c>
    </row>
    <row r="403" spans="1:15" x14ac:dyDescent="0.25">
      <c r="A403" s="2">
        <v>33</v>
      </c>
      <c r="B403" s="2" t="s">
        <v>18</v>
      </c>
      <c r="C403" s="2">
        <v>2</v>
      </c>
      <c r="D403" s="2">
        <v>1</v>
      </c>
      <c r="E403" s="2" t="s">
        <v>17</v>
      </c>
      <c r="F403" s="2">
        <v>1</v>
      </c>
      <c r="G403" s="2">
        <v>1000</v>
      </c>
      <c r="H403" s="2">
        <v>127060778</v>
      </c>
      <c r="I403" s="2">
        <v>10</v>
      </c>
      <c r="J403" s="2">
        <v>50</v>
      </c>
      <c r="K403" s="2">
        <v>0</v>
      </c>
      <c r="L403" s="3">
        <f xml:space="preserve"> 0 + 3.39</f>
        <v>3.39</v>
      </c>
      <c r="M403" s="3">
        <f xml:space="preserve"> 0 + 2.57</f>
        <v>2.57</v>
      </c>
      <c r="N403" s="3">
        <f xml:space="preserve"> 0 + 6.36</f>
        <v>6.36</v>
      </c>
      <c r="O403" s="2">
        <v>0</v>
      </c>
    </row>
    <row r="404" spans="1:15" x14ac:dyDescent="0.25">
      <c r="A404" s="2">
        <v>34</v>
      </c>
      <c r="B404" s="2" t="s">
        <v>18</v>
      </c>
      <c r="C404" s="2">
        <v>2</v>
      </c>
      <c r="D404" s="2">
        <v>1</v>
      </c>
      <c r="E404" s="2" t="s">
        <v>15</v>
      </c>
      <c r="F404" s="2">
        <v>1</v>
      </c>
      <c r="G404" s="2">
        <v>1000</v>
      </c>
      <c r="H404" s="2">
        <v>1763773510</v>
      </c>
      <c r="I404" s="2">
        <v>10</v>
      </c>
      <c r="J404" s="2">
        <v>50</v>
      </c>
      <c r="K404" s="2">
        <v>0</v>
      </c>
      <c r="L404" s="3">
        <f xml:space="preserve"> 0 + 7.91</f>
        <v>7.91</v>
      </c>
      <c r="M404" s="3">
        <f xml:space="preserve"> 0 + 5.97</f>
        <v>5.97</v>
      </c>
      <c r="N404" s="3">
        <f xml:space="preserve"> 0 + 14.6</f>
        <v>14.6</v>
      </c>
      <c r="O404" s="2">
        <v>0</v>
      </c>
    </row>
    <row r="405" spans="1:15" x14ac:dyDescent="0.25">
      <c r="A405" s="2">
        <v>34</v>
      </c>
      <c r="B405" s="2" t="s">
        <v>18</v>
      </c>
      <c r="C405" s="2">
        <v>2</v>
      </c>
      <c r="D405" s="2">
        <v>1</v>
      </c>
      <c r="E405" s="2" t="s">
        <v>16</v>
      </c>
      <c r="F405" s="2">
        <v>1</v>
      </c>
      <c r="G405" s="2">
        <v>1000</v>
      </c>
      <c r="H405" s="2">
        <v>1763773510</v>
      </c>
      <c r="I405" s="2">
        <v>10</v>
      </c>
      <c r="J405" s="2">
        <v>50</v>
      </c>
      <c r="K405" s="2">
        <v>0</v>
      </c>
      <c r="L405" s="3">
        <f xml:space="preserve"> 0 + 0.39</f>
        <v>0.39</v>
      </c>
      <c r="M405" s="3">
        <f xml:space="preserve"> 0 + 2.17</f>
        <v>2.17</v>
      </c>
      <c r="N405" s="3">
        <f xml:space="preserve"> 0 + 3.1</f>
        <v>3.1</v>
      </c>
      <c r="O405" s="2">
        <v>0</v>
      </c>
    </row>
    <row r="406" spans="1:15" x14ac:dyDescent="0.25">
      <c r="A406" s="2">
        <v>34</v>
      </c>
      <c r="B406" s="2" t="s">
        <v>18</v>
      </c>
      <c r="C406" s="2">
        <v>2</v>
      </c>
      <c r="D406" s="2">
        <v>1</v>
      </c>
      <c r="E406" s="2" t="s">
        <v>17</v>
      </c>
      <c r="F406" s="2">
        <v>1</v>
      </c>
      <c r="G406" s="2">
        <v>1000</v>
      </c>
      <c r="H406" s="2">
        <v>1763773510</v>
      </c>
      <c r="I406" s="2">
        <v>10</v>
      </c>
      <c r="J406" s="2">
        <v>50</v>
      </c>
      <c r="K406" s="2">
        <v>0</v>
      </c>
      <c r="L406" s="3">
        <f xml:space="preserve"> 0 + 2.38</f>
        <v>2.38</v>
      </c>
      <c r="M406" s="3">
        <f xml:space="preserve"> 0 + 2.32</f>
        <v>2.3199999999999998</v>
      </c>
      <c r="N406" s="3">
        <f xml:space="preserve"> 0 + 5.07</f>
        <v>5.07</v>
      </c>
      <c r="O406" s="2">
        <v>0</v>
      </c>
    </row>
    <row r="407" spans="1:15" x14ac:dyDescent="0.25">
      <c r="A407" s="2">
        <v>35</v>
      </c>
      <c r="B407" s="2" t="s">
        <v>18</v>
      </c>
      <c r="C407" s="2">
        <v>2</v>
      </c>
      <c r="D407" s="2">
        <v>1</v>
      </c>
      <c r="E407" s="2" t="s">
        <v>15</v>
      </c>
      <c r="F407" s="2">
        <v>1</v>
      </c>
      <c r="G407" s="2">
        <v>1000</v>
      </c>
      <c r="H407" s="2">
        <v>216853361</v>
      </c>
      <c r="I407" s="2">
        <v>10</v>
      </c>
      <c r="J407" s="2">
        <v>50</v>
      </c>
      <c r="K407" s="2">
        <v>0</v>
      </c>
      <c r="L407" s="3">
        <f xml:space="preserve"> 0 + 6.81</f>
        <v>6.81</v>
      </c>
      <c r="M407" s="3">
        <f xml:space="preserve"> 0 + 5.77</f>
        <v>5.77</v>
      </c>
      <c r="N407" s="3">
        <f xml:space="preserve"> 0 + 13.3</f>
        <v>13.3</v>
      </c>
      <c r="O407" s="2">
        <v>0</v>
      </c>
    </row>
    <row r="408" spans="1:15" x14ac:dyDescent="0.25">
      <c r="A408" s="2">
        <v>35</v>
      </c>
      <c r="B408" s="2" t="s">
        <v>18</v>
      </c>
      <c r="C408" s="2">
        <v>2</v>
      </c>
      <c r="D408" s="2">
        <v>1</v>
      </c>
      <c r="E408" s="2" t="s">
        <v>16</v>
      </c>
      <c r="F408" s="2">
        <v>1</v>
      </c>
      <c r="G408" s="2">
        <v>1000</v>
      </c>
      <c r="H408" s="2">
        <v>216853361</v>
      </c>
      <c r="I408" s="2">
        <v>10</v>
      </c>
      <c r="J408" s="2">
        <v>50</v>
      </c>
      <c r="K408" s="2">
        <v>0</v>
      </c>
      <c r="L408" s="3">
        <f xml:space="preserve"> 0 + 1.98</f>
        <v>1.98</v>
      </c>
      <c r="M408" s="3">
        <f xml:space="preserve"> 0 + 3.42</f>
        <v>3.42</v>
      </c>
      <c r="N408" s="3">
        <f xml:space="preserve"> 0 + 5.91</f>
        <v>5.91</v>
      </c>
      <c r="O408" s="2">
        <v>0</v>
      </c>
    </row>
    <row r="409" spans="1:15" x14ac:dyDescent="0.25">
      <c r="A409" s="2">
        <v>35</v>
      </c>
      <c r="B409" s="2" t="s">
        <v>18</v>
      </c>
      <c r="C409" s="2">
        <v>2</v>
      </c>
      <c r="D409" s="2">
        <v>1</v>
      </c>
      <c r="E409" s="2" t="s">
        <v>17</v>
      </c>
      <c r="F409" s="2">
        <v>1</v>
      </c>
      <c r="G409" s="2">
        <v>1000</v>
      </c>
      <c r="H409" s="2">
        <v>216853361</v>
      </c>
      <c r="I409" s="2">
        <v>10</v>
      </c>
      <c r="J409" s="2">
        <v>50</v>
      </c>
      <c r="K409" s="2">
        <v>0</v>
      </c>
      <c r="L409" s="3">
        <f xml:space="preserve"> 0 + 3.19</f>
        <v>3.19</v>
      </c>
      <c r="M409" s="3">
        <f xml:space="preserve"> 0 + 2.48</f>
        <v>2.48</v>
      </c>
      <c r="N409" s="3">
        <f xml:space="preserve"> 0 + 6.06</f>
        <v>6.06</v>
      </c>
      <c r="O409" s="2">
        <v>0</v>
      </c>
    </row>
    <row r="410" spans="1:15" x14ac:dyDescent="0.25">
      <c r="A410" s="2">
        <v>36</v>
      </c>
      <c r="B410" s="2" t="s">
        <v>18</v>
      </c>
      <c r="C410" s="2">
        <v>2</v>
      </c>
      <c r="D410" s="2">
        <v>1</v>
      </c>
      <c r="E410" s="2" t="s">
        <v>15</v>
      </c>
      <c r="F410" s="2">
        <v>1</v>
      </c>
      <c r="G410" s="2">
        <v>1000</v>
      </c>
      <c r="H410" s="2">
        <v>815400531</v>
      </c>
      <c r="I410" s="2">
        <v>10</v>
      </c>
      <c r="J410" s="2">
        <v>50</v>
      </c>
      <c r="K410" s="2">
        <v>0</v>
      </c>
      <c r="L410" s="3">
        <f xml:space="preserve"> 0 + 7.68</f>
        <v>7.68</v>
      </c>
      <c r="M410" s="3">
        <f xml:space="preserve"> 0 + 5.5</f>
        <v>5.5</v>
      </c>
      <c r="N410" s="3">
        <f xml:space="preserve"> 0 + 13.91</f>
        <v>13.91</v>
      </c>
      <c r="O410" s="2">
        <v>0</v>
      </c>
    </row>
    <row r="411" spans="1:15" x14ac:dyDescent="0.25">
      <c r="A411" s="2">
        <v>36</v>
      </c>
      <c r="B411" s="2" t="s">
        <v>18</v>
      </c>
      <c r="C411" s="2">
        <v>2</v>
      </c>
      <c r="D411" s="2">
        <v>1</v>
      </c>
      <c r="E411" s="2" t="s">
        <v>16</v>
      </c>
      <c r="F411" s="2">
        <v>1</v>
      </c>
      <c r="G411" s="2">
        <v>1000</v>
      </c>
      <c r="H411" s="2">
        <v>815400531</v>
      </c>
      <c r="I411" s="2">
        <v>10</v>
      </c>
      <c r="J411" s="2">
        <v>50</v>
      </c>
      <c r="K411" s="2">
        <v>0</v>
      </c>
      <c r="L411" s="3">
        <f xml:space="preserve"> 0 + 2.73</f>
        <v>2.73</v>
      </c>
      <c r="M411" s="3">
        <f xml:space="preserve"> 0 + 3.68</f>
        <v>3.68</v>
      </c>
      <c r="N411" s="3">
        <f xml:space="preserve"> 0 + 6.92</f>
        <v>6.92</v>
      </c>
      <c r="O411" s="2">
        <v>0</v>
      </c>
    </row>
    <row r="412" spans="1:15" x14ac:dyDescent="0.25">
      <c r="A412" s="2">
        <v>36</v>
      </c>
      <c r="B412" s="2" t="s">
        <v>18</v>
      </c>
      <c r="C412" s="2">
        <v>2</v>
      </c>
      <c r="D412" s="2">
        <v>1</v>
      </c>
      <c r="E412" s="2" t="s">
        <v>17</v>
      </c>
      <c r="F412" s="2">
        <v>1</v>
      </c>
      <c r="G412" s="2">
        <v>1000</v>
      </c>
      <c r="H412" s="2">
        <v>815400531</v>
      </c>
      <c r="I412" s="2">
        <v>10</v>
      </c>
      <c r="J412" s="2">
        <v>50</v>
      </c>
      <c r="K412" s="2">
        <v>0</v>
      </c>
      <c r="L412" s="3">
        <f xml:space="preserve"> 0 + 4.07</f>
        <v>4.07</v>
      </c>
      <c r="M412" s="3">
        <f xml:space="preserve"> 0 + 2.69</f>
        <v>2.69</v>
      </c>
      <c r="N412" s="3">
        <f xml:space="preserve"> 0 + 7.16</f>
        <v>7.16</v>
      </c>
      <c r="O412" s="2">
        <v>0</v>
      </c>
    </row>
    <row r="413" spans="1:15" x14ac:dyDescent="0.25">
      <c r="A413" s="2">
        <v>37</v>
      </c>
      <c r="B413" s="2" t="s">
        <v>18</v>
      </c>
      <c r="C413" s="2">
        <v>2</v>
      </c>
      <c r="D413" s="2">
        <v>1</v>
      </c>
      <c r="E413" s="2" t="s">
        <v>15</v>
      </c>
      <c r="F413" s="2">
        <v>1</v>
      </c>
      <c r="G413" s="2">
        <v>1000</v>
      </c>
      <c r="H413" s="2">
        <v>1889404341</v>
      </c>
      <c r="I413" s="2">
        <v>10</v>
      </c>
      <c r="J413" s="2">
        <v>50</v>
      </c>
      <c r="K413" s="2">
        <v>0</v>
      </c>
      <c r="L413" s="3">
        <f xml:space="preserve"> 0 + 9.2</f>
        <v>9.1999999999999993</v>
      </c>
      <c r="M413" s="3">
        <f xml:space="preserve"> 0 + 6.21</f>
        <v>6.21</v>
      </c>
      <c r="N413" s="3">
        <f xml:space="preserve"> 0 + 16.09</f>
        <v>16.09</v>
      </c>
      <c r="O413" s="2">
        <v>0</v>
      </c>
    </row>
    <row r="414" spans="1:15" x14ac:dyDescent="0.25">
      <c r="A414" s="2">
        <v>37</v>
      </c>
      <c r="B414" s="2" t="s">
        <v>18</v>
      </c>
      <c r="C414" s="2">
        <v>2</v>
      </c>
      <c r="D414" s="2">
        <v>1</v>
      </c>
      <c r="E414" s="2" t="s">
        <v>16</v>
      </c>
      <c r="F414" s="2">
        <v>1</v>
      </c>
      <c r="G414" s="2">
        <v>1000</v>
      </c>
      <c r="H414" s="2">
        <v>1889404341</v>
      </c>
      <c r="I414" s="2">
        <v>10</v>
      </c>
      <c r="J414" s="2">
        <v>50</v>
      </c>
      <c r="K414" s="2">
        <v>0</v>
      </c>
      <c r="L414" s="3">
        <f xml:space="preserve"> 0 + 2.86</f>
        <v>2.86</v>
      </c>
      <c r="M414" s="3">
        <f xml:space="preserve"> 0 + 3.98</f>
        <v>3.98</v>
      </c>
      <c r="N414" s="3">
        <f xml:space="preserve"> 0 + 7.35</f>
        <v>7.35</v>
      </c>
      <c r="O414" s="2">
        <v>0</v>
      </c>
    </row>
    <row r="415" spans="1:15" x14ac:dyDescent="0.25">
      <c r="A415" s="2">
        <v>37</v>
      </c>
      <c r="B415" s="2" t="s">
        <v>18</v>
      </c>
      <c r="C415" s="2">
        <v>2</v>
      </c>
      <c r="D415" s="2">
        <v>1</v>
      </c>
      <c r="E415" s="2" t="s">
        <v>17</v>
      </c>
      <c r="F415" s="2">
        <v>1</v>
      </c>
      <c r="G415" s="2">
        <v>1000</v>
      </c>
      <c r="H415" s="2">
        <v>1889404341</v>
      </c>
      <c r="I415" s="2">
        <v>10</v>
      </c>
      <c r="J415" s="2">
        <v>50</v>
      </c>
      <c r="K415" s="2">
        <v>0</v>
      </c>
      <c r="L415" s="3">
        <f xml:space="preserve"> 0 + 3.34</f>
        <v>3.34</v>
      </c>
      <c r="M415" s="3">
        <f xml:space="preserve"> 0 + 2.41</f>
        <v>2.41</v>
      </c>
      <c r="N415" s="3">
        <f xml:space="preserve"> 0 + 6.14</f>
        <v>6.14</v>
      </c>
      <c r="O415" s="2">
        <v>0</v>
      </c>
    </row>
    <row r="416" spans="1:15" x14ac:dyDescent="0.25">
      <c r="A416" s="2">
        <v>38</v>
      </c>
      <c r="B416" s="2" t="s">
        <v>18</v>
      </c>
      <c r="C416" s="2">
        <v>2</v>
      </c>
      <c r="D416" s="2">
        <v>1</v>
      </c>
      <c r="E416" s="2" t="s">
        <v>15</v>
      </c>
      <c r="F416" s="2">
        <v>1</v>
      </c>
      <c r="G416" s="2">
        <v>1000</v>
      </c>
      <c r="H416" s="2">
        <v>1277861863</v>
      </c>
      <c r="I416" s="2">
        <v>10</v>
      </c>
      <c r="J416" s="2">
        <v>50</v>
      </c>
      <c r="K416" s="2">
        <v>0</v>
      </c>
      <c r="L416" s="3">
        <f xml:space="preserve"> 0 + 9.66</f>
        <v>9.66</v>
      </c>
      <c r="M416" s="3">
        <f xml:space="preserve"> 0 + 6.48</f>
        <v>6.48</v>
      </c>
      <c r="N416" s="3">
        <f xml:space="preserve"> 0 + 16.87</f>
        <v>16.87</v>
      </c>
      <c r="O416" s="2">
        <v>0</v>
      </c>
    </row>
    <row r="417" spans="1:15" x14ac:dyDescent="0.25">
      <c r="A417" s="2">
        <v>38</v>
      </c>
      <c r="B417" s="2" t="s">
        <v>18</v>
      </c>
      <c r="C417" s="2">
        <v>2</v>
      </c>
      <c r="D417" s="2">
        <v>1</v>
      </c>
      <c r="E417" s="2" t="s">
        <v>16</v>
      </c>
      <c r="F417" s="2">
        <v>1</v>
      </c>
      <c r="G417" s="2">
        <v>1000</v>
      </c>
      <c r="H417" s="2">
        <v>1277861863</v>
      </c>
      <c r="I417" s="2">
        <v>10</v>
      </c>
      <c r="J417" s="2">
        <v>50</v>
      </c>
      <c r="K417" s="2">
        <v>0</v>
      </c>
      <c r="L417" s="3">
        <f xml:space="preserve"> 0 + 3.78</f>
        <v>3.78</v>
      </c>
      <c r="M417" s="3">
        <f xml:space="preserve"> 0 + 4.26</f>
        <v>4.26</v>
      </c>
      <c r="N417" s="3">
        <f xml:space="preserve"> 0 + 8.55</f>
        <v>8.5500000000000007</v>
      </c>
      <c r="O417" s="2">
        <v>0</v>
      </c>
    </row>
    <row r="418" spans="1:15" x14ac:dyDescent="0.25">
      <c r="A418" s="2">
        <v>38</v>
      </c>
      <c r="B418" s="2" t="s">
        <v>18</v>
      </c>
      <c r="C418" s="2">
        <v>2</v>
      </c>
      <c r="D418" s="2">
        <v>1</v>
      </c>
      <c r="E418" s="2" t="s">
        <v>17</v>
      </c>
      <c r="F418" s="2">
        <v>1</v>
      </c>
      <c r="G418" s="2">
        <v>1000</v>
      </c>
      <c r="H418" s="2">
        <v>1277861863</v>
      </c>
      <c r="I418" s="2">
        <v>10</v>
      </c>
      <c r="J418" s="2">
        <v>50</v>
      </c>
      <c r="K418" s="2">
        <v>0</v>
      </c>
      <c r="L418" s="3">
        <f xml:space="preserve"> 0 + 4.4</f>
        <v>4.4000000000000004</v>
      </c>
      <c r="M418" s="3">
        <f xml:space="preserve"> 0 + 2.75</f>
        <v>2.75</v>
      </c>
      <c r="N418" s="3">
        <f xml:space="preserve"> 0 + 7.56</f>
        <v>7.56</v>
      </c>
      <c r="O418" s="2">
        <v>0</v>
      </c>
    </row>
    <row r="419" spans="1:15" x14ac:dyDescent="0.25">
      <c r="A419" s="2">
        <v>39</v>
      </c>
      <c r="B419" s="2" t="s">
        <v>18</v>
      </c>
      <c r="C419" s="2">
        <v>2</v>
      </c>
      <c r="D419" s="2">
        <v>1</v>
      </c>
      <c r="E419" s="2" t="s">
        <v>15</v>
      </c>
      <c r="F419" s="2">
        <v>1</v>
      </c>
      <c r="G419" s="2">
        <v>1000</v>
      </c>
      <c r="H419" s="2">
        <v>1633233815</v>
      </c>
      <c r="I419" s="2">
        <v>10</v>
      </c>
      <c r="J419" s="2">
        <v>50</v>
      </c>
      <c r="K419" s="2">
        <v>0</v>
      </c>
      <c r="L419" s="3">
        <f xml:space="preserve"> 0 + 11.52</f>
        <v>11.52</v>
      </c>
      <c r="M419" s="3">
        <f xml:space="preserve"> 0 + 7.27</f>
        <v>7.27</v>
      </c>
      <c r="N419" s="3">
        <f xml:space="preserve"> 0 + 19.51</f>
        <v>19.510000000000002</v>
      </c>
      <c r="O419" s="2">
        <v>0</v>
      </c>
    </row>
    <row r="420" spans="1:15" x14ac:dyDescent="0.25">
      <c r="A420" s="2">
        <v>39</v>
      </c>
      <c r="B420" s="2" t="s">
        <v>18</v>
      </c>
      <c r="C420" s="2">
        <v>2</v>
      </c>
      <c r="D420" s="2">
        <v>1</v>
      </c>
      <c r="E420" s="2" t="s">
        <v>16</v>
      </c>
      <c r="F420" s="2">
        <v>1</v>
      </c>
      <c r="G420" s="2">
        <v>1000</v>
      </c>
      <c r="H420" s="2">
        <v>1633233815</v>
      </c>
      <c r="I420" s="2">
        <v>10</v>
      </c>
      <c r="J420" s="2">
        <v>50</v>
      </c>
      <c r="K420" s="2">
        <v>0</v>
      </c>
      <c r="L420" s="3">
        <f xml:space="preserve"> 0 + 3.34</f>
        <v>3.34</v>
      </c>
      <c r="M420" s="3">
        <f xml:space="preserve"> 0 + 3.95</f>
        <v>3.95</v>
      </c>
      <c r="N420" s="3">
        <f xml:space="preserve"> 0 + 7.81</f>
        <v>7.81</v>
      </c>
      <c r="O420" s="2">
        <v>0</v>
      </c>
    </row>
    <row r="421" spans="1:15" x14ac:dyDescent="0.25">
      <c r="A421" s="2">
        <v>39</v>
      </c>
      <c r="B421" s="2" t="s">
        <v>18</v>
      </c>
      <c r="C421" s="2">
        <v>2</v>
      </c>
      <c r="D421" s="2">
        <v>1</v>
      </c>
      <c r="E421" s="2" t="s">
        <v>17</v>
      </c>
      <c r="F421" s="2">
        <v>1</v>
      </c>
      <c r="G421" s="2">
        <v>1000</v>
      </c>
      <c r="H421" s="2">
        <v>1633233815</v>
      </c>
      <c r="I421" s="2">
        <v>10</v>
      </c>
      <c r="J421" s="2">
        <v>50</v>
      </c>
      <c r="K421" s="2">
        <v>0</v>
      </c>
      <c r="L421" s="3">
        <f xml:space="preserve"> 0 + 3.7</f>
        <v>3.7</v>
      </c>
      <c r="M421" s="3">
        <f xml:space="preserve"> 0 + 2.41</f>
        <v>2.41</v>
      </c>
      <c r="N421" s="3">
        <f xml:space="preserve"> 0 + 6.51</f>
        <v>6.51</v>
      </c>
      <c r="O421" s="2">
        <v>0</v>
      </c>
    </row>
    <row r="422" spans="1:15" x14ac:dyDescent="0.25">
      <c r="A422" s="2">
        <v>40</v>
      </c>
      <c r="B422" s="2" t="s">
        <v>18</v>
      </c>
      <c r="C422" s="2">
        <v>2</v>
      </c>
      <c r="D422" s="2">
        <v>1</v>
      </c>
      <c r="E422" s="2" t="s">
        <v>15</v>
      </c>
      <c r="F422" s="2">
        <v>1</v>
      </c>
      <c r="G422" s="2">
        <v>1000</v>
      </c>
      <c r="H422" s="2">
        <v>431804828</v>
      </c>
      <c r="I422" s="2">
        <v>10</v>
      </c>
      <c r="J422" s="2">
        <v>50</v>
      </c>
      <c r="K422" s="2">
        <v>0</v>
      </c>
      <c r="L422" s="3">
        <f xml:space="preserve"> 0 + 7.09</f>
        <v>7.09</v>
      </c>
      <c r="M422" s="3">
        <f xml:space="preserve"> 0 + 5.8</f>
        <v>5.8</v>
      </c>
      <c r="N422" s="3">
        <f xml:space="preserve"> 0 + 13.61</f>
        <v>13.61</v>
      </c>
      <c r="O422" s="2">
        <v>0</v>
      </c>
    </row>
    <row r="423" spans="1:15" x14ac:dyDescent="0.25">
      <c r="A423" s="2">
        <v>40</v>
      </c>
      <c r="B423" s="2" t="s">
        <v>18</v>
      </c>
      <c r="C423" s="2">
        <v>2</v>
      </c>
      <c r="D423" s="2">
        <v>1</v>
      </c>
      <c r="E423" s="2" t="s">
        <v>16</v>
      </c>
      <c r="F423" s="2">
        <v>1</v>
      </c>
      <c r="G423" s="2">
        <v>1000</v>
      </c>
      <c r="H423" s="2">
        <v>431804828</v>
      </c>
      <c r="I423" s="2">
        <v>10</v>
      </c>
      <c r="J423" s="2">
        <v>50</v>
      </c>
      <c r="K423" s="2">
        <v>0</v>
      </c>
      <c r="L423" s="3">
        <f xml:space="preserve"> 0 + 3.41</f>
        <v>3.41</v>
      </c>
      <c r="M423" s="3">
        <f xml:space="preserve"> 0 + 4.05</f>
        <v>4.05</v>
      </c>
      <c r="N423" s="3">
        <f xml:space="preserve"> 0 + 7.97</f>
        <v>7.97</v>
      </c>
      <c r="O423" s="2">
        <v>0</v>
      </c>
    </row>
    <row r="424" spans="1:15" x14ac:dyDescent="0.25">
      <c r="A424" s="2">
        <v>40</v>
      </c>
      <c r="B424" s="2" t="s">
        <v>18</v>
      </c>
      <c r="C424" s="2">
        <v>2</v>
      </c>
      <c r="D424" s="2">
        <v>1</v>
      </c>
      <c r="E424" s="2" t="s">
        <v>17</v>
      </c>
      <c r="F424" s="2">
        <v>1</v>
      </c>
      <c r="G424" s="2">
        <v>1000</v>
      </c>
      <c r="H424" s="2">
        <v>431804828</v>
      </c>
      <c r="I424" s="2">
        <v>10</v>
      </c>
      <c r="J424" s="2">
        <v>50</v>
      </c>
      <c r="K424" s="2">
        <v>0</v>
      </c>
      <c r="L424" s="3">
        <f xml:space="preserve"> 0 + 3.21</f>
        <v>3.21</v>
      </c>
      <c r="M424" s="3">
        <f xml:space="preserve"> 0 + 2.36</f>
        <v>2.36</v>
      </c>
      <c r="N424" s="3">
        <f xml:space="preserve"> 0 + 5.96</f>
        <v>5.96</v>
      </c>
      <c r="O424" s="2">
        <v>0</v>
      </c>
    </row>
    <row r="425" spans="1:15" x14ac:dyDescent="0.25">
      <c r="A425" s="2">
        <v>41</v>
      </c>
      <c r="B425" s="2" t="s">
        <v>18</v>
      </c>
      <c r="C425" s="2">
        <v>2</v>
      </c>
      <c r="D425" s="2">
        <v>1</v>
      </c>
      <c r="E425" s="2" t="s">
        <v>15</v>
      </c>
      <c r="F425" s="2">
        <v>1</v>
      </c>
      <c r="G425" s="2">
        <v>1000</v>
      </c>
      <c r="H425" s="2">
        <v>1159233396</v>
      </c>
      <c r="I425" s="2">
        <v>10</v>
      </c>
      <c r="J425" s="2">
        <v>50</v>
      </c>
      <c r="K425" s="2">
        <v>0</v>
      </c>
      <c r="L425" s="3">
        <f xml:space="preserve"> 0 + 7.09</f>
        <v>7.09</v>
      </c>
      <c r="M425" s="3">
        <f xml:space="preserve"> 0 + 5.36</f>
        <v>5.36</v>
      </c>
      <c r="N425" s="3">
        <f xml:space="preserve"> 0 + 13.17</f>
        <v>13.17</v>
      </c>
      <c r="O425" s="2">
        <v>0</v>
      </c>
    </row>
    <row r="426" spans="1:15" x14ac:dyDescent="0.25">
      <c r="A426" s="2">
        <v>41</v>
      </c>
      <c r="B426" s="2" t="s">
        <v>18</v>
      </c>
      <c r="C426" s="2">
        <v>2</v>
      </c>
      <c r="D426" s="2">
        <v>1</v>
      </c>
      <c r="E426" s="2" t="s">
        <v>16</v>
      </c>
      <c r="F426" s="2">
        <v>1</v>
      </c>
      <c r="G426" s="2">
        <v>1000</v>
      </c>
      <c r="H426" s="2">
        <v>1159233396</v>
      </c>
      <c r="I426" s="2">
        <v>10</v>
      </c>
      <c r="J426" s="2">
        <v>50</v>
      </c>
      <c r="K426" s="2">
        <v>0</v>
      </c>
      <c r="L426" s="3">
        <f xml:space="preserve"> 0 + 2.72</f>
        <v>2.72</v>
      </c>
      <c r="M426" s="3">
        <f xml:space="preserve"> 0 + 3.95</f>
        <v>3.95</v>
      </c>
      <c r="N426" s="3">
        <f xml:space="preserve"> 0 + 7.18</f>
        <v>7.18</v>
      </c>
      <c r="O426" s="2">
        <v>0</v>
      </c>
    </row>
    <row r="427" spans="1:15" x14ac:dyDescent="0.25">
      <c r="A427" s="2">
        <v>41</v>
      </c>
      <c r="B427" s="2" t="s">
        <v>18</v>
      </c>
      <c r="C427" s="2">
        <v>2</v>
      </c>
      <c r="D427" s="2">
        <v>1</v>
      </c>
      <c r="E427" s="2" t="s">
        <v>17</v>
      </c>
      <c r="F427" s="2">
        <v>1</v>
      </c>
      <c r="G427" s="2">
        <v>1000</v>
      </c>
      <c r="H427" s="2">
        <v>1159233396</v>
      </c>
      <c r="I427" s="2">
        <v>10</v>
      </c>
      <c r="J427" s="2">
        <v>50</v>
      </c>
      <c r="K427" s="2">
        <v>0</v>
      </c>
      <c r="L427" s="3">
        <f xml:space="preserve"> 0 + 2.43</f>
        <v>2.4300000000000002</v>
      </c>
      <c r="M427" s="3">
        <f xml:space="preserve"> 0 + 2.3</f>
        <v>2.2999999999999998</v>
      </c>
      <c r="N427" s="3">
        <f xml:space="preserve"> 0 + 5.12</f>
        <v>5.12</v>
      </c>
      <c r="O427" s="2">
        <v>0</v>
      </c>
    </row>
    <row r="428" spans="1:15" x14ac:dyDescent="0.25">
      <c r="A428" s="2">
        <v>42</v>
      </c>
      <c r="B428" s="2" t="s">
        <v>18</v>
      </c>
      <c r="C428" s="2">
        <v>2</v>
      </c>
      <c r="D428" s="2">
        <v>1</v>
      </c>
      <c r="E428" s="2" t="s">
        <v>15</v>
      </c>
      <c r="F428" s="2">
        <v>1</v>
      </c>
      <c r="G428" s="2">
        <v>1000</v>
      </c>
      <c r="H428" s="2">
        <v>570492694</v>
      </c>
      <c r="I428" s="2">
        <v>10</v>
      </c>
      <c r="J428" s="2">
        <v>50</v>
      </c>
      <c r="K428" s="2">
        <v>0</v>
      </c>
      <c r="L428" s="3">
        <f xml:space="preserve"> 0 + 8.23</f>
        <v>8.23</v>
      </c>
      <c r="M428" s="3">
        <f xml:space="preserve"> 0 + 6.12</f>
        <v>6.12</v>
      </c>
      <c r="N428" s="3">
        <f xml:space="preserve"> 0 + 15.07</f>
        <v>15.07</v>
      </c>
      <c r="O428" s="2">
        <v>0</v>
      </c>
    </row>
    <row r="429" spans="1:15" x14ac:dyDescent="0.25">
      <c r="A429" s="2">
        <v>42</v>
      </c>
      <c r="B429" s="2" t="s">
        <v>18</v>
      </c>
      <c r="C429" s="2">
        <v>2</v>
      </c>
      <c r="D429" s="2">
        <v>1</v>
      </c>
      <c r="E429" s="2" t="s">
        <v>16</v>
      </c>
      <c r="F429" s="2">
        <v>1</v>
      </c>
      <c r="G429" s="2">
        <v>1000</v>
      </c>
      <c r="H429" s="2">
        <v>570492694</v>
      </c>
      <c r="I429" s="2">
        <v>10</v>
      </c>
      <c r="J429" s="2">
        <v>50</v>
      </c>
      <c r="K429" s="2">
        <v>0</v>
      </c>
      <c r="L429" s="3">
        <f xml:space="preserve"> 0 + 3.39</f>
        <v>3.39</v>
      </c>
      <c r="M429" s="3">
        <f xml:space="preserve"> 0 + 3.93</f>
        <v>3.93</v>
      </c>
      <c r="N429" s="3">
        <f xml:space="preserve"> 0 + 7.8</f>
        <v>7.8</v>
      </c>
      <c r="O429" s="2">
        <v>0</v>
      </c>
    </row>
    <row r="430" spans="1:15" x14ac:dyDescent="0.25">
      <c r="A430" s="2">
        <v>42</v>
      </c>
      <c r="B430" s="2" t="s">
        <v>18</v>
      </c>
      <c r="C430" s="2">
        <v>2</v>
      </c>
      <c r="D430" s="2">
        <v>1</v>
      </c>
      <c r="E430" s="2" t="s">
        <v>17</v>
      </c>
      <c r="F430" s="2">
        <v>1</v>
      </c>
      <c r="G430" s="2">
        <v>1000</v>
      </c>
      <c r="H430" s="2">
        <v>570492694</v>
      </c>
      <c r="I430" s="2">
        <v>10</v>
      </c>
      <c r="J430" s="2">
        <v>50</v>
      </c>
      <c r="K430" s="2">
        <v>0</v>
      </c>
      <c r="L430" s="3">
        <f xml:space="preserve"> 0 + 3.34</f>
        <v>3.34</v>
      </c>
      <c r="M430" s="3">
        <f xml:space="preserve"> 0 + 2.65</f>
        <v>2.65</v>
      </c>
      <c r="N430" s="3">
        <f xml:space="preserve"> 0 + 6.39</f>
        <v>6.39</v>
      </c>
      <c r="O430" s="2">
        <v>0</v>
      </c>
    </row>
    <row r="431" spans="1:15" x14ac:dyDescent="0.25">
      <c r="A431" s="2">
        <v>43</v>
      </c>
      <c r="B431" s="2" t="s">
        <v>18</v>
      </c>
      <c r="C431" s="2">
        <v>2</v>
      </c>
      <c r="D431" s="2">
        <v>1</v>
      </c>
      <c r="E431" s="2" t="s">
        <v>15</v>
      </c>
      <c r="F431" s="2">
        <v>1</v>
      </c>
      <c r="G431" s="2">
        <v>1000</v>
      </c>
      <c r="H431" s="2">
        <v>939421478</v>
      </c>
      <c r="I431" s="2">
        <v>10</v>
      </c>
      <c r="J431" s="2">
        <v>50</v>
      </c>
      <c r="K431" s="2">
        <v>0</v>
      </c>
      <c r="L431" s="3">
        <f xml:space="preserve"> 0 + 4.79</f>
        <v>4.79</v>
      </c>
      <c r="M431" s="3">
        <f xml:space="preserve"> 0 + 4.95</f>
        <v>4.95</v>
      </c>
      <c r="N431" s="3">
        <f xml:space="preserve"> 0 + 10.47</f>
        <v>10.47</v>
      </c>
      <c r="O431" s="2">
        <v>0</v>
      </c>
    </row>
    <row r="432" spans="1:15" x14ac:dyDescent="0.25">
      <c r="A432" s="2">
        <v>43</v>
      </c>
      <c r="B432" s="2" t="s">
        <v>18</v>
      </c>
      <c r="C432" s="2">
        <v>2</v>
      </c>
      <c r="D432" s="2">
        <v>1</v>
      </c>
      <c r="E432" s="2" t="s">
        <v>16</v>
      </c>
      <c r="F432" s="2">
        <v>1</v>
      </c>
      <c r="G432" s="2">
        <v>1000</v>
      </c>
      <c r="H432" s="2">
        <v>939421478</v>
      </c>
      <c r="I432" s="2">
        <v>10</v>
      </c>
      <c r="J432" s="2">
        <v>50</v>
      </c>
      <c r="K432" s="2">
        <v>0</v>
      </c>
      <c r="L432" s="3">
        <f xml:space="preserve"> 0 + 2.71</f>
        <v>2.71</v>
      </c>
      <c r="M432" s="3">
        <f xml:space="preserve"> 0 + 3.72</f>
        <v>3.72</v>
      </c>
      <c r="N432" s="3">
        <f xml:space="preserve"> 0 + 6.93</f>
        <v>6.93</v>
      </c>
      <c r="O432" s="2">
        <v>0</v>
      </c>
    </row>
    <row r="433" spans="1:15" x14ac:dyDescent="0.25">
      <c r="A433" s="2">
        <v>43</v>
      </c>
      <c r="B433" s="2" t="s">
        <v>18</v>
      </c>
      <c r="C433" s="2">
        <v>2</v>
      </c>
      <c r="D433" s="2">
        <v>1</v>
      </c>
      <c r="E433" s="2" t="s">
        <v>17</v>
      </c>
      <c r="F433" s="2">
        <v>1</v>
      </c>
      <c r="G433" s="2">
        <v>1000</v>
      </c>
      <c r="H433" s="2">
        <v>939421478</v>
      </c>
      <c r="I433" s="2">
        <v>10</v>
      </c>
      <c r="J433" s="2">
        <v>50</v>
      </c>
      <c r="K433" s="2">
        <v>0</v>
      </c>
      <c r="L433" s="3">
        <f xml:space="preserve"> 0 + 2.29</f>
        <v>2.29</v>
      </c>
      <c r="M433" s="3">
        <f xml:space="preserve"> 0 + 2.07</f>
        <v>2.0699999999999998</v>
      </c>
      <c r="N433" s="3">
        <f xml:space="preserve"> 0 + 4.76</f>
        <v>4.76</v>
      </c>
      <c r="O433" s="2">
        <v>0</v>
      </c>
    </row>
    <row r="434" spans="1:15" x14ac:dyDescent="0.25">
      <c r="A434" s="2">
        <v>44</v>
      </c>
      <c r="B434" s="2" t="s">
        <v>18</v>
      </c>
      <c r="C434" s="2">
        <v>2</v>
      </c>
      <c r="D434" s="2">
        <v>1</v>
      </c>
      <c r="E434" s="2" t="s">
        <v>15</v>
      </c>
      <c r="F434" s="2">
        <v>1</v>
      </c>
      <c r="G434" s="2">
        <v>1000</v>
      </c>
      <c r="H434" s="2">
        <v>307252398</v>
      </c>
      <c r="I434" s="2">
        <v>10</v>
      </c>
      <c r="J434" s="2">
        <v>50</v>
      </c>
      <c r="K434" s="2">
        <v>0</v>
      </c>
      <c r="L434" s="3">
        <f xml:space="preserve"> 0 + 10.49</f>
        <v>10.49</v>
      </c>
      <c r="M434" s="3">
        <f xml:space="preserve"> 0 + 7.34</f>
        <v>7.34</v>
      </c>
      <c r="N434" s="3">
        <f xml:space="preserve"> 0 + 18.54</f>
        <v>18.54</v>
      </c>
      <c r="O434" s="2">
        <v>0</v>
      </c>
    </row>
    <row r="435" spans="1:15" x14ac:dyDescent="0.25">
      <c r="A435" s="2">
        <v>44</v>
      </c>
      <c r="B435" s="2" t="s">
        <v>18</v>
      </c>
      <c r="C435" s="2">
        <v>2</v>
      </c>
      <c r="D435" s="2">
        <v>1</v>
      </c>
      <c r="E435" s="2" t="s">
        <v>16</v>
      </c>
      <c r="F435" s="2">
        <v>1</v>
      </c>
      <c r="G435" s="2">
        <v>1000</v>
      </c>
      <c r="H435" s="2">
        <v>307252398</v>
      </c>
      <c r="I435" s="2">
        <v>10</v>
      </c>
      <c r="J435" s="2">
        <v>50</v>
      </c>
      <c r="K435" s="2">
        <v>0</v>
      </c>
      <c r="L435" s="3">
        <f xml:space="preserve"> 0 + 2.3</f>
        <v>2.2999999999999998</v>
      </c>
      <c r="M435" s="3">
        <f xml:space="preserve"> 0 + 3.62</f>
        <v>3.62</v>
      </c>
      <c r="N435" s="3">
        <f xml:space="preserve"> 0 + 6.43</f>
        <v>6.43</v>
      </c>
      <c r="O435" s="2">
        <v>0</v>
      </c>
    </row>
    <row r="436" spans="1:15" x14ac:dyDescent="0.25">
      <c r="A436" s="2">
        <v>44</v>
      </c>
      <c r="B436" s="2" t="s">
        <v>18</v>
      </c>
      <c r="C436" s="2">
        <v>2</v>
      </c>
      <c r="D436" s="2">
        <v>1</v>
      </c>
      <c r="E436" s="2" t="s">
        <v>17</v>
      </c>
      <c r="F436" s="2">
        <v>1</v>
      </c>
      <c r="G436" s="2">
        <v>1000</v>
      </c>
      <c r="H436" s="2">
        <v>307252398</v>
      </c>
      <c r="I436" s="2">
        <v>10</v>
      </c>
      <c r="J436" s="2">
        <v>50</v>
      </c>
      <c r="K436" s="2">
        <v>0</v>
      </c>
      <c r="L436" s="3">
        <f xml:space="preserve"> 0 + 3.58</f>
        <v>3.58</v>
      </c>
      <c r="M436" s="3">
        <f xml:space="preserve"> 0 + 2.46</f>
        <v>2.46</v>
      </c>
      <c r="N436" s="3">
        <f xml:space="preserve"> 0 + 6.44</f>
        <v>6.44</v>
      </c>
      <c r="O436" s="2">
        <v>0</v>
      </c>
    </row>
    <row r="437" spans="1:15" x14ac:dyDescent="0.25">
      <c r="A437" s="2">
        <v>45</v>
      </c>
      <c r="B437" s="2" t="s">
        <v>18</v>
      </c>
      <c r="C437" s="2">
        <v>2</v>
      </c>
      <c r="D437" s="2">
        <v>1</v>
      </c>
      <c r="E437" s="2" t="s">
        <v>15</v>
      </c>
      <c r="F437" s="2">
        <v>1</v>
      </c>
      <c r="G437" s="2">
        <v>1000</v>
      </c>
      <c r="H437" s="2">
        <v>933515109</v>
      </c>
      <c r="I437" s="2">
        <v>10</v>
      </c>
      <c r="J437" s="2">
        <v>50</v>
      </c>
      <c r="K437" s="2">
        <v>0</v>
      </c>
      <c r="L437" s="3">
        <f xml:space="preserve"> 0 + 7.92</f>
        <v>7.92</v>
      </c>
      <c r="M437" s="3">
        <f xml:space="preserve"> 0 + 5.47</f>
        <v>5.47</v>
      </c>
      <c r="N437" s="3">
        <f xml:space="preserve"> 0 + 14.11</f>
        <v>14.11</v>
      </c>
      <c r="O437" s="2">
        <v>0</v>
      </c>
    </row>
    <row r="438" spans="1:15" x14ac:dyDescent="0.25">
      <c r="A438" s="2">
        <v>45</v>
      </c>
      <c r="B438" s="2" t="s">
        <v>18</v>
      </c>
      <c r="C438" s="2">
        <v>2</v>
      </c>
      <c r="D438" s="2">
        <v>1</v>
      </c>
      <c r="E438" s="2" t="s">
        <v>16</v>
      </c>
      <c r="F438" s="2">
        <v>1</v>
      </c>
      <c r="G438" s="2">
        <v>1000</v>
      </c>
      <c r="H438" s="2">
        <v>933515109</v>
      </c>
      <c r="I438" s="2">
        <v>10</v>
      </c>
      <c r="J438" s="2">
        <v>50</v>
      </c>
      <c r="K438" s="2">
        <v>0</v>
      </c>
      <c r="L438" s="3">
        <f xml:space="preserve"> 0 + 3.17</f>
        <v>3.17</v>
      </c>
      <c r="M438" s="3">
        <f xml:space="preserve"> 0 + 3.92</f>
        <v>3.92</v>
      </c>
      <c r="N438" s="3">
        <f xml:space="preserve"> 0 + 7.6</f>
        <v>7.6</v>
      </c>
      <c r="O438" s="2">
        <v>0</v>
      </c>
    </row>
    <row r="439" spans="1:15" x14ac:dyDescent="0.25">
      <c r="A439" s="2">
        <v>45</v>
      </c>
      <c r="B439" s="2" t="s">
        <v>18</v>
      </c>
      <c r="C439" s="2">
        <v>2</v>
      </c>
      <c r="D439" s="2">
        <v>1</v>
      </c>
      <c r="E439" s="2" t="s">
        <v>17</v>
      </c>
      <c r="F439" s="2">
        <v>1</v>
      </c>
      <c r="G439" s="2">
        <v>1000</v>
      </c>
      <c r="H439" s="2">
        <v>933515109</v>
      </c>
      <c r="I439" s="2">
        <v>10</v>
      </c>
      <c r="J439" s="2">
        <v>50</v>
      </c>
      <c r="K439" s="2">
        <v>0</v>
      </c>
      <c r="L439" s="3">
        <f xml:space="preserve"> 0 + 2.96</f>
        <v>2.96</v>
      </c>
      <c r="M439" s="3">
        <f xml:space="preserve"> 0 + 2.09</f>
        <v>2.09</v>
      </c>
      <c r="N439" s="3">
        <f xml:space="preserve"> 0 + 5.41</f>
        <v>5.41</v>
      </c>
      <c r="O439" s="2">
        <v>0</v>
      </c>
    </row>
    <row r="440" spans="1:15" x14ac:dyDescent="0.25">
      <c r="A440" s="2">
        <v>46</v>
      </c>
      <c r="B440" s="2" t="s">
        <v>18</v>
      </c>
      <c r="C440" s="2">
        <v>2</v>
      </c>
      <c r="D440" s="2">
        <v>1</v>
      </c>
      <c r="E440" s="2" t="s">
        <v>15</v>
      </c>
      <c r="F440" s="2">
        <v>1</v>
      </c>
      <c r="G440" s="2">
        <v>1000</v>
      </c>
      <c r="H440" s="2">
        <v>1199358335</v>
      </c>
      <c r="I440" s="2">
        <v>10</v>
      </c>
      <c r="J440" s="2">
        <v>50</v>
      </c>
      <c r="K440" s="2">
        <v>0</v>
      </c>
      <c r="L440" s="3">
        <f xml:space="preserve"> 0 + 8.49</f>
        <v>8.49</v>
      </c>
      <c r="M440" s="3">
        <f xml:space="preserve"> 0 + 5.98</f>
        <v>5.98</v>
      </c>
      <c r="N440" s="3">
        <f xml:space="preserve"> 0 + 15.2</f>
        <v>15.2</v>
      </c>
      <c r="O440" s="2">
        <v>0</v>
      </c>
    </row>
    <row r="441" spans="1:15" x14ac:dyDescent="0.25">
      <c r="A441" s="2">
        <v>46</v>
      </c>
      <c r="B441" s="2" t="s">
        <v>18</v>
      </c>
      <c r="C441" s="2">
        <v>2</v>
      </c>
      <c r="D441" s="2">
        <v>1</v>
      </c>
      <c r="E441" s="2" t="s">
        <v>16</v>
      </c>
      <c r="F441" s="2">
        <v>1</v>
      </c>
      <c r="G441" s="2">
        <v>1000</v>
      </c>
      <c r="H441" s="2">
        <v>1199358335</v>
      </c>
      <c r="I441" s="2">
        <v>10</v>
      </c>
      <c r="J441" s="2">
        <v>50</v>
      </c>
      <c r="K441" s="2">
        <v>0</v>
      </c>
      <c r="L441" s="3">
        <f xml:space="preserve"> 0 + 2.62</f>
        <v>2.62</v>
      </c>
      <c r="M441" s="3">
        <f xml:space="preserve"> 0 + 3.81</f>
        <v>3.81</v>
      </c>
      <c r="N441" s="3">
        <f xml:space="preserve"> 0 + 6.95</f>
        <v>6.95</v>
      </c>
      <c r="O441" s="2">
        <v>0</v>
      </c>
    </row>
    <row r="442" spans="1:15" x14ac:dyDescent="0.25">
      <c r="A442" s="2">
        <v>46</v>
      </c>
      <c r="B442" s="2" t="s">
        <v>18</v>
      </c>
      <c r="C442" s="2">
        <v>2</v>
      </c>
      <c r="D442" s="2">
        <v>1</v>
      </c>
      <c r="E442" s="2" t="s">
        <v>17</v>
      </c>
      <c r="F442" s="2">
        <v>1</v>
      </c>
      <c r="G442" s="2">
        <v>1000</v>
      </c>
      <c r="H442" s="2">
        <v>1199358335</v>
      </c>
      <c r="I442" s="2">
        <v>10</v>
      </c>
      <c r="J442" s="2">
        <v>50</v>
      </c>
      <c r="K442" s="2">
        <v>0</v>
      </c>
      <c r="L442" s="3">
        <f xml:space="preserve"> 0 + 2.68</f>
        <v>2.68</v>
      </c>
      <c r="M442" s="3">
        <f xml:space="preserve"> 0 + 2.28</f>
        <v>2.2799999999999998</v>
      </c>
      <c r="N442" s="3">
        <f xml:space="preserve"> 0 + 5.36</f>
        <v>5.36</v>
      </c>
      <c r="O442" s="2">
        <v>0</v>
      </c>
    </row>
    <row r="443" spans="1:15" x14ac:dyDescent="0.25">
      <c r="A443" s="2">
        <v>47</v>
      </c>
      <c r="B443" s="2" t="s">
        <v>18</v>
      </c>
      <c r="C443" s="2">
        <v>2</v>
      </c>
      <c r="D443" s="2">
        <v>1</v>
      </c>
      <c r="E443" s="2" t="s">
        <v>15</v>
      </c>
      <c r="F443" s="2">
        <v>1</v>
      </c>
      <c r="G443" s="2">
        <v>1000</v>
      </c>
      <c r="H443" s="2">
        <v>264363043</v>
      </c>
      <c r="I443" s="2">
        <v>10</v>
      </c>
      <c r="J443" s="2">
        <v>50</v>
      </c>
      <c r="K443" s="2">
        <v>0</v>
      </c>
      <c r="L443" s="3">
        <f xml:space="preserve"> 0 + 5.7</f>
        <v>5.7</v>
      </c>
      <c r="M443" s="3">
        <f xml:space="preserve"> 0 + 5.43</f>
        <v>5.43</v>
      </c>
      <c r="N443" s="3">
        <f xml:space="preserve"> 0 + 11.85</f>
        <v>11.85</v>
      </c>
      <c r="O443" s="2">
        <v>0</v>
      </c>
    </row>
    <row r="444" spans="1:15" x14ac:dyDescent="0.25">
      <c r="A444" s="2">
        <v>47</v>
      </c>
      <c r="B444" s="2" t="s">
        <v>18</v>
      </c>
      <c r="C444" s="2">
        <v>2</v>
      </c>
      <c r="D444" s="2">
        <v>1</v>
      </c>
      <c r="E444" s="2" t="s">
        <v>16</v>
      </c>
      <c r="F444" s="2">
        <v>1</v>
      </c>
      <c r="G444" s="2">
        <v>1000</v>
      </c>
      <c r="H444" s="2">
        <v>264363043</v>
      </c>
      <c r="I444" s="2">
        <v>10</v>
      </c>
      <c r="J444" s="2">
        <v>50</v>
      </c>
      <c r="K444" s="2">
        <v>0</v>
      </c>
      <c r="L444" s="3">
        <f xml:space="preserve"> 0 + 3.13</f>
        <v>3.13</v>
      </c>
      <c r="M444" s="3">
        <f xml:space="preserve"> 0 + 3.81</f>
        <v>3.81</v>
      </c>
      <c r="N444" s="3">
        <f xml:space="preserve"> 0 + 7.43</f>
        <v>7.43</v>
      </c>
      <c r="O444" s="2">
        <v>0</v>
      </c>
    </row>
    <row r="445" spans="1:15" x14ac:dyDescent="0.25">
      <c r="A445" s="2">
        <v>47</v>
      </c>
      <c r="B445" s="2" t="s">
        <v>18</v>
      </c>
      <c r="C445" s="2">
        <v>2</v>
      </c>
      <c r="D445" s="2">
        <v>1</v>
      </c>
      <c r="E445" s="2" t="s">
        <v>17</v>
      </c>
      <c r="F445" s="2">
        <v>1</v>
      </c>
      <c r="G445" s="2">
        <v>1000</v>
      </c>
      <c r="H445" s="2">
        <v>264363043</v>
      </c>
      <c r="I445" s="2">
        <v>10</v>
      </c>
      <c r="J445" s="2">
        <v>50</v>
      </c>
      <c r="K445" s="2">
        <v>0</v>
      </c>
      <c r="L445" s="3">
        <f xml:space="preserve"> 0 + 5.38</f>
        <v>5.38</v>
      </c>
      <c r="M445" s="3">
        <f xml:space="preserve"> 0 + 3.61</f>
        <v>3.61</v>
      </c>
      <c r="N445" s="3">
        <f xml:space="preserve"> 0 + 9.39</f>
        <v>9.39</v>
      </c>
      <c r="O445" s="2">
        <v>0</v>
      </c>
    </row>
    <row r="446" spans="1:15" x14ac:dyDescent="0.25">
      <c r="A446" s="2">
        <v>48</v>
      </c>
      <c r="B446" s="2" t="s">
        <v>18</v>
      </c>
      <c r="C446" s="2">
        <v>2</v>
      </c>
      <c r="D446" s="2">
        <v>1</v>
      </c>
      <c r="E446" s="2" t="s">
        <v>15</v>
      </c>
      <c r="F446" s="2">
        <v>1</v>
      </c>
      <c r="G446" s="2">
        <v>1000</v>
      </c>
      <c r="H446" s="2">
        <v>1805033614</v>
      </c>
      <c r="I446" s="2">
        <v>10</v>
      </c>
      <c r="J446" s="2">
        <v>50</v>
      </c>
      <c r="K446" s="2">
        <v>0</v>
      </c>
      <c r="L446" s="3">
        <f xml:space="preserve"> 0 + 7.69</f>
        <v>7.69</v>
      </c>
      <c r="M446" s="3">
        <f xml:space="preserve"> 0 + 5.68</f>
        <v>5.68</v>
      </c>
      <c r="N446" s="3">
        <f xml:space="preserve"> 0 + 14.09</f>
        <v>14.09</v>
      </c>
      <c r="O446" s="2">
        <v>0</v>
      </c>
    </row>
    <row r="447" spans="1:15" x14ac:dyDescent="0.25">
      <c r="A447" s="2">
        <v>48</v>
      </c>
      <c r="B447" s="2" t="s">
        <v>18</v>
      </c>
      <c r="C447" s="2">
        <v>2</v>
      </c>
      <c r="D447" s="2">
        <v>1</v>
      </c>
      <c r="E447" s="2" t="s">
        <v>16</v>
      </c>
      <c r="F447" s="2">
        <v>1</v>
      </c>
      <c r="G447" s="2">
        <v>1000</v>
      </c>
      <c r="H447" s="2">
        <v>1805033614</v>
      </c>
      <c r="I447" s="2">
        <v>10</v>
      </c>
      <c r="J447" s="2">
        <v>50</v>
      </c>
      <c r="K447" s="2">
        <v>0</v>
      </c>
      <c r="L447" s="3">
        <f xml:space="preserve"> 0 + 2.98</f>
        <v>2.98</v>
      </c>
      <c r="M447" s="3">
        <f xml:space="preserve"> 0 + 4.12</f>
        <v>4.12</v>
      </c>
      <c r="N447" s="3">
        <f xml:space="preserve"> 0 + 7.62</f>
        <v>7.62</v>
      </c>
      <c r="O447" s="2">
        <v>0</v>
      </c>
    </row>
    <row r="448" spans="1:15" x14ac:dyDescent="0.25">
      <c r="A448" s="2">
        <v>48</v>
      </c>
      <c r="B448" s="2" t="s">
        <v>18</v>
      </c>
      <c r="C448" s="2">
        <v>2</v>
      </c>
      <c r="D448" s="2">
        <v>1</v>
      </c>
      <c r="E448" s="2" t="s">
        <v>17</v>
      </c>
      <c r="F448" s="2">
        <v>1</v>
      </c>
      <c r="G448" s="2">
        <v>1000</v>
      </c>
      <c r="H448" s="2">
        <v>1805033614</v>
      </c>
      <c r="I448" s="2">
        <v>10</v>
      </c>
      <c r="J448" s="2">
        <v>50</v>
      </c>
      <c r="K448" s="2">
        <v>0</v>
      </c>
      <c r="L448" s="3">
        <f xml:space="preserve"> 0 + 3.15</f>
        <v>3.15</v>
      </c>
      <c r="M448" s="3">
        <f xml:space="preserve"> 0 + 2.54</f>
        <v>2.54</v>
      </c>
      <c r="N448" s="3">
        <f xml:space="preserve"> 0 + 6.08</f>
        <v>6.08</v>
      </c>
      <c r="O448" s="2">
        <v>0</v>
      </c>
    </row>
    <row r="449" spans="1:15" x14ac:dyDescent="0.25">
      <c r="A449" s="2">
        <v>49</v>
      </c>
      <c r="B449" s="2" t="s">
        <v>18</v>
      </c>
      <c r="C449" s="2">
        <v>2</v>
      </c>
      <c r="D449" s="2">
        <v>1</v>
      </c>
      <c r="E449" s="2" t="s">
        <v>15</v>
      </c>
      <c r="F449" s="2">
        <v>1</v>
      </c>
      <c r="G449" s="2">
        <v>1000</v>
      </c>
      <c r="H449" s="2">
        <v>838991380</v>
      </c>
      <c r="I449" s="2">
        <v>10</v>
      </c>
      <c r="J449" s="2">
        <v>50</v>
      </c>
      <c r="K449" s="2">
        <v>0</v>
      </c>
      <c r="L449" s="3">
        <f xml:space="preserve"> 0 + 6.03</f>
        <v>6.03</v>
      </c>
      <c r="M449" s="3">
        <f xml:space="preserve"> 0 + 4.9</f>
        <v>4.9000000000000004</v>
      </c>
      <c r="N449" s="3">
        <f xml:space="preserve"> 0 + 11.66</f>
        <v>11.66</v>
      </c>
      <c r="O449" s="2">
        <v>0</v>
      </c>
    </row>
    <row r="450" spans="1:15" x14ac:dyDescent="0.25">
      <c r="A450" s="2">
        <v>49</v>
      </c>
      <c r="B450" s="2" t="s">
        <v>18</v>
      </c>
      <c r="C450" s="2">
        <v>2</v>
      </c>
      <c r="D450" s="2">
        <v>1</v>
      </c>
      <c r="E450" s="2" t="s">
        <v>16</v>
      </c>
      <c r="F450" s="2">
        <v>1</v>
      </c>
      <c r="G450" s="2">
        <v>1000</v>
      </c>
      <c r="H450" s="2">
        <v>838991380</v>
      </c>
      <c r="I450" s="2">
        <v>10</v>
      </c>
      <c r="J450" s="2">
        <v>50</v>
      </c>
      <c r="K450" s="2">
        <v>0</v>
      </c>
      <c r="L450" s="3">
        <f xml:space="preserve"> 0 + 1.58</f>
        <v>1.58</v>
      </c>
      <c r="M450" s="3">
        <f xml:space="preserve"> 0 + 3.31</f>
        <v>3.31</v>
      </c>
      <c r="N450" s="3">
        <f xml:space="preserve"> 0 + 5.4</f>
        <v>5.4</v>
      </c>
      <c r="O450" s="2">
        <v>0</v>
      </c>
    </row>
    <row r="451" spans="1:15" x14ac:dyDescent="0.25">
      <c r="A451" s="2">
        <v>49</v>
      </c>
      <c r="B451" s="2" t="s">
        <v>18</v>
      </c>
      <c r="C451" s="2">
        <v>2</v>
      </c>
      <c r="D451" s="2">
        <v>1</v>
      </c>
      <c r="E451" s="2" t="s">
        <v>17</v>
      </c>
      <c r="F451" s="2">
        <v>1</v>
      </c>
      <c r="G451" s="2">
        <v>1000</v>
      </c>
      <c r="H451" s="2">
        <v>838991380</v>
      </c>
      <c r="I451" s="2">
        <v>10</v>
      </c>
      <c r="J451" s="2">
        <v>50</v>
      </c>
      <c r="K451" s="2">
        <v>0</v>
      </c>
      <c r="L451" s="3">
        <f xml:space="preserve"> 0 + 3.72</f>
        <v>3.72</v>
      </c>
      <c r="M451" s="3">
        <f xml:space="preserve"> 0 + 2.73</f>
        <v>2.73</v>
      </c>
      <c r="N451" s="3">
        <f xml:space="preserve"> 0 + 6.84</f>
        <v>6.84</v>
      </c>
      <c r="O451" s="2">
        <v>0</v>
      </c>
    </row>
    <row r="452" spans="1:15" x14ac:dyDescent="0.25">
      <c r="A452" s="2">
        <v>0</v>
      </c>
      <c r="B452" s="2" t="s">
        <v>18</v>
      </c>
      <c r="C452" s="2">
        <v>4</v>
      </c>
      <c r="D452" s="2">
        <v>1</v>
      </c>
      <c r="E452" s="2" t="s">
        <v>15</v>
      </c>
      <c r="F452" s="2">
        <v>1</v>
      </c>
      <c r="G452" s="2">
        <v>1000</v>
      </c>
      <c r="H452" s="2">
        <v>325467165</v>
      </c>
      <c r="I452" s="2">
        <v>10</v>
      </c>
      <c r="J452" s="2">
        <v>50</v>
      </c>
      <c r="K452" s="2">
        <v>0</v>
      </c>
      <c r="L452" s="3">
        <f xml:space="preserve"> 0 + 7</f>
        <v>7</v>
      </c>
      <c r="M452" s="3">
        <f xml:space="preserve"> 0 + 5.29</f>
        <v>5.29</v>
      </c>
      <c r="N452" s="3">
        <f xml:space="preserve"> 0 + 13.02</f>
        <v>13.02</v>
      </c>
      <c r="O452" s="2">
        <v>0</v>
      </c>
    </row>
    <row r="453" spans="1:15" x14ac:dyDescent="0.25">
      <c r="A453" s="2">
        <v>0</v>
      </c>
      <c r="B453" s="2" t="s">
        <v>18</v>
      </c>
      <c r="C453" s="2">
        <v>4</v>
      </c>
      <c r="D453" s="2">
        <v>1</v>
      </c>
      <c r="E453" s="2" t="s">
        <v>16</v>
      </c>
      <c r="F453" s="2">
        <v>1</v>
      </c>
      <c r="G453" s="2">
        <v>1000</v>
      </c>
      <c r="H453" s="2">
        <v>325467165</v>
      </c>
      <c r="I453" s="2">
        <v>10</v>
      </c>
      <c r="J453" s="2">
        <v>50</v>
      </c>
      <c r="K453" s="2">
        <v>0</v>
      </c>
      <c r="L453" s="3">
        <f xml:space="preserve"> 0 + 1.9</f>
        <v>1.9</v>
      </c>
      <c r="M453" s="3">
        <f xml:space="preserve"> 0 + 3.43</f>
        <v>3.43</v>
      </c>
      <c r="N453" s="3">
        <f xml:space="preserve"> 0 + 5.84</f>
        <v>5.84</v>
      </c>
      <c r="O453" s="2">
        <v>0</v>
      </c>
    </row>
    <row r="454" spans="1:15" x14ac:dyDescent="0.25">
      <c r="A454" s="2">
        <v>0</v>
      </c>
      <c r="B454" s="2" t="s">
        <v>18</v>
      </c>
      <c r="C454" s="2">
        <v>4</v>
      </c>
      <c r="D454" s="2">
        <v>1</v>
      </c>
      <c r="E454" s="2" t="s">
        <v>17</v>
      </c>
      <c r="F454" s="2">
        <v>1</v>
      </c>
      <c r="G454" s="2">
        <v>1000</v>
      </c>
      <c r="H454" s="2">
        <v>325467165</v>
      </c>
      <c r="I454" s="2">
        <v>10</v>
      </c>
      <c r="J454" s="2">
        <v>50</v>
      </c>
      <c r="K454" s="2">
        <v>0</v>
      </c>
      <c r="L454" s="3">
        <f xml:space="preserve"> 0 + 3.07</f>
        <v>3.07</v>
      </c>
      <c r="M454" s="3">
        <f xml:space="preserve"> 0 + 2.21</f>
        <v>2.21</v>
      </c>
      <c r="N454" s="3">
        <f xml:space="preserve"> 0 + 5.68</f>
        <v>5.68</v>
      </c>
      <c r="O454" s="2">
        <v>0</v>
      </c>
    </row>
    <row r="455" spans="1:15" x14ac:dyDescent="0.25">
      <c r="A455" s="2">
        <v>1</v>
      </c>
      <c r="B455" s="2" t="s">
        <v>18</v>
      </c>
      <c r="C455" s="2">
        <v>4</v>
      </c>
      <c r="D455" s="2">
        <v>1</v>
      </c>
      <c r="E455" s="2" t="s">
        <v>15</v>
      </c>
      <c r="F455" s="2">
        <v>1</v>
      </c>
      <c r="G455" s="2">
        <v>1000</v>
      </c>
      <c r="H455" s="2">
        <v>506683626</v>
      </c>
      <c r="I455" s="2">
        <v>10</v>
      </c>
      <c r="J455" s="2">
        <v>50</v>
      </c>
      <c r="K455" s="2">
        <v>0</v>
      </c>
      <c r="L455" s="3">
        <f xml:space="preserve"> 0 + 6.94</f>
        <v>6.94</v>
      </c>
      <c r="M455" s="3">
        <f xml:space="preserve"> 0 + 5.52</f>
        <v>5.52</v>
      </c>
      <c r="N455" s="3">
        <f xml:space="preserve"> 0 + 13.18</f>
        <v>13.18</v>
      </c>
      <c r="O455" s="2">
        <v>0</v>
      </c>
    </row>
    <row r="456" spans="1:15" x14ac:dyDescent="0.25">
      <c r="A456" s="2">
        <v>1</v>
      </c>
      <c r="B456" s="2" t="s">
        <v>18</v>
      </c>
      <c r="C456" s="2">
        <v>4</v>
      </c>
      <c r="D456" s="2">
        <v>1</v>
      </c>
      <c r="E456" s="2" t="s">
        <v>16</v>
      </c>
      <c r="F456" s="2">
        <v>1</v>
      </c>
      <c r="G456" s="2">
        <v>1000</v>
      </c>
      <c r="H456" s="2">
        <v>506683626</v>
      </c>
      <c r="I456" s="2">
        <v>10</v>
      </c>
      <c r="J456" s="2">
        <v>50</v>
      </c>
      <c r="K456" s="2">
        <v>0</v>
      </c>
      <c r="L456" s="3">
        <f xml:space="preserve"> 0 + 4.45</f>
        <v>4.45</v>
      </c>
      <c r="M456" s="3">
        <f xml:space="preserve"> 0 + 7.22</f>
        <v>7.22</v>
      </c>
      <c r="N456" s="3">
        <f xml:space="preserve"> 0 + 12.7</f>
        <v>12.7</v>
      </c>
      <c r="O456" s="2">
        <v>0</v>
      </c>
    </row>
    <row r="457" spans="1:15" x14ac:dyDescent="0.25">
      <c r="A457" s="2">
        <v>1</v>
      </c>
      <c r="B457" s="2" t="s">
        <v>18</v>
      </c>
      <c r="C457" s="2">
        <v>4</v>
      </c>
      <c r="D457" s="2">
        <v>1</v>
      </c>
      <c r="E457" s="2" t="s">
        <v>17</v>
      </c>
      <c r="F457" s="2">
        <v>1</v>
      </c>
      <c r="G457" s="2">
        <v>1000</v>
      </c>
      <c r="H457" s="2">
        <v>506683626</v>
      </c>
      <c r="I457" s="2">
        <v>10</v>
      </c>
      <c r="J457" s="2">
        <v>50</v>
      </c>
      <c r="K457" s="2">
        <v>0</v>
      </c>
      <c r="L457" s="3">
        <f xml:space="preserve"> 0 + 5.89</f>
        <v>5.89</v>
      </c>
      <c r="M457" s="3">
        <f xml:space="preserve"> 0 + 3.45</f>
        <v>3.45</v>
      </c>
      <c r="N457" s="3">
        <f xml:space="preserve"> 0 + 9.75</f>
        <v>9.75</v>
      </c>
      <c r="O457" s="2">
        <v>0</v>
      </c>
    </row>
    <row r="458" spans="1:15" x14ac:dyDescent="0.25">
      <c r="A458" s="2">
        <v>2</v>
      </c>
      <c r="B458" s="2" t="s">
        <v>18</v>
      </c>
      <c r="C458" s="2">
        <v>4</v>
      </c>
      <c r="D458" s="2">
        <v>1</v>
      </c>
      <c r="E458" s="2" t="s">
        <v>15</v>
      </c>
      <c r="F458" s="2">
        <v>1</v>
      </c>
      <c r="G458" s="2">
        <v>1000</v>
      </c>
      <c r="H458" s="2">
        <v>1623525913</v>
      </c>
      <c r="I458" s="2">
        <v>10</v>
      </c>
      <c r="J458" s="2">
        <v>50</v>
      </c>
      <c r="K458" s="2">
        <v>0</v>
      </c>
      <c r="L458" s="3">
        <f xml:space="preserve"> 0 + 4.73</f>
        <v>4.7300000000000004</v>
      </c>
      <c r="M458" s="3">
        <f xml:space="preserve"> 0 + 4.8</f>
        <v>4.8</v>
      </c>
      <c r="N458" s="3">
        <f xml:space="preserve"> 0 + 10.26</f>
        <v>10.26</v>
      </c>
      <c r="O458" s="2">
        <v>0</v>
      </c>
    </row>
    <row r="459" spans="1:15" x14ac:dyDescent="0.25">
      <c r="A459" s="2">
        <v>2</v>
      </c>
      <c r="B459" s="2" t="s">
        <v>18</v>
      </c>
      <c r="C459" s="2">
        <v>4</v>
      </c>
      <c r="D459" s="2">
        <v>1</v>
      </c>
      <c r="E459" s="2" t="s">
        <v>16</v>
      </c>
      <c r="F459" s="2">
        <v>1</v>
      </c>
      <c r="G459" s="2">
        <v>1000</v>
      </c>
      <c r="H459" s="2">
        <v>1623525913</v>
      </c>
      <c r="I459" s="2">
        <v>10</v>
      </c>
      <c r="J459" s="2">
        <v>50</v>
      </c>
      <c r="K459" s="2">
        <v>0</v>
      </c>
      <c r="L459" s="3">
        <f xml:space="preserve"> 0 + 2.18</f>
        <v>2.1800000000000002</v>
      </c>
      <c r="M459" s="3">
        <f xml:space="preserve"> 0 + 3.4</f>
        <v>3.4</v>
      </c>
      <c r="N459" s="3">
        <f xml:space="preserve"> 0 + 6.08</f>
        <v>6.08</v>
      </c>
      <c r="O459" s="2">
        <v>0</v>
      </c>
    </row>
    <row r="460" spans="1:15" x14ac:dyDescent="0.25">
      <c r="A460" s="2">
        <v>2</v>
      </c>
      <c r="B460" s="2" t="s">
        <v>18</v>
      </c>
      <c r="C460" s="2">
        <v>4</v>
      </c>
      <c r="D460" s="2">
        <v>1</v>
      </c>
      <c r="E460" s="2" t="s">
        <v>17</v>
      </c>
      <c r="F460" s="2">
        <v>1</v>
      </c>
      <c r="G460" s="2">
        <v>1000</v>
      </c>
      <c r="H460" s="2">
        <v>1623525913</v>
      </c>
      <c r="I460" s="2">
        <v>10</v>
      </c>
      <c r="J460" s="2">
        <v>50</v>
      </c>
      <c r="K460" s="2">
        <v>0</v>
      </c>
      <c r="L460" s="3">
        <f xml:space="preserve"> 0 + 4.24</f>
        <v>4.24</v>
      </c>
      <c r="M460" s="3">
        <f xml:space="preserve"> 0 + 2.96</f>
        <v>2.96</v>
      </c>
      <c r="N460" s="3">
        <f xml:space="preserve"> 0 + 7.59</f>
        <v>7.59</v>
      </c>
      <c r="O460" s="2">
        <v>0</v>
      </c>
    </row>
    <row r="461" spans="1:15" x14ac:dyDescent="0.25">
      <c r="A461" s="2">
        <v>3</v>
      </c>
      <c r="B461" s="2" t="s">
        <v>18</v>
      </c>
      <c r="C461" s="2">
        <v>4</v>
      </c>
      <c r="D461" s="2">
        <v>1</v>
      </c>
      <c r="E461" s="2" t="s">
        <v>15</v>
      </c>
      <c r="F461" s="2">
        <v>1</v>
      </c>
      <c r="G461" s="2">
        <v>1000</v>
      </c>
      <c r="H461" s="2">
        <v>2344573</v>
      </c>
      <c r="I461" s="2">
        <v>10</v>
      </c>
      <c r="J461" s="2">
        <v>50</v>
      </c>
      <c r="K461" s="2">
        <v>0</v>
      </c>
      <c r="L461" s="3">
        <f xml:space="preserve"> 0 + 6.52</f>
        <v>6.52</v>
      </c>
      <c r="M461" s="3">
        <f xml:space="preserve"> 0 + 5.28</f>
        <v>5.28</v>
      </c>
      <c r="N461" s="3">
        <f xml:space="preserve"> 0 + 12.52</f>
        <v>12.52</v>
      </c>
      <c r="O461" s="2">
        <v>0</v>
      </c>
    </row>
    <row r="462" spans="1:15" x14ac:dyDescent="0.25">
      <c r="A462" s="2">
        <v>3</v>
      </c>
      <c r="B462" s="2" t="s">
        <v>18</v>
      </c>
      <c r="C462" s="2">
        <v>4</v>
      </c>
      <c r="D462" s="2">
        <v>1</v>
      </c>
      <c r="E462" s="2" t="s">
        <v>16</v>
      </c>
      <c r="F462" s="2">
        <v>1</v>
      </c>
      <c r="G462" s="2">
        <v>1000</v>
      </c>
      <c r="H462" s="2">
        <v>2344573</v>
      </c>
      <c r="I462" s="2">
        <v>10</v>
      </c>
      <c r="J462" s="2">
        <v>50</v>
      </c>
      <c r="K462" s="2">
        <v>0</v>
      </c>
      <c r="L462" s="3">
        <f xml:space="preserve"> 0 + 2.82</f>
        <v>2.82</v>
      </c>
      <c r="M462" s="3">
        <f xml:space="preserve"> 0 + 3.82</f>
        <v>3.82</v>
      </c>
      <c r="N462" s="3">
        <f xml:space="preserve"> 0 + 7.15</f>
        <v>7.15</v>
      </c>
      <c r="O462" s="2">
        <v>0</v>
      </c>
    </row>
    <row r="463" spans="1:15" x14ac:dyDescent="0.25">
      <c r="A463" s="2">
        <v>3</v>
      </c>
      <c r="B463" s="2" t="s">
        <v>18</v>
      </c>
      <c r="C463" s="2">
        <v>4</v>
      </c>
      <c r="D463" s="2">
        <v>1</v>
      </c>
      <c r="E463" s="2" t="s">
        <v>17</v>
      </c>
      <c r="F463" s="2">
        <v>1</v>
      </c>
      <c r="G463" s="2">
        <v>1000</v>
      </c>
      <c r="H463" s="2">
        <v>2344573</v>
      </c>
      <c r="I463" s="2">
        <v>10</v>
      </c>
      <c r="J463" s="2">
        <v>50</v>
      </c>
      <c r="K463" s="2">
        <v>0</v>
      </c>
      <c r="L463" s="3">
        <f xml:space="preserve"> 0 + 3.86</f>
        <v>3.86</v>
      </c>
      <c r="M463" s="3">
        <f xml:space="preserve"> 0 + 2.64</f>
        <v>2.64</v>
      </c>
      <c r="N463" s="3">
        <f xml:space="preserve"> 0 + 6.9</f>
        <v>6.9</v>
      </c>
      <c r="O463" s="2">
        <v>0</v>
      </c>
    </row>
    <row r="464" spans="1:15" x14ac:dyDescent="0.25">
      <c r="A464" s="2">
        <v>4</v>
      </c>
      <c r="B464" s="2" t="s">
        <v>18</v>
      </c>
      <c r="C464" s="2">
        <v>4</v>
      </c>
      <c r="D464" s="2">
        <v>1</v>
      </c>
      <c r="E464" s="2" t="s">
        <v>15</v>
      </c>
      <c r="F464" s="2">
        <v>1</v>
      </c>
      <c r="G464" s="2">
        <v>1000</v>
      </c>
      <c r="H464" s="2">
        <v>1485571032</v>
      </c>
      <c r="I464" s="2">
        <v>10</v>
      </c>
      <c r="J464" s="2">
        <v>50</v>
      </c>
      <c r="K464" s="2">
        <v>0</v>
      </c>
      <c r="L464" s="3">
        <f xml:space="preserve"> 0 + 7.53</f>
        <v>7.53</v>
      </c>
      <c r="M464" s="3">
        <f xml:space="preserve"> 0 + 5.98</f>
        <v>5.98</v>
      </c>
      <c r="N464" s="3">
        <f xml:space="preserve"> 0 + 14.23</f>
        <v>14.23</v>
      </c>
      <c r="O464" s="2">
        <v>0</v>
      </c>
    </row>
    <row r="465" spans="1:15" x14ac:dyDescent="0.25">
      <c r="A465" s="2">
        <v>4</v>
      </c>
      <c r="B465" s="2" t="s">
        <v>18</v>
      </c>
      <c r="C465" s="2">
        <v>4</v>
      </c>
      <c r="D465" s="2">
        <v>1</v>
      </c>
      <c r="E465" s="2" t="s">
        <v>16</v>
      </c>
      <c r="F465" s="2">
        <v>1</v>
      </c>
      <c r="G465" s="2">
        <v>1000</v>
      </c>
      <c r="H465" s="2">
        <v>1485571032</v>
      </c>
      <c r="I465" s="2">
        <v>10</v>
      </c>
      <c r="J465" s="2">
        <v>50</v>
      </c>
      <c r="K465" s="2">
        <v>0</v>
      </c>
      <c r="L465" s="3">
        <f xml:space="preserve"> 0 + 1.91</f>
        <v>1.91</v>
      </c>
      <c r="M465" s="3">
        <f xml:space="preserve"> 0 + 3.7</f>
        <v>3.7</v>
      </c>
      <c r="N465" s="3">
        <f xml:space="preserve"> 0 + 6.13</f>
        <v>6.13</v>
      </c>
      <c r="O465" s="2">
        <v>0</v>
      </c>
    </row>
    <row r="466" spans="1:15" x14ac:dyDescent="0.25">
      <c r="A466" s="2">
        <v>4</v>
      </c>
      <c r="B466" s="2" t="s">
        <v>18</v>
      </c>
      <c r="C466" s="2">
        <v>4</v>
      </c>
      <c r="D466" s="2">
        <v>1</v>
      </c>
      <c r="E466" s="2" t="s">
        <v>17</v>
      </c>
      <c r="F466" s="2">
        <v>1</v>
      </c>
      <c r="G466" s="2">
        <v>1000</v>
      </c>
      <c r="H466" s="2">
        <v>1485571032</v>
      </c>
      <c r="I466" s="2">
        <v>10</v>
      </c>
      <c r="J466" s="2">
        <v>50</v>
      </c>
      <c r="K466" s="2">
        <v>0</v>
      </c>
      <c r="L466" s="3">
        <f xml:space="preserve"> 0 + 2.84</f>
        <v>2.84</v>
      </c>
      <c r="M466" s="3">
        <f xml:space="preserve"> 0 + 2.11</f>
        <v>2.11</v>
      </c>
      <c r="N466" s="3">
        <f xml:space="preserve"> 0 + 5.33</f>
        <v>5.33</v>
      </c>
      <c r="O466" s="2">
        <v>0</v>
      </c>
    </row>
    <row r="467" spans="1:15" x14ac:dyDescent="0.25">
      <c r="A467" s="2">
        <v>5</v>
      </c>
      <c r="B467" s="2" t="s">
        <v>18</v>
      </c>
      <c r="C467" s="2">
        <v>4</v>
      </c>
      <c r="D467" s="2">
        <v>1</v>
      </c>
      <c r="E467" s="2" t="s">
        <v>15</v>
      </c>
      <c r="F467" s="2">
        <v>1</v>
      </c>
      <c r="G467" s="2">
        <v>1000</v>
      </c>
      <c r="H467" s="2">
        <v>980737479</v>
      </c>
      <c r="I467" s="2">
        <v>10</v>
      </c>
      <c r="J467" s="2">
        <v>50</v>
      </c>
      <c r="K467" s="2">
        <v>0</v>
      </c>
      <c r="L467" s="3">
        <f xml:space="preserve"> 0 + 6.48</f>
        <v>6.48</v>
      </c>
      <c r="M467" s="3">
        <f xml:space="preserve"> 0 + 5.41</f>
        <v>5.41</v>
      </c>
      <c r="N467" s="3">
        <f xml:space="preserve"> 0 + 12.61</f>
        <v>12.61</v>
      </c>
      <c r="O467" s="2">
        <v>0</v>
      </c>
    </row>
    <row r="468" spans="1:15" x14ac:dyDescent="0.25">
      <c r="A468" s="2">
        <v>5</v>
      </c>
      <c r="B468" s="2" t="s">
        <v>18</v>
      </c>
      <c r="C468" s="2">
        <v>4</v>
      </c>
      <c r="D468" s="2">
        <v>1</v>
      </c>
      <c r="E468" s="2" t="s">
        <v>16</v>
      </c>
      <c r="F468" s="2">
        <v>1</v>
      </c>
      <c r="G468" s="2">
        <v>1000</v>
      </c>
      <c r="H468" s="2">
        <v>980737479</v>
      </c>
      <c r="I468" s="2">
        <v>10</v>
      </c>
      <c r="J468" s="2">
        <v>50</v>
      </c>
      <c r="K468" s="2">
        <v>0</v>
      </c>
      <c r="L468" s="3">
        <f xml:space="preserve"> 0 + 2.06</f>
        <v>2.06</v>
      </c>
      <c r="M468" s="3">
        <f xml:space="preserve"> 0 + 3.57</f>
        <v>3.57</v>
      </c>
      <c r="N468" s="3">
        <f xml:space="preserve"> 0 + 6.14</f>
        <v>6.14</v>
      </c>
      <c r="O468" s="2">
        <v>0</v>
      </c>
    </row>
    <row r="469" spans="1:15" x14ac:dyDescent="0.25">
      <c r="A469" s="2">
        <v>5</v>
      </c>
      <c r="B469" s="2" t="s">
        <v>18</v>
      </c>
      <c r="C469" s="2">
        <v>4</v>
      </c>
      <c r="D469" s="2">
        <v>1</v>
      </c>
      <c r="E469" s="2" t="s">
        <v>17</v>
      </c>
      <c r="F469" s="2">
        <v>1</v>
      </c>
      <c r="G469" s="2">
        <v>1000</v>
      </c>
      <c r="H469" s="2">
        <v>980737479</v>
      </c>
      <c r="I469" s="2">
        <v>10</v>
      </c>
      <c r="J469" s="2">
        <v>50</v>
      </c>
      <c r="K469" s="2">
        <v>0</v>
      </c>
      <c r="L469" s="3">
        <f xml:space="preserve"> 0 + 2.45</f>
        <v>2.4500000000000002</v>
      </c>
      <c r="M469" s="3">
        <f xml:space="preserve"> 0 + 1.92</f>
        <v>1.92</v>
      </c>
      <c r="N469" s="3">
        <f xml:space="preserve"> 0 + 4.74</f>
        <v>4.74</v>
      </c>
      <c r="O469" s="2">
        <v>0</v>
      </c>
    </row>
    <row r="470" spans="1:15" x14ac:dyDescent="0.25">
      <c r="A470" s="2">
        <v>6</v>
      </c>
      <c r="B470" s="2" t="s">
        <v>18</v>
      </c>
      <c r="C470" s="2">
        <v>4</v>
      </c>
      <c r="D470" s="2">
        <v>1</v>
      </c>
      <c r="E470" s="2" t="s">
        <v>15</v>
      </c>
      <c r="F470" s="2">
        <v>1</v>
      </c>
      <c r="G470" s="2">
        <v>1000</v>
      </c>
      <c r="H470" s="2">
        <v>2067435452</v>
      </c>
      <c r="I470" s="2">
        <v>10</v>
      </c>
      <c r="J470" s="2">
        <v>50</v>
      </c>
      <c r="K470" s="2">
        <v>0</v>
      </c>
      <c r="L470" s="3">
        <f xml:space="preserve"> 0 + 7.22</f>
        <v>7.22</v>
      </c>
      <c r="M470" s="3">
        <f xml:space="preserve"> 0 + 6.03</f>
        <v>6.03</v>
      </c>
      <c r="N470" s="3">
        <f xml:space="preserve"> 0 + 13.97</f>
        <v>13.97</v>
      </c>
      <c r="O470" s="2">
        <v>0</v>
      </c>
    </row>
    <row r="471" spans="1:15" x14ac:dyDescent="0.25">
      <c r="A471" s="2">
        <v>6</v>
      </c>
      <c r="B471" s="2" t="s">
        <v>18</v>
      </c>
      <c r="C471" s="2">
        <v>4</v>
      </c>
      <c r="D471" s="2">
        <v>1</v>
      </c>
      <c r="E471" s="2" t="s">
        <v>16</v>
      </c>
      <c r="F471" s="2">
        <v>1</v>
      </c>
      <c r="G471" s="2">
        <v>1000</v>
      </c>
      <c r="H471" s="2">
        <v>2067435452</v>
      </c>
      <c r="I471" s="2">
        <v>10</v>
      </c>
      <c r="J471" s="2">
        <v>50</v>
      </c>
      <c r="K471" s="2">
        <v>0</v>
      </c>
      <c r="L471" s="3">
        <f xml:space="preserve"> 0 + 2.35</f>
        <v>2.35</v>
      </c>
      <c r="M471" s="3">
        <f xml:space="preserve"> 0 + 3.72</f>
        <v>3.72</v>
      </c>
      <c r="N471" s="3">
        <f xml:space="preserve"> 0 + 6.57</f>
        <v>6.57</v>
      </c>
      <c r="O471" s="2">
        <v>0</v>
      </c>
    </row>
    <row r="472" spans="1:15" x14ac:dyDescent="0.25">
      <c r="A472" s="2">
        <v>6</v>
      </c>
      <c r="B472" s="2" t="s">
        <v>18</v>
      </c>
      <c r="C472" s="2">
        <v>4</v>
      </c>
      <c r="D472" s="2">
        <v>1</v>
      </c>
      <c r="E472" s="2" t="s">
        <v>17</v>
      </c>
      <c r="F472" s="2">
        <v>1</v>
      </c>
      <c r="G472" s="2">
        <v>1000</v>
      </c>
      <c r="H472" s="2">
        <v>2067435452</v>
      </c>
      <c r="I472" s="2">
        <v>10</v>
      </c>
      <c r="J472" s="2">
        <v>50</v>
      </c>
      <c r="K472" s="2">
        <v>0</v>
      </c>
      <c r="L472" s="3">
        <f xml:space="preserve"> 0 + 3.93</f>
        <v>3.93</v>
      </c>
      <c r="M472" s="3">
        <f xml:space="preserve"> 0 + 2.87</f>
        <v>2.87</v>
      </c>
      <c r="N472" s="3">
        <f xml:space="preserve"> 0 + 7.2</f>
        <v>7.2</v>
      </c>
      <c r="O472" s="2">
        <v>0</v>
      </c>
    </row>
    <row r="473" spans="1:15" x14ac:dyDescent="0.25">
      <c r="A473" s="2">
        <v>7</v>
      </c>
      <c r="B473" s="2" t="s">
        <v>18</v>
      </c>
      <c r="C473" s="2">
        <v>4</v>
      </c>
      <c r="D473" s="2">
        <v>1</v>
      </c>
      <c r="E473" s="2" t="s">
        <v>15</v>
      </c>
      <c r="F473" s="2">
        <v>1</v>
      </c>
      <c r="G473" s="2">
        <v>1000</v>
      </c>
      <c r="H473" s="2">
        <v>271829958</v>
      </c>
      <c r="I473" s="2">
        <v>10</v>
      </c>
      <c r="J473" s="2">
        <v>50</v>
      </c>
      <c r="K473" s="2">
        <v>0</v>
      </c>
      <c r="L473" s="3">
        <f xml:space="preserve"> 0 + 6.37</f>
        <v>6.37</v>
      </c>
      <c r="M473" s="3">
        <f xml:space="preserve"> 0 + 5.12</f>
        <v>5.12</v>
      </c>
      <c r="N473" s="3">
        <f xml:space="preserve"> 0 + 12.19</f>
        <v>12.19</v>
      </c>
      <c r="O473" s="2">
        <v>0</v>
      </c>
    </row>
    <row r="474" spans="1:15" x14ac:dyDescent="0.25">
      <c r="A474" s="2">
        <v>7</v>
      </c>
      <c r="B474" s="2" t="s">
        <v>18</v>
      </c>
      <c r="C474" s="2">
        <v>4</v>
      </c>
      <c r="D474" s="2">
        <v>1</v>
      </c>
      <c r="E474" s="2" t="s">
        <v>16</v>
      </c>
      <c r="F474" s="2">
        <v>1</v>
      </c>
      <c r="G474" s="2">
        <v>1000</v>
      </c>
      <c r="H474" s="2">
        <v>271829958</v>
      </c>
      <c r="I474" s="2">
        <v>10</v>
      </c>
      <c r="J474" s="2">
        <v>50</v>
      </c>
      <c r="K474" s="2">
        <v>0</v>
      </c>
      <c r="L474" s="3">
        <f xml:space="preserve"> 0 + 2.36</f>
        <v>2.36</v>
      </c>
      <c r="M474" s="3">
        <f xml:space="preserve"> 0 + 3.74</f>
        <v>3.74</v>
      </c>
      <c r="N474" s="3">
        <f xml:space="preserve"> 0 + 6.62</f>
        <v>6.62</v>
      </c>
      <c r="O474" s="2">
        <v>0</v>
      </c>
    </row>
    <row r="475" spans="1:15" x14ac:dyDescent="0.25">
      <c r="A475" s="2">
        <v>7</v>
      </c>
      <c r="B475" s="2" t="s">
        <v>18</v>
      </c>
      <c r="C475" s="2">
        <v>4</v>
      </c>
      <c r="D475" s="2">
        <v>1</v>
      </c>
      <c r="E475" s="2" t="s">
        <v>17</v>
      </c>
      <c r="F475" s="2">
        <v>1</v>
      </c>
      <c r="G475" s="2">
        <v>1000</v>
      </c>
      <c r="H475" s="2">
        <v>271829958</v>
      </c>
      <c r="I475" s="2">
        <v>10</v>
      </c>
      <c r="J475" s="2">
        <v>50</v>
      </c>
      <c r="K475" s="2">
        <v>0</v>
      </c>
      <c r="L475" s="3">
        <f xml:space="preserve"> 0 + 3.46</f>
        <v>3.46</v>
      </c>
      <c r="M475" s="3">
        <f xml:space="preserve"> 0 + 2.74</f>
        <v>2.74</v>
      </c>
      <c r="N475" s="3">
        <f xml:space="preserve"> 0 + 6.6</f>
        <v>6.6</v>
      </c>
      <c r="O475" s="2">
        <v>0</v>
      </c>
    </row>
    <row r="476" spans="1:15" x14ac:dyDescent="0.25">
      <c r="A476" s="2">
        <v>8</v>
      </c>
      <c r="B476" s="2" t="s">
        <v>18</v>
      </c>
      <c r="C476" s="2">
        <v>4</v>
      </c>
      <c r="D476" s="2">
        <v>1</v>
      </c>
      <c r="E476" s="2" t="s">
        <v>15</v>
      </c>
      <c r="F476" s="2">
        <v>1</v>
      </c>
      <c r="G476" s="2">
        <v>1000</v>
      </c>
      <c r="H476" s="2">
        <v>1490890881</v>
      </c>
      <c r="I476" s="2">
        <v>10</v>
      </c>
      <c r="J476" s="2">
        <v>50</v>
      </c>
      <c r="K476" s="2">
        <v>0</v>
      </c>
      <c r="L476" s="3">
        <f xml:space="preserve"> 0 + 6.46</f>
        <v>6.46</v>
      </c>
      <c r="M476" s="3">
        <f xml:space="preserve"> 0 + 5.34</f>
        <v>5.34</v>
      </c>
      <c r="N476" s="3">
        <f xml:space="preserve"> 0 + 12.53</f>
        <v>12.53</v>
      </c>
      <c r="O476" s="2">
        <v>0</v>
      </c>
    </row>
    <row r="477" spans="1:15" x14ac:dyDescent="0.25">
      <c r="A477" s="2">
        <v>8</v>
      </c>
      <c r="B477" s="2" t="s">
        <v>18</v>
      </c>
      <c r="C477" s="2">
        <v>4</v>
      </c>
      <c r="D477" s="2">
        <v>1</v>
      </c>
      <c r="E477" s="2" t="s">
        <v>16</v>
      </c>
      <c r="F477" s="2">
        <v>1</v>
      </c>
      <c r="G477" s="2">
        <v>1000</v>
      </c>
      <c r="H477" s="2">
        <v>1490890881</v>
      </c>
      <c r="I477" s="2">
        <v>10</v>
      </c>
      <c r="J477" s="2">
        <v>50</v>
      </c>
      <c r="K477" s="2">
        <v>0</v>
      </c>
      <c r="L477" s="3">
        <f xml:space="preserve"> 0 + 1.87</f>
        <v>1.87</v>
      </c>
      <c r="M477" s="3">
        <f xml:space="preserve"> 0 + 3.28</f>
        <v>3.28</v>
      </c>
      <c r="N477" s="3">
        <f xml:space="preserve"> 0 + 5.66</f>
        <v>5.66</v>
      </c>
      <c r="O477" s="2">
        <v>0</v>
      </c>
    </row>
    <row r="478" spans="1:15" x14ac:dyDescent="0.25">
      <c r="A478" s="2">
        <v>8</v>
      </c>
      <c r="B478" s="2" t="s">
        <v>18</v>
      </c>
      <c r="C478" s="2">
        <v>4</v>
      </c>
      <c r="D478" s="2">
        <v>1</v>
      </c>
      <c r="E478" s="2" t="s">
        <v>17</v>
      </c>
      <c r="F478" s="2">
        <v>1</v>
      </c>
      <c r="G478" s="2">
        <v>1000</v>
      </c>
      <c r="H478" s="2">
        <v>1490890881</v>
      </c>
      <c r="I478" s="2">
        <v>10</v>
      </c>
      <c r="J478" s="2">
        <v>50</v>
      </c>
      <c r="K478" s="2">
        <v>0</v>
      </c>
      <c r="L478" s="3">
        <f xml:space="preserve"> 0 + 3.88</f>
        <v>3.88</v>
      </c>
      <c r="M478" s="3">
        <f xml:space="preserve"> 0 + 2.65</f>
        <v>2.65</v>
      </c>
      <c r="N478" s="3">
        <f xml:space="preserve"> 0 + 6.92</f>
        <v>6.92</v>
      </c>
      <c r="O478" s="2">
        <v>0</v>
      </c>
    </row>
    <row r="479" spans="1:15" x14ac:dyDescent="0.25">
      <c r="A479" s="2">
        <v>9</v>
      </c>
      <c r="B479" s="2" t="s">
        <v>18</v>
      </c>
      <c r="C479" s="2">
        <v>4</v>
      </c>
      <c r="D479" s="2">
        <v>1</v>
      </c>
      <c r="E479" s="2" t="s">
        <v>15</v>
      </c>
      <c r="F479" s="2">
        <v>1</v>
      </c>
      <c r="G479" s="2">
        <v>1000</v>
      </c>
      <c r="H479" s="2">
        <v>53262104</v>
      </c>
      <c r="I479" s="2">
        <v>10</v>
      </c>
      <c r="J479" s="2">
        <v>50</v>
      </c>
      <c r="K479" s="2">
        <v>0</v>
      </c>
      <c r="L479" s="3">
        <f xml:space="preserve"> 0 + 8.18</f>
        <v>8.18</v>
      </c>
      <c r="M479" s="3">
        <f xml:space="preserve"> 0 + 5.96</f>
        <v>5.96</v>
      </c>
      <c r="N479" s="3">
        <f xml:space="preserve"> 0 + 14.81</f>
        <v>14.81</v>
      </c>
      <c r="O479" s="2">
        <v>0</v>
      </c>
    </row>
    <row r="480" spans="1:15" x14ac:dyDescent="0.25">
      <c r="A480" s="2">
        <v>9</v>
      </c>
      <c r="B480" s="2" t="s">
        <v>18</v>
      </c>
      <c r="C480" s="2">
        <v>4</v>
      </c>
      <c r="D480" s="2">
        <v>1</v>
      </c>
      <c r="E480" s="2" t="s">
        <v>16</v>
      </c>
      <c r="F480" s="2">
        <v>1</v>
      </c>
      <c r="G480" s="2">
        <v>1000</v>
      </c>
      <c r="H480" s="2">
        <v>53262104</v>
      </c>
      <c r="I480" s="2">
        <v>10</v>
      </c>
      <c r="J480" s="2">
        <v>50</v>
      </c>
      <c r="K480" s="2">
        <v>0</v>
      </c>
      <c r="L480" s="3">
        <f xml:space="preserve"> 0 + 2.96</f>
        <v>2.96</v>
      </c>
      <c r="M480" s="3">
        <f xml:space="preserve"> 0 + 3.82</f>
        <v>3.82</v>
      </c>
      <c r="N480" s="3">
        <f xml:space="preserve"> 0 + 7.29</f>
        <v>7.29</v>
      </c>
      <c r="O480" s="2">
        <v>0</v>
      </c>
    </row>
    <row r="481" spans="1:15" x14ac:dyDescent="0.25">
      <c r="A481" s="2">
        <v>9</v>
      </c>
      <c r="B481" s="2" t="s">
        <v>18</v>
      </c>
      <c r="C481" s="2">
        <v>4</v>
      </c>
      <c r="D481" s="2">
        <v>1</v>
      </c>
      <c r="E481" s="2" t="s">
        <v>17</v>
      </c>
      <c r="F481" s="2">
        <v>1</v>
      </c>
      <c r="G481" s="2">
        <v>1000</v>
      </c>
      <c r="H481" s="2">
        <v>53262104</v>
      </c>
      <c r="I481" s="2">
        <v>10</v>
      </c>
      <c r="J481" s="2">
        <v>50</v>
      </c>
      <c r="K481" s="2">
        <v>0</v>
      </c>
      <c r="L481" s="3">
        <f xml:space="preserve"> 0 + 2.35</f>
        <v>2.35</v>
      </c>
      <c r="M481" s="3">
        <f xml:space="preserve"> 0 + 2.09</f>
        <v>2.09</v>
      </c>
      <c r="N481" s="3">
        <f xml:space="preserve"> 0 + 4.85</f>
        <v>4.8499999999999996</v>
      </c>
      <c r="O481" s="2">
        <v>0</v>
      </c>
    </row>
    <row r="482" spans="1:15" x14ac:dyDescent="0.25">
      <c r="A482" s="2">
        <v>10</v>
      </c>
      <c r="B482" s="2" t="s">
        <v>18</v>
      </c>
      <c r="C482" s="2">
        <v>4</v>
      </c>
      <c r="D482" s="2">
        <v>1</v>
      </c>
      <c r="E482" s="2" t="s">
        <v>15</v>
      </c>
      <c r="F482" s="2">
        <v>1</v>
      </c>
      <c r="G482" s="2">
        <v>1000</v>
      </c>
      <c r="H482" s="2">
        <v>48177134</v>
      </c>
      <c r="I482" s="2">
        <v>10</v>
      </c>
      <c r="J482" s="2">
        <v>50</v>
      </c>
      <c r="K482" s="2">
        <v>0</v>
      </c>
      <c r="L482" s="3">
        <f xml:space="preserve"> 0 + 6.04</f>
        <v>6.04</v>
      </c>
      <c r="M482" s="3">
        <f xml:space="preserve"> 0 + 5.19</f>
        <v>5.19</v>
      </c>
      <c r="N482" s="3">
        <f xml:space="preserve"> 0 + 11.96</f>
        <v>11.96</v>
      </c>
      <c r="O482" s="2">
        <v>0</v>
      </c>
    </row>
    <row r="483" spans="1:15" x14ac:dyDescent="0.25">
      <c r="A483" s="2">
        <v>10</v>
      </c>
      <c r="B483" s="2" t="s">
        <v>18</v>
      </c>
      <c r="C483" s="2">
        <v>4</v>
      </c>
      <c r="D483" s="2">
        <v>1</v>
      </c>
      <c r="E483" s="2" t="s">
        <v>16</v>
      </c>
      <c r="F483" s="2">
        <v>1</v>
      </c>
      <c r="G483" s="2">
        <v>1000</v>
      </c>
      <c r="H483" s="2">
        <v>48177134</v>
      </c>
      <c r="I483" s="2">
        <v>10</v>
      </c>
      <c r="J483" s="2">
        <v>50</v>
      </c>
      <c r="K483" s="2">
        <v>0</v>
      </c>
      <c r="L483" s="3">
        <f xml:space="preserve"> 0 + 1.99</f>
        <v>1.99</v>
      </c>
      <c r="M483" s="3">
        <f xml:space="preserve"> 0 + 3.49</f>
        <v>3.49</v>
      </c>
      <c r="N483" s="3">
        <f xml:space="preserve"> 0 + 6</f>
        <v>6</v>
      </c>
      <c r="O483" s="2">
        <v>0</v>
      </c>
    </row>
    <row r="484" spans="1:15" x14ac:dyDescent="0.25">
      <c r="A484" s="2">
        <v>10</v>
      </c>
      <c r="B484" s="2" t="s">
        <v>18</v>
      </c>
      <c r="C484" s="2">
        <v>4</v>
      </c>
      <c r="D484" s="2">
        <v>1</v>
      </c>
      <c r="E484" s="2" t="s">
        <v>17</v>
      </c>
      <c r="F484" s="2">
        <v>1</v>
      </c>
      <c r="G484" s="2">
        <v>1000</v>
      </c>
      <c r="H484" s="2">
        <v>48177134</v>
      </c>
      <c r="I484" s="2">
        <v>10</v>
      </c>
      <c r="J484" s="2">
        <v>50</v>
      </c>
      <c r="K484" s="2">
        <v>0</v>
      </c>
      <c r="L484" s="3">
        <f xml:space="preserve"> 0 + 2.25</f>
        <v>2.25</v>
      </c>
      <c r="M484" s="3">
        <f xml:space="preserve"> 0 + 2.07</f>
        <v>2.0699999999999998</v>
      </c>
      <c r="N484" s="3">
        <f xml:space="preserve"> 0 + 4.68</f>
        <v>4.68</v>
      </c>
      <c r="O484" s="2">
        <v>0</v>
      </c>
    </row>
    <row r="485" spans="1:15" x14ac:dyDescent="0.25">
      <c r="A485" s="2">
        <v>11</v>
      </c>
      <c r="B485" s="2" t="s">
        <v>18</v>
      </c>
      <c r="C485" s="2">
        <v>4</v>
      </c>
      <c r="D485" s="2">
        <v>1</v>
      </c>
      <c r="E485" s="2" t="s">
        <v>15</v>
      </c>
      <c r="F485" s="2">
        <v>1</v>
      </c>
      <c r="G485" s="2">
        <v>1000</v>
      </c>
      <c r="H485" s="2">
        <v>390326370</v>
      </c>
      <c r="I485" s="2">
        <v>10</v>
      </c>
      <c r="J485" s="2">
        <v>50</v>
      </c>
      <c r="K485" s="2">
        <v>0</v>
      </c>
      <c r="L485" s="3">
        <f xml:space="preserve"> 0 + 4.6</f>
        <v>4.5999999999999996</v>
      </c>
      <c r="M485" s="3">
        <f xml:space="preserve"> 0 + 4.42</f>
        <v>4.42</v>
      </c>
      <c r="N485" s="3">
        <f xml:space="preserve"> 0 + 9.73</f>
        <v>9.73</v>
      </c>
      <c r="O485" s="2">
        <v>0</v>
      </c>
    </row>
    <row r="486" spans="1:15" x14ac:dyDescent="0.25">
      <c r="A486" s="2">
        <v>11</v>
      </c>
      <c r="B486" s="2" t="s">
        <v>18</v>
      </c>
      <c r="C486" s="2">
        <v>4</v>
      </c>
      <c r="D486" s="2">
        <v>1</v>
      </c>
      <c r="E486" s="2" t="s">
        <v>16</v>
      </c>
      <c r="F486" s="2">
        <v>1</v>
      </c>
      <c r="G486" s="2">
        <v>1000</v>
      </c>
      <c r="H486" s="2">
        <v>390326370</v>
      </c>
      <c r="I486" s="2">
        <v>10</v>
      </c>
      <c r="J486" s="2">
        <v>50</v>
      </c>
      <c r="K486" s="2">
        <v>0</v>
      </c>
      <c r="L486" s="3">
        <f xml:space="preserve"> 0 + 1.31</f>
        <v>1.31</v>
      </c>
      <c r="M486" s="3">
        <f xml:space="preserve"> 0 + 3.03</f>
        <v>3.03</v>
      </c>
      <c r="N486" s="3">
        <f xml:space="preserve"> 0 + 4.86</f>
        <v>4.8600000000000003</v>
      </c>
      <c r="O486" s="2">
        <v>0</v>
      </c>
    </row>
    <row r="487" spans="1:15" x14ac:dyDescent="0.25">
      <c r="A487" s="2">
        <v>11</v>
      </c>
      <c r="B487" s="2" t="s">
        <v>18</v>
      </c>
      <c r="C487" s="2">
        <v>4</v>
      </c>
      <c r="D487" s="2">
        <v>1</v>
      </c>
      <c r="E487" s="2" t="s">
        <v>17</v>
      </c>
      <c r="F487" s="2">
        <v>1</v>
      </c>
      <c r="G487" s="2">
        <v>1000</v>
      </c>
      <c r="H487" s="2">
        <v>390326370</v>
      </c>
      <c r="I487" s="2">
        <v>10</v>
      </c>
      <c r="J487" s="2">
        <v>50</v>
      </c>
      <c r="K487" s="2">
        <v>0</v>
      </c>
      <c r="L487" s="3">
        <f xml:space="preserve"> 0 + 3.05</f>
        <v>3.05</v>
      </c>
      <c r="M487" s="3">
        <f xml:space="preserve"> 0 + 2.38</f>
        <v>2.38</v>
      </c>
      <c r="N487" s="3">
        <f xml:space="preserve"> 0 + 5.83</f>
        <v>5.83</v>
      </c>
      <c r="O487" s="2">
        <v>0</v>
      </c>
    </row>
    <row r="488" spans="1:15" x14ac:dyDescent="0.25">
      <c r="A488" s="2">
        <v>12</v>
      </c>
      <c r="B488" s="2" t="s">
        <v>18</v>
      </c>
      <c r="C488" s="2">
        <v>4</v>
      </c>
      <c r="D488" s="2">
        <v>1</v>
      </c>
      <c r="E488" s="2" t="s">
        <v>15</v>
      </c>
      <c r="F488" s="2">
        <v>1</v>
      </c>
      <c r="G488" s="2">
        <v>1000</v>
      </c>
      <c r="H488" s="2">
        <v>179782877</v>
      </c>
      <c r="I488" s="2">
        <v>10</v>
      </c>
      <c r="J488" s="2">
        <v>50</v>
      </c>
      <c r="K488" s="2">
        <v>0</v>
      </c>
      <c r="L488" s="3">
        <f xml:space="preserve"> 0 + 4.6</f>
        <v>4.5999999999999996</v>
      </c>
      <c r="M488" s="3">
        <f xml:space="preserve"> 0 + 4.78</f>
        <v>4.78</v>
      </c>
      <c r="N488" s="3">
        <f xml:space="preserve"> 0 + 10.08</f>
        <v>10.08</v>
      </c>
      <c r="O488" s="2">
        <v>0</v>
      </c>
    </row>
    <row r="489" spans="1:15" x14ac:dyDescent="0.25">
      <c r="A489" s="2">
        <v>12</v>
      </c>
      <c r="B489" s="2" t="s">
        <v>18</v>
      </c>
      <c r="C489" s="2">
        <v>4</v>
      </c>
      <c r="D489" s="2">
        <v>1</v>
      </c>
      <c r="E489" s="2" t="s">
        <v>16</v>
      </c>
      <c r="F489" s="2">
        <v>1</v>
      </c>
      <c r="G489" s="2">
        <v>1000</v>
      </c>
      <c r="H489" s="2">
        <v>179782877</v>
      </c>
      <c r="I489" s="2">
        <v>10</v>
      </c>
      <c r="J489" s="2">
        <v>50</v>
      </c>
      <c r="K489" s="2">
        <v>0</v>
      </c>
      <c r="L489" s="3">
        <f xml:space="preserve"> 0 + 3.12</f>
        <v>3.12</v>
      </c>
      <c r="M489" s="3">
        <f xml:space="preserve"> 0 + 4.18</f>
        <v>4.18</v>
      </c>
      <c r="N489" s="3">
        <f xml:space="preserve"> 0 + 7.82</f>
        <v>7.82</v>
      </c>
      <c r="O489" s="2">
        <v>0</v>
      </c>
    </row>
    <row r="490" spans="1:15" x14ac:dyDescent="0.25">
      <c r="A490" s="2">
        <v>12</v>
      </c>
      <c r="B490" s="2" t="s">
        <v>18</v>
      </c>
      <c r="C490" s="2">
        <v>4</v>
      </c>
      <c r="D490" s="2">
        <v>1</v>
      </c>
      <c r="E490" s="2" t="s">
        <v>17</v>
      </c>
      <c r="F490" s="2">
        <v>1</v>
      </c>
      <c r="G490" s="2">
        <v>1000</v>
      </c>
      <c r="H490" s="2">
        <v>179782877</v>
      </c>
      <c r="I490" s="2">
        <v>10</v>
      </c>
      <c r="J490" s="2">
        <v>50</v>
      </c>
      <c r="K490" s="2">
        <v>0</v>
      </c>
      <c r="L490" s="3">
        <f xml:space="preserve"> 0 + 2.79</f>
        <v>2.79</v>
      </c>
      <c r="M490" s="3">
        <f xml:space="preserve"> 0 + 2</f>
        <v>2</v>
      </c>
      <c r="N490" s="3">
        <f xml:space="preserve"> 0 + 5.19</f>
        <v>5.19</v>
      </c>
      <c r="O490" s="2">
        <v>0</v>
      </c>
    </row>
    <row r="491" spans="1:15" x14ac:dyDescent="0.25">
      <c r="A491" s="2">
        <v>13</v>
      </c>
      <c r="B491" s="2" t="s">
        <v>18</v>
      </c>
      <c r="C491" s="2">
        <v>4</v>
      </c>
      <c r="D491" s="2">
        <v>1</v>
      </c>
      <c r="E491" s="2" t="s">
        <v>15</v>
      </c>
      <c r="F491" s="2">
        <v>1</v>
      </c>
      <c r="G491" s="2">
        <v>1000</v>
      </c>
      <c r="H491" s="2">
        <v>1556455641</v>
      </c>
      <c r="I491" s="2">
        <v>10</v>
      </c>
      <c r="J491" s="2">
        <v>50</v>
      </c>
      <c r="K491" s="2">
        <v>0</v>
      </c>
      <c r="L491" s="3">
        <f xml:space="preserve"> 0 + 6.31</f>
        <v>6.31</v>
      </c>
      <c r="M491" s="3">
        <f xml:space="preserve"> 0 + 4.99</f>
        <v>4.99</v>
      </c>
      <c r="N491" s="3">
        <f xml:space="preserve"> 0 + 12.03</f>
        <v>12.03</v>
      </c>
      <c r="O491" s="2">
        <v>0</v>
      </c>
    </row>
    <row r="492" spans="1:15" x14ac:dyDescent="0.25">
      <c r="A492" s="2">
        <v>13</v>
      </c>
      <c r="B492" s="2" t="s">
        <v>18</v>
      </c>
      <c r="C492" s="2">
        <v>4</v>
      </c>
      <c r="D492" s="2">
        <v>1</v>
      </c>
      <c r="E492" s="2" t="s">
        <v>16</v>
      </c>
      <c r="F492" s="2">
        <v>1</v>
      </c>
      <c r="G492" s="2">
        <v>1000</v>
      </c>
      <c r="H492" s="2">
        <v>1556455641</v>
      </c>
      <c r="I492" s="2">
        <v>10</v>
      </c>
      <c r="J492" s="2">
        <v>50</v>
      </c>
      <c r="K492" s="2">
        <v>0</v>
      </c>
      <c r="L492" s="3">
        <f xml:space="preserve"> 0 + 3.43</f>
        <v>3.43</v>
      </c>
      <c r="M492" s="3">
        <f xml:space="preserve"> 0 + 6.3</f>
        <v>6.3</v>
      </c>
      <c r="N492" s="3">
        <f xml:space="preserve"> 0 + 10.68</f>
        <v>10.68</v>
      </c>
      <c r="O492" s="2">
        <v>0</v>
      </c>
    </row>
    <row r="493" spans="1:15" x14ac:dyDescent="0.25">
      <c r="A493" s="2">
        <v>13</v>
      </c>
      <c r="B493" s="2" t="s">
        <v>18</v>
      </c>
      <c r="C493" s="2">
        <v>4</v>
      </c>
      <c r="D493" s="2">
        <v>1</v>
      </c>
      <c r="E493" s="2" t="s">
        <v>17</v>
      </c>
      <c r="F493" s="2">
        <v>1</v>
      </c>
      <c r="G493" s="2">
        <v>1000</v>
      </c>
      <c r="H493" s="2">
        <v>1556455641</v>
      </c>
      <c r="I493" s="2">
        <v>10</v>
      </c>
      <c r="J493" s="2">
        <v>50</v>
      </c>
      <c r="K493" s="2">
        <v>0</v>
      </c>
      <c r="L493" s="3">
        <f xml:space="preserve"> 0 + 1.42</f>
        <v>1.42</v>
      </c>
      <c r="M493" s="3">
        <f xml:space="preserve"> 0 + 2.07</f>
        <v>2.0699999999999998</v>
      </c>
      <c r="N493" s="3">
        <f xml:space="preserve"> 0 + 3.89</f>
        <v>3.89</v>
      </c>
      <c r="O493" s="2">
        <v>0</v>
      </c>
    </row>
    <row r="494" spans="1:15" x14ac:dyDescent="0.25">
      <c r="A494" s="2">
        <v>14</v>
      </c>
      <c r="B494" s="2" t="s">
        <v>18</v>
      </c>
      <c r="C494" s="2">
        <v>4</v>
      </c>
      <c r="D494" s="2">
        <v>1</v>
      </c>
      <c r="E494" s="2" t="s">
        <v>15</v>
      </c>
      <c r="F494" s="2">
        <v>1</v>
      </c>
      <c r="G494" s="2">
        <v>1000</v>
      </c>
      <c r="H494" s="2">
        <v>2048735855</v>
      </c>
      <c r="I494" s="2">
        <v>10</v>
      </c>
      <c r="J494" s="2">
        <v>50</v>
      </c>
      <c r="K494" s="2">
        <v>0</v>
      </c>
      <c r="L494" s="3">
        <f xml:space="preserve"> 0 + 5.73</f>
        <v>5.73</v>
      </c>
      <c r="M494" s="3">
        <f xml:space="preserve"> 0 + 5.2</f>
        <v>5.2</v>
      </c>
      <c r="N494" s="3">
        <f xml:space="preserve"> 0 + 11.64</f>
        <v>11.64</v>
      </c>
      <c r="O494" s="2">
        <v>0</v>
      </c>
    </row>
    <row r="495" spans="1:15" x14ac:dyDescent="0.25">
      <c r="A495" s="2">
        <v>14</v>
      </c>
      <c r="B495" s="2" t="s">
        <v>18</v>
      </c>
      <c r="C495" s="2">
        <v>4</v>
      </c>
      <c r="D495" s="2">
        <v>1</v>
      </c>
      <c r="E495" s="2" t="s">
        <v>16</v>
      </c>
      <c r="F495" s="2">
        <v>1</v>
      </c>
      <c r="G495" s="2">
        <v>1000</v>
      </c>
      <c r="H495" s="2">
        <v>2048735855</v>
      </c>
      <c r="I495" s="2">
        <v>10</v>
      </c>
      <c r="J495" s="2">
        <v>50</v>
      </c>
      <c r="K495" s="2">
        <v>0</v>
      </c>
      <c r="L495" s="3">
        <f xml:space="preserve"> 0 + 1.5</f>
        <v>1.5</v>
      </c>
      <c r="M495" s="3">
        <f xml:space="preserve"> 0 + 3.07</f>
        <v>3.07</v>
      </c>
      <c r="N495" s="3">
        <f xml:space="preserve"> 0 + 5.08</f>
        <v>5.08</v>
      </c>
      <c r="O495" s="2">
        <v>0</v>
      </c>
    </row>
    <row r="496" spans="1:15" x14ac:dyDescent="0.25">
      <c r="A496" s="2">
        <v>14</v>
      </c>
      <c r="B496" s="2" t="s">
        <v>18</v>
      </c>
      <c r="C496" s="2">
        <v>4</v>
      </c>
      <c r="D496" s="2">
        <v>1</v>
      </c>
      <c r="E496" s="2" t="s">
        <v>17</v>
      </c>
      <c r="F496" s="2">
        <v>1</v>
      </c>
      <c r="G496" s="2">
        <v>1000</v>
      </c>
      <c r="H496" s="2">
        <v>2048735855</v>
      </c>
      <c r="I496" s="2">
        <v>10</v>
      </c>
      <c r="J496" s="2">
        <v>50</v>
      </c>
      <c r="K496" s="2">
        <v>0</v>
      </c>
      <c r="L496" s="3">
        <f xml:space="preserve"> 0 + 2.66</f>
        <v>2.66</v>
      </c>
      <c r="M496" s="3">
        <f xml:space="preserve"> 0 + 2.36</f>
        <v>2.36</v>
      </c>
      <c r="N496" s="3">
        <f xml:space="preserve"> 0 + 5.43</f>
        <v>5.43</v>
      </c>
      <c r="O496" s="2">
        <v>0</v>
      </c>
    </row>
    <row r="497" spans="1:15" x14ac:dyDescent="0.25">
      <c r="A497" s="2">
        <v>15</v>
      </c>
      <c r="B497" s="2" t="s">
        <v>18</v>
      </c>
      <c r="C497" s="2">
        <v>4</v>
      </c>
      <c r="D497" s="2">
        <v>1</v>
      </c>
      <c r="E497" s="2" t="s">
        <v>15</v>
      </c>
      <c r="F497" s="2">
        <v>1</v>
      </c>
      <c r="G497" s="2">
        <v>1000</v>
      </c>
      <c r="H497" s="2">
        <v>1183828888</v>
      </c>
      <c r="I497" s="2">
        <v>10</v>
      </c>
      <c r="J497" s="2">
        <v>50</v>
      </c>
      <c r="K497" s="2">
        <v>0</v>
      </c>
      <c r="L497" s="3">
        <f xml:space="preserve"> 0 + 5.49</f>
        <v>5.49</v>
      </c>
      <c r="M497" s="3">
        <f xml:space="preserve"> 0 + 4.52</f>
        <v>4.5199999999999996</v>
      </c>
      <c r="N497" s="3">
        <f xml:space="preserve"> 0 + 10.73</f>
        <v>10.73</v>
      </c>
      <c r="O497" s="2">
        <v>0</v>
      </c>
    </row>
    <row r="498" spans="1:15" x14ac:dyDescent="0.25">
      <c r="A498" s="2">
        <v>15</v>
      </c>
      <c r="B498" s="2" t="s">
        <v>18</v>
      </c>
      <c r="C498" s="2">
        <v>4</v>
      </c>
      <c r="D498" s="2">
        <v>1</v>
      </c>
      <c r="E498" s="2" t="s">
        <v>16</v>
      </c>
      <c r="F498" s="2">
        <v>1</v>
      </c>
      <c r="G498" s="2">
        <v>1000</v>
      </c>
      <c r="H498" s="2">
        <v>1183828888</v>
      </c>
      <c r="I498" s="2">
        <v>10</v>
      </c>
      <c r="J498" s="2">
        <v>50</v>
      </c>
      <c r="K498" s="2">
        <v>0</v>
      </c>
      <c r="L498" s="3">
        <f xml:space="preserve"> 0 + 2.49</f>
        <v>2.4900000000000002</v>
      </c>
      <c r="M498" s="3">
        <f xml:space="preserve"> 0 + 3.61</f>
        <v>3.61</v>
      </c>
      <c r="N498" s="3">
        <f xml:space="preserve"> 0 + 6.62</f>
        <v>6.62</v>
      </c>
      <c r="O498" s="2">
        <v>0</v>
      </c>
    </row>
    <row r="499" spans="1:15" x14ac:dyDescent="0.25">
      <c r="A499" s="2">
        <v>15</v>
      </c>
      <c r="B499" s="2" t="s">
        <v>18</v>
      </c>
      <c r="C499" s="2">
        <v>4</v>
      </c>
      <c r="D499" s="2">
        <v>1</v>
      </c>
      <c r="E499" s="2" t="s">
        <v>17</v>
      </c>
      <c r="F499" s="2">
        <v>1</v>
      </c>
      <c r="G499" s="2">
        <v>1000</v>
      </c>
      <c r="H499" s="2">
        <v>1183828888</v>
      </c>
      <c r="I499" s="2">
        <v>10</v>
      </c>
      <c r="J499" s="2">
        <v>50</v>
      </c>
      <c r="K499" s="2">
        <v>0</v>
      </c>
      <c r="L499" s="3">
        <f xml:space="preserve"> 0 + 2.22</f>
        <v>2.2200000000000002</v>
      </c>
      <c r="M499" s="3">
        <f xml:space="preserve"> 0 + 2.03</f>
        <v>2.0299999999999998</v>
      </c>
      <c r="N499" s="3">
        <f xml:space="preserve"> 0 + 4.65</f>
        <v>4.6500000000000004</v>
      </c>
      <c r="O499" s="2">
        <v>0</v>
      </c>
    </row>
    <row r="500" spans="1:15" x14ac:dyDescent="0.25">
      <c r="A500" s="2">
        <v>16</v>
      </c>
      <c r="B500" s="2" t="s">
        <v>18</v>
      </c>
      <c r="C500" s="2">
        <v>4</v>
      </c>
      <c r="D500" s="2">
        <v>1</v>
      </c>
      <c r="E500" s="2" t="s">
        <v>15</v>
      </c>
      <c r="F500" s="2">
        <v>1</v>
      </c>
      <c r="G500" s="2">
        <v>1000</v>
      </c>
      <c r="H500" s="2">
        <v>475539416</v>
      </c>
      <c r="I500" s="2">
        <v>10</v>
      </c>
      <c r="J500" s="2">
        <v>50</v>
      </c>
      <c r="K500" s="2">
        <v>0</v>
      </c>
      <c r="L500" s="3">
        <f xml:space="preserve"> 0 + 5.9</f>
        <v>5.9</v>
      </c>
      <c r="M500" s="3">
        <f xml:space="preserve"> 0 + 5.14</f>
        <v>5.14</v>
      </c>
      <c r="N500" s="3">
        <f xml:space="preserve"> 0 + 11.76</f>
        <v>11.76</v>
      </c>
      <c r="O500" s="2">
        <v>0</v>
      </c>
    </row>
    <row r="501" spans="1:15" x14ac:dyDescent="0.25">
      <c r="A501" s="2">
        <v>16</v>
      </c>
      <c r="B501" s="2" t="s">
        <v>18</v>
      </c>
      <c r="C501" s="2">
        <v>4</v>
      </c>
      <c r="D501" s="2">
        <v>1</v>
      </c>
      <c r="E501" s="2" t="s">
        <v>16</v>
      </c>
      <c r="F501" s="2">
        <v>1</v>
      </c>
      <c r="G501" s="2">
        <v>1000</v>
      </c>
      <c r="H501" s="2">
        <v>475539416</v>
      </c>
      <c r="I501" s="2">
        <v>10</v>
      </c>
      <c r="J501" s="2">
        <v>50</v>
      </c>
      <c r="K501" s="2">
        <v>0</v>
      </c>
      <c r="L501" s="3">
        <f xml:space="preserve"> 0 + 2.14</f>
        <v>2.14</v>
      </c>
      <c r="M501" s="3">
        <f xml:space="preserve"> 0 + 3.51</f>
        <v>3.51</v>
      </c>
      <c r="N501" s="3">
        <f xml:space="preserve"> 0 + 6.15</f>
        <v>6.15</v>
      </c>
      <c r="O501" s="2">
        <v>0</v>
      </c>
    </row>
    <row r="502" spans="1:15" x14ac:dyDescent="0.25">
      <c r="A502" s="2">
        <v>16</v>
      </c>
      <c r="B502" s="2" t="s">
        <v>18</v>
      </c>
      <c r="C502" s="2">
        <v>4</v>
      </c>
      <c r="D502" s="2">
        <v>1</v>
      </c>
      <c r="E502" s="2" t="s">
        <v>17</v>
      </c>
      <c r="F502" s="2">
        <v>1</v>
      </c>
      <c r="G502" s="2">
        <v>1000</v>
      </c>
      <c r="H502" s="2">
        <v>475539416</v>
      </c>
      <c r="I502" s="2">
        <v>10</v>
      </c>
      <c r="J502" s="2">
        <v>50</v>
      </c>
      <c r="K502" s="2">
        <v>0</v>
      </c>
      <c r="L502" s="3">
        <f xml:space="preserve"> 0 + 2.59</f>
        <v>2.59</v>
      </c>
      <c r="M502" s="3">
        <f xml:space="preserve"> 0 + 2.36</f>
        <v>2.36</v>
      </c>
      <c r="N502" s="3">
        <f xml:space="preserve"> 0 + 5.35</f>
        <v>5.35</v>
      </c>
      <c r="O502" s="2">
        <v>0</v>
      </c>
    </row>
    <row r="503" spans="1:15" x14ac:dyDescent="0.25">
      <c r="A503" s="2">
        <v>17</v>
      </c>
      <c r="B503" s="2" t="s">
        <v>18</v>
      </c>
      <c r="C503" s="2">
        <v>4</v>
      </c>
      <c r="D503" s="2">
        <v>1</v>
      </c>
      <c r="E503" s="2" t="s">
        <v>15</v>
      </c>
      <c r="F503" s="2">
        <v>1</v>
      </c>
      <c r="G503" s="2">
        <v>1000</v>
      </c>
      <c r="H503" s="2">
        <v>2136046440</v>
      </c>
      <c r="I503" s="2">
        <v>10</v>
      </c>
      <c r="J503" s="2">
        <v>50</v>
      </c>
      <c r="K503" s="2">
        <v>0</v>
      </c>
      <c r="L503" s="3">
        <f xml:space="preserve"> 0 + 4.98</f>
        <v>4.9800000000000004</v>
      </c>
      <c r="M503" s="3">
        <f xml:space="preserve"> 0 + 4.59</f>
        <v>4.59</v>
      </c>
      <c r="N503" s="3">
        <f xml:space="preserve"> 0 + 10.28</f>
        <v>10.28</v>
      </c>
      <c r="O503" s="2">
        <v>0</v>
      </c>
    </row>
    <row r="504" spans="1:15" x14ac:dyDescent="0.25">
      <c r="A504" s="2">
        <v>17</v>
      </c>
      <c r="B504" s="2" t="s">
        <v>18</v>
      </c>
      <c r="C504" s="2">
        <v>4</v>
      </c>
      <c r="D504" s="2">
        <v>1</v>
      </c>
      <c r="E504" s="2" t="s">
        <v>16</v>
      </c>
      <c r="F504" s="2">
        <v>1</v>
      </c>
      <c r="G504" s="2">
        <v>1000</v>
      </c>
      <c r="H504" s="2">
        <v>2136046440</v>
      </c>
      <c r="I504" s="2">
        <v>10</v>
      </c>
      <c r="J504" s="2">
        <v>50</v>
      </c>
      <c r="K504" s="2">
        <v>0</v>
      </c>
      <c r="L504" s="3">
        <f xml:space="preserve"> 0 + 1.92</f>
        <v>1.92</v>
      </c>
      <c r="M504" s="3">
        <f xml:space="preserve"> 0 + 3.48</f>
        <v>3.48</v>
      </c>
      <c r="N504" s="3">
        <f xml:space="preserve"> 0 + 5.91</f>
        <v>5.91</v>
      </c>
      <c r="O504" s="2">
        <v>0</v>
      </c>
    </row>
    <row r="505" spans="1:15" x14ac:dyDescent="0.25">
      <c r="A505" s="2">
        <v>17</v>
      </c>
      <c r="B505" s="2" t="s">
        <v>18</v>
      </c>
      <c r="C505" s="2">
        <v>4</v>
      </c>
      <c r="D505" s="2">
        <v>1</v>
      </c>
      <c r="E505" s="2" t="s">
        <v>17</v>
      </c>
      <c r="F505" s="2">
        <v>1</v>
      </c>
      <c r="G505" s="2">
        <v>1000</v>
      </c>
      <c r="H505" s="2">
        <v>2136046440</v>
      </c>
      <c r="I505" s="2">
        <v>10</v>
      </c>
      <c r="J505" s="2">
        <v>50</v>
      </c>
      <c r="K505" s="2">
        <v>0</v>
      </c>
      <c r="L505" s="3">
        <f xml:space="preserve"> 0 + 4.48</f>
        <v>4.4800000000000004</v>
      </c>
      <c r="M505" s="3">
        <f xml:space="preserve"> 0 + 2.67</f>
        <v>2.67</v>
      </c>
      <c r="N505" s="3">
        <f xml:space="preserve"> 0 + 7.55</f>
        <v>7.55</v>
      </c>
      <c r="O505" s="2">
        <v>0</v>
      </c>
    </row>
    <row r="506" spans="1:15" x14ac:dyDescent="0.25">
      <c r="A506" s="2">
        <v>18</v>
      </c>
      <c r="B506" s="2" t="s">
        <v>18</v>
      </c>
      <c r="C506" s="2">
        <v>4</v>
      </c>
      <c r="D506" s="2">
        <v>1</v>
      </c>
      <c r="E506" s="2" t="s">
        <v>15</v>
      </c>
      <c r="F506" s="2">
        <v>1</v>
      </c>
      <c r="G506" s="2">
        <v>1000</v>
      </c>
      <c r="H506" s="2">
        <v>1605388975</v>
      </c>
      <c r="I506" s="2">
        <v>10</v>
      </c>
      <c r="J506" s="2">
        <v>50</v>
      </c>
      <c r="K506" s="2">
        <v>0</v>
      </c>
      <c r="L506" s="3">
        <f xml:space="preserve"> 0 + 6.87</f>
        <v>6.87</v>
      </c>
      <c r="M506" s="3">
        <f xml:space="preserve"> 0 + 5.46</f>
        <v>5.46</v>
      </c>
      <c r="N506" s="3">
        <f xml:space="preserve"> 0 + 13</f>
        <v>13</v>
      </c>
      <c r="O506" s="2">
        <v>0</v>
      </c>
    </row>
    <row r="507" spans="1:15" x14ac:dyDescent="0.25">
      <c r="A507" s="2">
        <v>18</v>
      </c>
      <c r="B507" s="2" t="s">
        <v>18</v>
      </c>
      <c r="C507" s="2">
        <v>4</v>
      </c>
      <c r="D507" s="2">
        <v>1</v>
      </c>
      <c r="E507" s="2" t="s">
        <v>16</v>
      </c>
      <c r="F507" s="2">
        <v>1</v>
      </c>
      <c r="G507" s="2">
        <v>1000</v>
      </c>
      <c r="H507" s="2">
        <v>1605388975</v>
      </c>
      <c r="I507" s="2">
        <v>10</v>
      </c>
      <c r="J507" s="2">
        <v>50</v>
      </c>
      <c r="K507" s="2">
        <v>0</v>
      </c>
      <c r="L507" s="3">
        <f xml:space="preserve"> 0 + 1.74</f>
        <v>1.74</v>
      </c>
      <c r="M507" s="3">
        <f xml:space="preserve"> 0 + 3.04</f>
        <v>3.04</v>
      </c>
      <c r="N507" s="3">
        <f xml:space="preserve"> 0 + 5.3</f>
        <v>5.3</v>
      </c>
      <c r="O507" s="2">
        <v>0</v>
      </c>
    </row>
    <row r="508" spans="1:15" x14ac:dyDescent="0.25">
      <c r="A508" s="2">
        <v>18</v>
      </c>
      <c r="B508" s="2" t="s">
        <v>18</v>
      </c>
      <c r="C508" s="2">
        <v>4</v>
      </c>
      <c r="D508" s="2">
        <v>1</v>
      </c>
      <c r="E508" s="2" t="s">
        <v>17</v>
      </c>
      <c r="F508" s="2">
        <v>1</v>
      </c>
      <c r="G508" s="2">
        <v>1000</v>
      </c>
      <c r="H508" s="2">
        <v>1605388975</v>
      </c>
      <c r="I508" s="2">
        <v>10</v>
      </c>
      <c r="J508" s="2">
        <v>50</v>
      </c>
      <c r="K508" s="2">
        <v>0</v>
      </c>
      <c r="L508" s="3">
        <f xml:space="preserve"> 0 + 3.42</f>
        <v>3.42</v>
      </c>
      <c r="M508" s="3">
        <f xml:space="preserve"> 0 + 2.51</f>
        <v>2.5099999999999998</v>
      </c>
      <c r="N508" s="3">
        <f xml:space="preserve"> 0 + 6.33</f>
        <v>6.33</v>
      </c>
      <c r="O508" s="2">
        <v>0</v>
      </c>
    </row>
    <row r="509" spans="1:15" x14ac:dyDescent="0.25">
      <c r="A509" s="2">
        <v>19</v>
      </c>
      <c r="B509" s="2" t="s">
        <v>18</v>
      </c>
      <c r="C509" s="2">
        <v>4</v>
      </c>
      <c r="D509" s="2">
        <v>1</v>
      </c>
      <c r="E509" s="2" t="s">
        <v>15</v>
      </c>
      <c r="F509" s="2">
        <v>1</v>
      </c>
      <c r="G509" s="2">
        <v>1000</v>
      </c>
      <c r="H509" s="2">
        <v>1115562342</v>
      </c>
      <c r="I509" s="2">
        <v>10</v>
      </c>
      <c r="J509" s="2">
        <v>50</v>
      </c>
      <c r="K509" s="2">
        <v>0</v>
      </c>
      <c r="L509" s="3">
        <f xml:space="preserve"> 0 + 6.66</f>
        <v>6.66</v>
      </c>
      <c r="M509" s="3">
        <f xml:space="preserve"> 0 + 5.64</f>
        <v>5.64</v>
      </c>
      <c r="N509" s="3">
        <f xml:space="preserve"> 0 + 13</f>
        <v>13</v>
      </c>
      <c r="O509" s="2">
        <v>0</v>
      </c>
    </row>
    <row r="510" spans="1:15" x14ac:dyDescent="0.25">
      <c r="A510" s="2">
        <v>19</v>
      </c>
      <c r="B510" s="2" t="s">
        <v>18</v>
      </c>
      <c r="C510" s="2">
        <v>4</v>
      </c>
      <c r="D510" s="2">
        <v>1</v>
      </c>
      <c r="E510" s="2" t="s">
        <v>16</v>
      </c>
      <c r="F510" s="2">
        <v>1</v>
      </c>
      <c r="G510" s="2">
        <v>1000</v>
      </c>
      <c r="H510" s="2">
        <v>1115562342</v>
      </c>
      <c r="I510" s="2">
        <v>10</v>
      </c>
      <c r="J510" s="2">
        <v>50</v>
      </c>
      <c r="K510" s="2">
        <v>0</v>
      </c>
      <c r="L510" s="3">
        <f xml:space="preserve"> 0 + 2.54</f>
        <v>2.54</v>
      </c>
      <c r="M510" s="3">
        <f xml:space="preserve"> 0 + 3.88</f>
        <v>3.88</v>
      </c>
      <c r="N510" s="3">
        <f xml:space="preserve"> 0 + 6.93</f>
        <v>6.93</v>
      </c>
      <c r="O510" s="2">
        <v>0</v>
      </c>
    </row>
    <row r="511" spans="1:15" x14ac:dyDescent="0.25">
      <c r="A511" s="2">
        <v>19</v>
      </c>
      <c r="B511" s="2" t="s">
        <v>18</v>
      </c>
      <c r="C511" s="2">
        <v>4</v>
      </c>
      <c r="D511" s="2">
        <v>1</v>
      </c>
      <c r="E511" s="2" t="s">
        <v>17</v>
      </c>
      <c r="F511" s="2">
        <v>1</v>
      </c>
      <c r="G511" s="2">
        <v>1000</v>
      </c>
      <c r="H511" s="2">
        <v>1115562342</v>
      </c>
      <c r="I511" s="2">
        <v>10</v>
      </c>
      <c r="J511" s="2">
        <v>50</v>
      </c>
      <c r="K511" s="2">
        <v>0</v>
      </c>
      <c r="L511" s="3">
        <f xml:space="preserve"> 0 + 2.62</f>
        <v>2.62</v>
      </c>
      <c r="M511" s="3">
        <f xml:space="preserve"> 0 + 2.24</f>
        <v>2.2400000000000002</v>
      </c>
      <c r="N511" s="3">
        <f xml:space="preserve"> 0 + 5.27</f>
        <v>5.27</v>
      </c>
      <c r="O511" s="2">
        <v>0</v>
      </c>
    </row>
    <row r="512" spans="1:15" x14ac:dyDescent="0.25">
      <c r="A512" s="2">
        <v>20</v>
      </c>
      <c r="B512" s="2" t="s">
        <v>18</v>
      </c>
      <c r="C512" s="2">
        <v>4</v>
      </c>
      <c r="D512" s="2">
        <v>1</v>
      </c>
      <c r="E512" s="2" t="s">
        <v>15</v>
      </c>
      <c r="F512" s="2">
        <v>1</v>
      </c>
      <c r="G512" s="2">
        <v>1000</v>
      </c>
      <c r="H512" s="2">
        <v>1476279324</v>
      </c>
      <c r="I512" s="2">
        <v>10</v>
      </c>
      <c r="J512" s="2">
        <v>50</v>
      </c>
      <c r="K512" s="2">
        <v>0</v>
      </c>
      <c r="L512" s="3">
        <f xml:space="preserve"> 0 + 4.99</f>
        <v>4.99</v>
      </c>
      <c r="M512" s="3">
        <f xml:space="preserve"> 0 + 4.48</f>
        <v>4.4800000000000004</v>
      </c>
      <c r="N512" s="3">
        <f xml:space="preserve"> 0 + 10.19</f>
        <v>10.19</v>
      </c>
      <c r="O512" s="2">
        <v>0</v>
      </c>
    </row>
    <row r="513" spans="1:15" x14ac:dyDescent="0.25">
      <c r="A513" s="2">
        <v>20</v>
      </c>
      <c r="B513" s="2" t="s">
        <v>18</v>
      </c>
      <c r="C513" s="2">
        <v>4</v>
      </c>
      <c r="D513" s="2">
        <v>1</v>
      </c>
      <c r="E513" s="2" t="s">
        <v>16</v>
      </c>
      <c r="F513" s="2">
        <v>1</v>
      </c>
      <c r="G513" s="2">
        <v>1000</v>
      </c>
      <c r="H513" s="2">
        <v>1476279324</v>
      </c>
      <c r="I513" s="2">
        <v>10</v>
      </c>
      <c r="J513" s="2">
        <v>50</v>
      </c>
      <c r="K513" s="2">
        <v>0</v>
      </c>
      <c r="L513" s="3">
        <f xml:space="preserve"> 0 + 2.87</f>
        <v>2.87</v>
      </c>
      <c r="M513" s="3">
        <f xml:space="preserve"> 0 + 3.78</f>
        <v>3.78</v>
      </c>
      <c r="N513" s="3">
        <f xml:space="preserve"> 0 + 7.13</f>
        <v>7.13</v>
      </c>
      <c r="O513" s="2">
        <v>0</v>
      </c>
    </row>
    <row r="514" spans="1:15" x14ac:dyDescent="0.25">
      <c r="A514" s="2">
        <v>20</v>
      </c>
      <c r="B514" s="2" t="s">
        <v>18</v>
      </c>
      <c r="C514" s="2">
        <v>4</v>
      </c>
      <c r="D514" s="2">
        <v>1</v>
      </c>
      <c r="E514" s="2" t="s">
        <v>17</v>
      </c>
      <c r="F514" s="2">
        <v>1</v>
      </c>
      <c r="G514" s="2">
        <v>1000</v>
      </c>
      <c r="H514" s="2">
        <v>1476279324</v>
      </c>
      <c r="I514" s="2">
        <v>10</v>
      </c>
      <c r="J514" s="2">
        <v>50</v>
      </c>
      <c r="K514" s="2">
        <v>0</v>
      </c>
      <c r="L514" s="3">
        <f xml:space="preserve"> 0 + 1.5</f>
        <v>1.5</v>
      </c>
      <c r="M514" s="3">
        <f xml:space="preserve"> 0 + 1.81</f>
        <v>1.81</v>
      </c>
      <c r="N514" s="3">
        <f xml:space="preserve"> 0 + 3.72</f>
        <v>3.72</v>
      </c>
      <c r="O514" s="2">
        <v>0</v>
      </c>
    </row>
    <row r="515" spans="1:15" x14ac:dyDescent="0.25">
      <c r="A515" s="2">
        <v>21</v>
      </c>
      <c r="B515" s="2" t="s">
        <v>18</v>
      </c>
      <c r="C515" s="2">
        <v>4</v>
      </c>
      <c r="D515" s="2">
        <v>1</v>
      </c>
      <c r="E515" s="2" t="s">
        <v>15</v>
      </c>
      <c r="F515" s="2">
        <v>1</v>
      </c>
      <c r="G515" s="2">
        <v>1000</v>
      </c>
      <c r="H515" s="2">
        <v>396746174</v>
      </c>
      <c r="I515" s="2">
        <v>10</v>
      </c>
      <c r="J515" s="2">
        <v>50</v>
      </c>
      <c r="K515" s="2">
        <v>0</v>
      </c>
      <c r="L515" s="3">
        <f xml:space="preserve"> 0 + 7.76</f>
        <v>7.76</v>
      </c>
      <c r="M515" s="3">
        <f xml:space="preserve"> 0 + 5.75</f>
        <v>5.75</v>
      </c>
      <c r="N515" s="3">
        <f xml:space="preserve"> 0 + 14.22</f>
        <v>14.22</v>
      </c>
      <c r="O515" s="2">
        <v>0</v>
      </c>
    </row>
    <row r="516" spans="1:15" x14ac:dyDescent="0.25">
      <c r="A516" s="2">
        <v>21</v>
      </c>
      <c r="B516" s="2" t="s">
        <v>18</v>
      </c>
      <c r="C516" s="2">
        <v>4</v>
      </c>
      <c r="D516" s="2">
        <v>1</v>
      </c>
      <c r="E516" s="2" t="s">
        <v>16</v>
      </c>
      <c r="F516" s="2">
        <v>1</v>
      </c>
      <c r="G516" s="2">
        <v>1000</v>
      </c>
      <c r="H516" s="2">
        <v>396746174</v>
      </c>
      <c r="I516" s="2">
        <v>10</v>
      </c>
      <c r="J516" s="2">
        <v>50</v>
      </c>
      <c r="K516" s="2">
        <v>0</v>
      </c>
      <c r="L516" s="3">
        <f xml:space="preserve"> 0 + 4.05</f>
        <v>4.05</v>
      </c>
      <c r="M516" s="3">
        <f xml:space="preserve"> 0 + 6.55</f>
        <v>6.55</v>
      </c>
      <c r="N516" s="3">
        <f xml:space="preserve"> 0 + 11.62</f>
        <v>11.62</v>
      </c>
      <c r="O516" s="2">
        <v>0</v>
      </c>
    </row>
    <row r="517" spans="1:15" x14ac:dyDescent="0.25">
      <c r="A517" s="2">
        <v>21</v>
      </c>
      <c r="B517" s="2" t="s">
        <v>18</v>
      </c>
      <c r="C517" s="2">
        <v>4</v>
      </c>
      <c r="D517" s="2">
        <v>1</v>
      </c>
      <c r="E517" s="2" t="s">
        <v>17</v>
      </c>
      <c r="F517" s="2">
        <v>1</v>
      </c>
      <c r="G517" s="2">
        <v>1000</v>
      </c>
      <c r="H517" s="2">
        <v>396746174</v>
      </c>
      <c r="I517" s="2">
        <v>10</v>
      </c>
      <c r="J517" s="2">
        <v>50</v>
      </c>
      <c r="K517" s="2">
        <v>0</v>
      </c>
      <c r="L517" s="3">
        <f xml:space="preserve"> 0 + 1.33</f>
        <v>1.33</v>
      </c>
      <c r="M517" s="3">
        <f xml:space="preserve"> 0 + 1.47</f>
        <v>1.47</v>
      </c>
      <c r="N517" s="3">
        <f xml:space="preserve"> 0 + 3.19</f>
        <v>3.19</v>
      </c>
      <c r="O517" s="2">
        <v>0</v>
      </c>
    </row>
    <row r="518" spans="1:15" x14ac:dyDescent="0.25">
      <c r="A518" s="2">
        <v>22</v>
      </c>
      <c r="B518" s="2" t="s">
        <v>18</v>
      </c>
      <c r="C518" s="2">
        <v>4</v>
      </c>
      <c r="D518" s="2">
        <v>1</v>
      </c>
      <c r="E518" s="2" t="s">
        <v>15</v>
      </c>
      <c r="F518" s="2">
        <v>1</v>
      </c>
      <c r="G518" s="2">
        <v>1000</v>
      </c>
      <c r="H518" s="2">
        <v>2140853358</v>
      </c>
      <c r="I518" s="2">
        <v>10</v>
      </c>
      <c r="J518" s="2">
        <v>50</v>
      </c>
      <c r="K518" s="2">
        <v>0</v>
      </c>
      <c r="L518" s="3">
        <f xml:space="preserve"> 0 + 6.45</f>
        <v>6.45</v>
      </c>
      <c r="M518" s="3">
        <f xml:space="preserve"> 0 + 5.67</f>
        <v>5.67</v>
      </c>
      <c r="N518" s="3">
        <f xml:space="preserve"> 0 + 12.84</f>
        <v>12.84</v>
      </c>
      <c r="O518" s="2">
        <v>0</v>
      </c>
    </row>
    <row r="519" spans="1:15" x14ac:dyDescent="0.25">
      <c r="A519" s="2">
        <v>22</v>
      </c>
      <c r="B519" s="2" t="s">
        <v>18</v>
      </c>
      <c r="C519" s="2">
        <v>4</v>
      </c>
      <c r="D519" s="2">
        <v>1</v>
      </c>
      <c r="E519" s="2" t="s">
        <v>16</v>
      </c>
      <c r="F519" s="2">
        <v>1</v>
      </c>
      <c r="G519" s="2">
        <v>1000</v>
      </c>
      <c r="H519" s="2">
        <v>2140853358</v>
      </c>
      <c r="I519" s="2">
        <v>10</v>
      </c>
      <c r="J519" s="2">
        <v>50</v>
      </c>
      <c r="K519" s="2">
        <v>0</v>
      </c>
      <c r="L519" s="3">
        <f xml:space="preserve"> 0 + 2.24</f>
        <v>2.2400000000000002</v>
      </c>
      <c r="M519" s="3">
        <f xml:space="preserve"> 0 + 3.55</f>
        <v>3.55</v>
      </c>
      <c r="N519" s="3">
        <f xml:space="preserve"> 0 + 6.32</f>
        <v>6.32</v>
      </c>
      <c r="O519" s="2">
        <v>0</v>
      </c>
    </row>
    <row r="520" spans="1:15" x14ac:dyDescent="0.25">
      <c r="A520" s="2">
        <v>22</v>
      </c>
      <c r="B520" s="2" t="s">
        <v>18</v>
      </c>
      <c r="C520" s="2">
        <v>4</v>
      </c>
      <c r="D520" s="2">
        <v>1</v>
      </c>
      <c r="E520" s="2" t="s">
        <v>17</v>
      </c>
      <c r="F520" s="2">
        <v>1</v>
      </c>
      <c r="G520" s="2">
        <v>1000</v>
      </c>
      <c r="H520" s="2">
        <v>2140853358</v>
      </c>
      <c r="I520" s="2">
        <v>10</v>
      </c>
      <c r="J520" s="2">
        <v>50</v>
      </c>
      <c r="K520" s="2">
        <v>0</v>
      </c>
      <c r="L520" s="3">
        <f xml:space="preserve"> 0 + 2.57</f>
        <v>2.57</v>
      </c>
      <c r="M520" s="3">
        <f xml:space="preserve"> 0 + 2.03</f>
        <v>2.0299999999999998</v>
      </c>
      <c r="N520" s="3">
        <f xml:space="preserve"> 0 + 4.98</f>
        <v>4.9800000000000004</v>
      </c>
      <c r="O520" s="2">
        <v>0</v>
      </c>
    </row>
    <row r="521" spans="1:15" x14ac:dyDescent="0.25">
      <c r="A521" s="2">
        <v>23</v>
      </c>
      <c r="B521" s="2" t="s">
        <v>18</v>
      </c>
      <c r="C521" s="2">
        <v>4</v>
      </c>
      <c r="D521" s="2">
        <v>1</v>
      </c>
      <c r="E521" s="2" t="s">
        <v>15</v>
      </c>
      <c r="F521" s="2">
        <v>1</v>
      </c>
      <c r="G521" s="2">
        <v>1000</v>
      </c>
      <c r="H521" s="2">
        <v>812832277</v>
      </c>
      <c r="I521" s="2">
        <v>10</v>
      </c>
      <c r="J521" s="2">
        <v>50</v>
      </c>
      <c r="K521" s="2">
        <v>0</v>
      </c>
      <c r="L521" s="3">
        <f xml:space="preserve"> 0 + 7.12</f>
        <v>7.12</v>
      </c>
      <c r="M521" s="3">
        <f xml:space="preserve"> 0 + 5.87</f>
        <v>5.87</v>
      </c>
      <c r="N521" s="3">
        <f xml:space="preserve"> 0 + 13.71</f>
        <v>13.71</v>
      </c>
      <c r="O521" s="2">
        <v>0</v>
      </c>
    </row>
    <row r="522" spans="1:15" x14ac:dyDescent="0.25">
      <c r="A522" s="2">
        <v>23</v>
      </c>
      <c r="B522" s="2" t="s">
        <v>18</v>
      </c>
      <c r="C522" s="2">
        <v>4</v>
      </c>
      <c r="D522" s="2">
        <v>1</v>
      </c>
      <c r="E522" s="2" t="s">
        <v>16</v>
      </c>
      <c r="F522" s="2">
        <v>1</v>
      </c>
      <c r="G522" s="2">
        <v>1000</v>
      </c>
      <c r="H522" s="2">
        <v>812832277</v>
      </c>
      <c r="I522" s="2">
        <v>10</v>
      </c>
      <c r="J522" s="2">
        <v>50</v>
      </c>
      <c r="K522" s="2">
        <v>0</v>
      </c>
      <c r="L522" s="3">
        <f xml:space="preserve"> 0 + 1.94</f>
        <v>1.94</v>
      </c>
      <c r="M522" s="3">
        <f xml:space="preserve"> 0 + 3.35</f>
        <v>3.35</v>
      </c>
      <c r="N522" s="3">
        <f xml:space="preserve"> 0 + 5.81</f>
        <v>5.81</v>
      </c>
      <c r="O522" s="2">
        <v>0</v>
      </c>
    </row>
    <row r="523" spans="1:15" x14ac:dyDescent="0.25">
      <c r="A523" s="2">
        <v>23</v>
      </c>
      <c r="B523" s="2" t="s">
        <v>18</v>
      </c>
      <c r="C523" s="2">
        <v>4</v>
      </c>
      <c r="D523" s="2">
        <v>1</v>
      </c>
      <c r="E523" s="2" t="s">
        <v>17</v>
      </c>
      <c r="F523" s="2">
        <v>1</v>
      </c>
      <c r="G523" s="2">
        <v>1000</v>
      </c>
      <c r="H523" s="2">
        <v>812832277</v>
      </c>
      <c r="I523" s="2">
        <v>10</v>
      </c>
      <c r="J523" s="2">
        <v>50</v>
      </c>
      <c r="K523" s="2">
        <v>0</v>
      </c>
      <c r="L523" s="3">
        <f xml:space="preserve"> 0 + 2.63</f>
        <v>2.63</v>
      </c>
      <c r="M523" s="3">
        <f xml:space="preserve"> 0 + 2.01</f>
        <v>2.0099999999999998</v>
      </c>
      <c r="N523" s="3">
        <f xml:space="preserve"> 0 + 5.05</f>
        <v>5.05</v>
      </c>
      <c r="O523" s="2">
        <v>0</v>
      </c>
    </row>
    <row r="524" spans="1:15" x14ac:dyDescent="0.25">
      <c r="A524" s="2">
        <v>24</v>
      </c>
      <c r="B524" s="2" t="s">
        <v>18</v>
      </c>
      <c r="C524" s="2">
        <v>4</v>
      </c>
      <c r="D524" s="2">
        <v>1</v>
      </c>
      <c r="E524" s="2" t="s">
        <v>15</v>
      </c>
      <c r="F524" s="2">
        <v>1</v>
      </c>
      <c r="G524" s="2">
        <v>1000</v>
      </c>
      <c r="H524" s="2">
        <v>1515383558</v>
      </c>
      <c r="I524" s="2">
        <v>10</v>
      </c>
      <c r="J524" s="2">
        <v>50</v>
      </c>
      <c r="K524" s="2">
        <v>0</v>
      </c>
      <c r="L524" s="3">
        <f xml:space="preserve"> 0 + 6.94</f>
        <v>6.94</v>
      </c>
      <c r="M524" s="3">
        <f xml:space="preserve"> 0 + 5.96</f>
        <v>5.96</v>
      </c>
      <c r="N524" s="3">
        <f xml:space="preserve"> 0 + 13.63</f>
        <v>13.63</v>
      </c>
      <c r="O524" s="2">
        <v>0</v>
      </c>
    </row>
    <row r="525" spans="1:15" x14ac:dyDescent="0.25">
      <c r="A525" s="2">
        <v>24</v>
      </c>
      <c r="B525" s="2" t="s">
        <v>18</v>
      </c>
      <c r="C525" s="2">
        <v>4</v>
      </c>
      <c r="D525" s="2">
        <v>1</v>
      </c>
      <c r="E525" s="2" t="s">
        <v>16</v>
      </c>
      <c r="F525" s="2">
        <v>1</v>
      </c>
      <c r="G525" s="2">
        <v>1000</v>
      </c>
      <c r="H525" s="2">
        <v>1515383558</v>
      </c>
      <c r="I525" s="2">
        <v>10</v>
      </c>
      <c r="J525" s="2">
        <v>50</v>
      </c>
      <c r="K525" s="2">
        <v>0</v>
      </c>
      <c r="L525" s="3">
        <f xml:space="preserve"> 0 + 1.15</f>
        <v>1.1499999999999999</v>
      </c>
      <c r="M525" s="3">
        <f xml:space="preserve"> 0 + 2.63</f>
        <v>2.63</v>
      </c>
      <c r="N525" s="3">
        <f xml:space="preserve"> 0 + 4.28</f>
        <v>4.28</v>
      </c>
      <c r="O525" s="2">
        <v>0</v>
      </c>
    </row>
    <row r="526" spans="1:15" x14ac:dyDescent="0.25">
      <c r="A526" s="2">
        <v>24</v>
      </c>
      <c r="B526" s="2" t="s">
        <v>18</v>
      </c>
      <c r="C526" s="2">
        <v>4</v>
      </c>
      <c r="D526" s="2">
        <v>1</v>
      </c>
      <c r="E526" s="2" t="s">
        <v>17</v>
      </c>
      <c r="F526" s="2">
        <v>1</v>
      </c>
      <c r="G526" s="2">
        <v>1000</v>
      </c>
      <c r="H526" s="2">
        <v>1515383558</v>
      </c>
      <c r="I526" s="2">
        <v>10</v>
      </c>
      <c r="J526" s="2">
        <v>50</v>
      </c>
      <c r="K526" s="2">
        <v>0</v>
      </c>
      <c r="L526" s="3">
        <f xml:space="preserve"> 0 + 2.9</f>
        <v>2.9</v>
      </c>
      <c r="M526" s="3">
        <f xml:space="preserve"> 0 + 2.11</f>
        <v>2.11</v>
      </c>
      <c r="N526" s="3">
        <f xml:space="preserve"> 0 + 5.41</f>
        <v>5.41</v>
      </c>
      <c r="O526" s="2">
        <v>0</v>
      </c>
    </row>
    <row r="527" spans="1:15" x14ac:dyDescent="0.25">
      <c r="A527" s="2">
        <v>25</v>
      </c>
      <c r="B527" s="2" t="s">
        <v>18</v>
      </c>
      <c r="C527" s="2">
        <v>4</v>
      </c>
      <c r="D527" s="2">
        <v>1</v>
      </c>
      <c r="E527" s="2" t="s">
        <v>15</v>
      </c>
      <c r="F527" s="2">
        <v>1</v>
      </c>
      <c r="G527" s="2">
        <v>1000</v>
      </c>
      <c r="H527" s="2">
        <v>1523198569</v>
      </c>
      <c r="I527" s="2">
        <v>10</v>
      </c>
      <c r="J527" s="2">
        <v>50</v>
      </c>
      <c r="K527" s="2">
        <v>0</v>
      </c>
      <c r="L527" s="3">
        <f xml:space="preserve"> 0 + 5.37</f>
        <v>5.37</v>
      </c>
      <c r="M527" s="3">
        <f xml:space="preserve"> 0 + 4.91</f>
        <v>4.91</v>
      </c>
      <c r="N527" s="3">
        <f xml:space="preserve"> 0 + 11.01</f>
        <v>11.01</v>
      </c>
      <c r="O527" s="2">
        <v>0</v>
      </c>
    </row>
    <row r="528" spans="1:15" x14ac:dyDescent="0.25">
      <c r="A528" s="2">
        <v>25</v>
      </c>
      <c r="B528" s="2" t="s">
        <v>18</v>
      </c>
      <c r="C528" s="2">
        <v>4</v>
      </c>
      <c r="D528" s="2">
        <v>1</v>
      </c>
      <c r="E528" s="2" t="s">
        <v>16</v>
      </c>
      <c r="F528" s="2">
        <v>1</v>
      </c>
      <c r="G528" s="2">
        <v>1000</v>
      </c>
      <c r="H528" s="2">
        <v>1523198569</v>
      </c>
      <c r="I528" s="2">
        <v>10</v>
      </c>
      <c r="J528" s="2">
        <v>50</v>
      </c>
      <c r="K528" s="2">
        <v>0</v>
      </c>
      <c r="L528" s="3">
        <f xml:space="preserve"> 0 + 1.23</f>
        <v>1.23</v>
      </c>
      <c r="M528" s="3">
        <f xml:space="preserve"> 0 + 2.76</f>
        <v>2.76</v>
      </c>
      <c r="N528" s="3">
        <f xml:space="preserve"> 0 + 4.5</f>
        <v>4.5</v>
      </c>
      <c r="O528" s="2">
        <v>0</v>
      </c>
    </row>
    <row r="529" spans="1:15" x14ac:dyDescent="0.25">
      <c r="A529" s="2">
        <v>25</v>
      </c>
      <c r="B529" s="2" t="s">
        <v>18</v>
      </c>
      <c r="C529" s="2">
        <v>4</v>
      </c>
      <c r="D529" s="2">
        <v>1</v>
      </c>
      <c r="E529" s="2" t="s">
        <v>17</v>
      </c>
      <c r="F529" s="2">
        <v>1</v>
      </c>
      <c r="G529" s="2">
        <v>1000</v>
      </c>
      <c r="H529" s="2">
        <v>1523198569</v>
      </c>
      <c r="I529" s="2">
        <v>10</v>
      </c>
      <c r="J529" s="2">
        <v>50</v>
      </c>
      <c r="K529" s="2">
        <v>0</v>
      </c>
      <c r="L529" s="3">
        <f xml:space="preserve"> 0 + 2.08</f>
        <v>2.08</v>
      </c>
      <c r="M529" s="3">
        <f xml:space="preserve"> 0 + 1.83</f>
        <v>1.83</v>
      </c>
      <c r="N529" s="3">
        <f xml:space="preserve"> 0 + 4.31</f>
        <v>4.3099999999999996</v>
      </c>
      <c r="O529" s="2">
        <v>0</v>
      </c>
    </row>
    <row r="530" spans="1:15" x14ac:dyDescent="0.25">
      <c r="A530" s="2">
        <v>26</v>
      </c>
      <c r="B530" s="2" t="s">
        <v>18</v>
      </c>
      <c r="C530" s="2">
        <v>4</v>
      </c>
      <c r="D530" s="2">
        <v>1</v>
      </c>
      <c r="E530" s="2" t="s">
        <v>15</v>
      </c>
      <c r="F530" s="2">
        <v>1</v>
      </c>
      <c r="G530" s="2">
        <v>1000</v>
      </c>
      <c r="H530" s="2">
        <v>1501053376</v>
      </c>
      <c r="I530" s="2">
        <v>10</v>
      </c>
      <c r="J530" s="2">
        <v>50</v>
      </c>
      <c r="K530" s="2">
        <v>0</v>
      </c>
      <c r="L530" s="3">
        <f xml:space="preserve"> 0 + 7.65</f>
        <v>7.65</v>
      </c>
      <c r="M530" s="3">
        <f xml:space="preserve"> 0 + 5.84</f>
        <v>5.84</v>
      </c>
      <c r="N530" s="3">
        <f xml:space="preserve"> 0 + 14.21</f>
        <v>14.21</v>
      </c>
      <c r="O530" s="2">
        <v>0</v>
      </c>
    </row>
    <row r="531" spans="1:15" x14ac:dyDescent="0.25">
      <c r="A531" s="2">
        <v>26</v>
      </c>
      <c r="B531" s="2" t="s">
        <v>18</v>
      </c>
      <c r="C531" s="2">
        <v>4</v>
      </c>
      <c r="D531" s="2">
        <v>1</v>
      </c>
      <c r="E531" s="2" t="s">
        <v>16</v>
      </c>
      <c r="F531" s="2">
        <v>1</v>
      </c>
      <c r="G531" s="2">
        <v>1000</v>
      </c>
      <c r="H531" s="2">
        <v>1501053376</v>
      </c>
      <c r="I531" s="2">
        <v>10</v>
      </c>
      <c r="J531" s="2">
        <v>50</v>
      </c>
      <c r="K531" s="2">
        <v>0</v>
      </c>
      <c r="L531" s="3">
        <f xml:space="preserve"> 0 + 2.47</f>
        <v>2.4700000000000002</v>
      </c>
      <c r="M531" s="3">
        <f xml:space="preserve"> 0 + 3.35</f>
        <v>3.35</v>
      </c>
      <c r="N531" s="3">
        <f xml:space="preserve"> 0 + 6.33</f>
        <v>6.33</v>
      </c>
      <c r="O531" s="2">
        <v>0</v>
      </c>
    </row>
    <row r="532" spans="1:15" x14ac:dyDescent="0.25">
      <c r="A532" s="2">
        <v>26</v>
      </c>
      <c r="B532" s="2" t="s">
        <v>18</v>
      </c>
      <c r="C532" s="2">
        <v>4</v>
      </c>
      <c r="D532" s="2">
        <v>1</v>
      </c>
      <c r="E532" s="2" t="s">
        <v>17</v>
      </c>
      <c r="F532" s="2">
        <v>1</v>
      </c>
      <c r="G532" s="2">
        <v>1000</v>
      </c>
      <c r="H532" s="2">
        <v>1501053376</v>
      </c>
      <c r="I532" s="2">
        <v>10</v>
      </c>
      <c r="J532" s="2">
        <v>50</v>
      </c>
      <c r="K532" s="2">
        <v>0</v>
      </c>
      <c r="L532" s="3">
        <f xml:space="preserve"> 0 + 1.95</f>
        <v>1.95</v>
      </c>
      <c r="M532" s="3">
        <f xml:space="preserve"> 0 + 2.1</f>
        <v>2.1</v>
      </c>
      <c r="N532" s="3">
        <f xml:space="preserve"> 0 + 4.45</f>
        <v>4.45</v>
      </c>
      <c r="O532" s="2">
        <v>0</v>
      </c>
    </row>
    <row r="533" spans="1:15" x14ac:dyDescent="0.25">
      <c r="A533" s="2">
        <v>27</v>
      </c>
      <c r="B533" s="2" t="s">
        <v>18</v>
      </c>
      <c r="C533" s="2">
        <v>4</v>
      </c>
      <c r="D533" s="2">
        <v>1</v>
      </c>
      <c r="E533" s="2" t="s">
        <v>15</v>
      </c>
      <c r="F533" s="2">
        <v>1</v>
      </c>
      <c r="G533" s="2">
        <v>1000</v>
      </c>
      <c r="H533" s="2">
        <v>634753172</v>
      </c>
      <c r="I533" s="2">
        <v>10</v>
      </c>
      <c r="J533" s="2">
        <v>50</v>
      </c>
      <c r="K533" s="2">
        <v>0</v>
      </c>
      <c r="L533" s="3">
        <f xml:space="preserve"> 0 + 7.41</f>
        <v>7.41</v>
      </c>
      <c r="M533" s="3">
        <f xml:space="preserve"> 0 + 5.82</f>
        <v>5.82</v>
      </c>
      <c r="N533" s="3">
        <f xml:space="preserve"> 0 + 13.95</f>
        <v>13.95</v>
      </c>
      <c r="O533" s="2">
        <v>0</v>
      </c>
    </row>
    <row r="534" spans="1:15" x14ac:dyDescent="0.25">
      <c r="A534" s="2">
        <v>27</v>
      </c>
      <c r="B534" s="2" t="s">
        <v>18</v>
      </c>
      <c r="C534" s="2">
        <v>4</v>
      </c>
      <c r="D534" s="2">
        <v>1</v>
      </c>
      <c r="E534" s="2" t="s">
        <v>16</v>
      </c>
      <c r="F534" s="2">
        <v>1</v>
      </c>
      <c r="G534" s="2">
        <v>1000</v>
      </c>
      <c r="H534" s="2">
        <v>634753172</v>
      </c>
      <c r="I534" s="2">
        <v>10</v>
      </c>
      <c r="J534" s="2">
        <v>50</v>
      </c>
      <c r="K534" s="2">
        <v>0</v>
      </c>
      <c r="L534" s="3">
        <f xml:space="preserve"> 0 + 2.89</f>
        <v>2.89</v>
      </c>
      <c r="M534" s="3">
        <f xml:space="preserve"> 0 + 5.99</f>
        <v>5.99</v>
      </c>
      <c r="N534" s="3">
        <f xml:space="preserve"> 0 + 9.91</f>
        <v>9.91</v>
      </c>
      <c r="O534" s="2">
        <v>0</v>
      </c>
    </row>
    <row r="535" spans="1:15" x14ac:dyDescent="0.25">
      <c r="A535" s="2">
        <v>27</v>
      </c>
      <c r="B535" s="2" t="s">
        <v>18</v>
      </c>
      <c r="C535" s="2">
        <v>4</v>
      </c>
      <c r="D535" s="2">
        <v>1</v>
      </c>
      <c r="E535" s="2" t="s">
        <v>17</v>
      </c>
      <c r="F535" s="2">
        <v>1</v>
      </c>
      <c r="G535" s="2">
        <v>1000</v>
      </c>
      <c r="H535" s="2">
        <v>634753172</v>
      </c>
      <c r="I535" s="2">
        <v>10</v>
      </c>
      <c r="J535" s="2">
        <v>50</v>
      </c>
      <c r="K535" s="2">
        <v>0</v>
      </c>
      <c r="L535" s="3">
        <f xml:space="preserve"> 0 + 3.71</f>
        <v>3.71</v>
      </c>
      <c r="M535" s="3">
        <f xml:space="preserve"> 0 + 2.62</f>
        <v>2.62</v>
      </c>
      <c r="N535" s="3">
        <f xml:space="preserve"> 0 + 6.72</f>
        <v>6.72</v>
      </c>
      <c r="O535" s="2">
        <v>0</v>
      </c>
    </row>
    <row r="536" spans="1:15" x14ac:dyDescent="0.25">
      <c r="A536" s="2">
        <v>28</v>
      </c>
      <c r="B536" s="2" t="s">
        <v>18</v>
      </c>
      <c r="C536" s="2">
        <v>4</v>
      </c>
      <c r="D536" s="2">
        <v>1</v>
      </c>
      <c r="E536" s="2" t="s">
        <v>15</v>
      </c>
      <c r="F536" s="2">
        <v>1</v>
      </c>
      <c r="G536" s="2">
        <v>1000</v>
      </c>
      <c r="H536" s="2">
        <v>1631682631</v>
      </c>
      <c r="I536" s="2">
        <v>10</v>
      </c>
      <c r="J536" s="2">
        <v>50</v>
      </c>
      <c r="K536" s="2">
        <v>0</v>
      </c>
      <c r="L536" s="3">
        <f xml:space="preserve"> 0 + 7.29</f>
        <v>7.29</v>
      </c>
      <c r="M536" s="3">
        <f xml:space="preserve"> 0 + 5.41</f>
        <v>5.41</v>
      </c>
      <c r="N536" s="3">
        <f xml:space="preserve"> 0 + 13.38</f>
        <v>13.38</v>
      </c>
      <c r="O536" s="2">
        <v>0</v>
      </c>
    </row>
    <row r="537" spans="1:15" x14ac:dyDescent="0.25">
      <c r="A537" s="2">
        <v>28</v>
      </c>
      <c r="B537" s="2" t="s">
        <v>18</v>
      </c>
      <c r="C537" s="2">
        <v>4</v>
      </c>
      <c r="D537" s="2">
        <v>1</v>
      </c>
      <c r="E537" s="2" t="s">
        <v>16</v>
      </c>
      <c r="F537" s="2">
        <v>1</v>
      </c>
      <c r="G537" s="2">
        <v>1000</v>
      </c>
      <c r="H537" s="2">
        <v>1631682631</v>
      </c>
      <c r="I537" s="2">
        <v>10</v>
      </c>
      <c r="J537" s="2">
        <v>50</v>
      </c>
      <c r="K537" s="2">
        <v>0</v>
      </c>
      <c r="L537" s="3">
        <f xml:space="preserve"> 0 + 2.7</f>
        <v>2.7</v>
      </c>
      <c r="M537" s="3">
        <f xml:space="preserve"> 0 + 3.75</f>
        <v>3.75</v>
      </c>
      <c r="N537" s="3">
        <f xml:space="preserve"> 0 + 6.97</f>
        <v>6.97</v>
      </c>
      <c r="O537" s="2">
        <v>0</v>
      </c>
    </row>
    <row r="538" spans="1:15" x14ac:dyDescent="0.25">
      <c r="A538" s="2">
        <v>28</v>
      </c>
      <c r="B538" s="2" t="s">
        <v>18</v>
      </c>
      <c r="C538" s="2">
        <v>4</v>
      </c>
      <c r="D538" s="2">
        <v>1</v>
      </c>
      <c r="E538" s="2" t="s">
        <v>17</v>
      </c>
      <c r="F538" s="2">
        <v>1</v>
      </c>
      <c r="G538" s="2">
        <v>1000</v>
      </c>
      <c r="H538" s="2">
        <v>1631682631</v>
      </c>
      <c r="I538" s="2">
        <v>10</v>
      </c>
      <c r="J538" s="2">
        <v>50</v>
      </c>
      <c r="K538" s="2">
        <v>0</v>
      </c>
      <c r="L538" s="3">
        <f xml:space="preserve"> 0 + 2.84</f>
        <v>2.84</v>
      </c>
      <c r="M538" s="3">
        <f xml:space="preserve"> 0 + 2.18</f>
        <v>2.1800000000000002</v>
      </c>
      <c r="N538" s="3">
        <f xml:space="preserve"> 0 + 5.43</f>
        <v>5.43</v>
      </c>
      <c r="O538" s="2">
        <v>0</v>
      </c>
    </row>
    <row r="539" spans="1:15" x14ac:dyDescent="0.25">
      <c r="A539" s="2">
        <v>29</v>
      </c>
      <c r="B539" s="2" t="s">
        <v>18</v>
      </c>
      <c r="C539" s="2">
        <v>4</v>
      </c>
      <c r="D539" s="2">
        <v>1</v>
      </c>
      <c r="E539" s="2" t="s">
        <v>15</v>
      </c>
      <c r="F539" s="2">
        <v>1</v>
      </c>
      <c r="G539" s="2">
        <v>1000</v>
      </c>
      <c r="H539" s="2">
        <v>946397456</v>
      </c>
      <c r="I539" s="2">
        <v>10</v>
      </c>
      <c r="J539" s="2">
        <v>50</v>
      </c>
      <c r="K539" s="2">
        <v>0</v>
      </c>
      <c r="L539" s="3">
        <f xml:space="preserve"> 0 + 6.42</f>
        <v>6.42</v>
      </c>
      <c r="M539" s="3">
        <f xml:space="preserve"> 0 + 5.8</f>
        <v>5.8</v>
      </c>
      <c r="N539" s="3">
        <f xml:space="preserve"> 0 + 12.94</f>
        <v>12.94</v>
      </c>
      <c r="O539" s="2">
        <v>0</v>
      </c>
    </row>
    <row r="540" spans="1:15" x14ac:dyDescent="0.25">
      <c r="A540" s="2">
        <v>29</v>
      </c>
      <c r="B540" s="2" t="s">
        <v>18</v>
      </c>
      <c r="C540" s="2">
        <v>4</v>
      </c>
      <c r="D540" s="2">
        <v>1</v>
      </c>
      <c r="E540" s="2" t="s">
        <v>16</v>
      </c>
      <c r="F540" s="2">
        <v>1</v>
      </c>
      <c r="G540" s="2">
        <v>1000</v>
      </c>
      <c r="H540" s="2">
        <v>946397456</v>
      </c>
      <c r="I540" s="2">
        <v>10</v>
      </c>
      <c r="J540" s="2">
        <v>50</v>
      </c>
      <c r="K540" s="2">
        <v>0</v>
      </c>
      <c r="L540" s="3">
        <f xml:space="preserve"> 0 + 2.43</f>
        <v>2.4300000000000002</v>
      </c>
      <c r="M540" s="3">
        <f xml:space="preserve"> 0 + 3.32</f>
        <v>3.32</v>
      </c>
      <c r="N540" s="3">
        <f xml:space="preserve"> 0 + 6.25</f>
        <v>6.25</v>
      </c>
      <c r="O540" s="2">
        <v>0</v>
      </c>
    </row>
    <row r="541" spans="1:15" x14ac:dyDescent="0.25">
      <c r="A541" s="2">
        <v>29</v>
      </c>
      <c r="B541" s="2" t="s">
        <v>18</v>
      </c>
      <c r="C541" s="2">
        <v>4</v>
      </c>
      <c r="D541" s="2">
        <v>1</v>
      </c>
      <c r="E541" s="2" t="s">
        <v>17</v>
      </c>
      <c r="F541" s="2">
        <v>1</v>
      </c>
      <c r="G541" s="2">
        <v>1000</v>
      </c>
      <c r="H541" s="2">
        <v>946397456</v>
      </c>
      <c r="I541" s="2">
        <v>10</v>
      </c>
      <c r="J541" s="2">
        <v>50</v>
      </c>
      <c r="K541" s="2">
        <v>0</v>
      </c>
      <c r="L541" s="3">
        <f xml:space="preserve"> 0 + 2.07</f>
        <v>2.0699999999999998</v>
      </c>
      <c r="M541" s="3">
        <f xml:space="preserve"> 0 + 2.06</f>
        <v>2.06</v>
      </c>
      <c r="N541" s="3">
        <f xml:space="preserve"> 0 + 4.54</f>
        <v>4.54</v>
      </c>
      <c r="O541" s="2">
        <v>0</v>
      </c>
    </row>
    <row r="542" spans="1:15" x14ac:dyDescent="0.25">
      <c r="A542" s="2">
        <v>30</v>
      </c>
      <c r="B542" s="2" t="s">
        <v>18</v>
      </c>
      <c r="C542" s="2">
        <v>4</v>
      </c>
      <c r="D542" s="2">
        <v>1</v>
      </c>
      <c r="E542" s="2" t="s">
        <v>15</v>
      </c>
      <c r="F542" s="2">
        <v>1</v>
      </c>
      <c r="G542" s="2">
        <v>1000</v>
      </c>
      <c r="H542" s="2">
        <v>783544220</v>
      </c>
      <c r="I542" s="2">
        <v>10</v>
      </c>
      <c r="J542" s="2">
        <v>50</v>
      </c>
      <c r="K542" s="2">
        <v>0</v>
      </c>
      <c r="L542" s="3">
        <f xml:space="preserve"> 0 + 7.34</f>
        <v>7.34</v>
      </c>
      <c r="M542" s="3">
        <f xml:space="preserve"> 0 + 5.66</f>
        <v>5.66</v>
      </c>
      <c r="N542" s="3">
        <f xml:space="preserve"> 0 + 13.7</f>
        <v>13.7</v>
      </c>
      <c r="O542" s="2">
        <v>0</v>
      </c>
    </row>
    <row r="543" spans="1:15" x14ac:dyDescent="0.25">
      <c r="A543" s="2">
        <v>30</v>
      </c>
      <c r="B543" s="2" t="s">
        <v>18</v>
      </c>
      <c r="C543" s="2">
        <v>4</v>
      </c>
      <c r="D543" s="2">
        <v>1</v>
      </c>
      <c r="E543" s="2" t="s">
        <v>16</v>
      </c>
      <c r="F543" s="2">
        <v>1</v>
      </c>
      <c r="G543" s="2">
        <v>1000</v>
      </c>
      <c r="H543" s="2">
        <v>783544220</v>
      </c>
      <c r="I543" s="2">
        <v>10</v>
      </c>
      <c r="J543" s="2">
        <v>50</v>
      </c>
      <c r="K543" s="2">
        <v>0</v>
      </c>
      <c r="L543" s="3">
        <f xml:space="preserve"> 0 + 2.15</f>
        <v>2.15</v>
      </c>
      <c r="M543" s="3">
        <f xml:space="preserve"> 0 + 3.55</f>
        <v>3.55</v>
      </c>
      <c r="N543" s="3">
        <f xml:space="preserve"> 0 + 6.21</f>
        <v>6.21</v>
      </c>
      <c r="O543" s="2">
        <v>0</v>
      </c>
    </row>
    <row r="544" spans="1:15" x14ac:dyDescent="0.25">
      <c r="A544" s="2">
        <v>30</v>
      </c>
      <c r="B544" s="2" t="s">
        <v>18</v>
      </c>
      <c r="C544" s="2">
        <v>4</v>
      </c>
      <c r="D544" s="2">
        <v>1</v>
      </c>
      <c r="E544" s="2" t="s">
        <v>17</v>
      </c>
      <c r="F544" s="2">
        <v>1</v>
      </c>
      <c r="G544" s="2">
        <v>1000</v>
      </c>
      <c r="H544" s="2">
        <v>783544220</v>
      </c>
      <c r="I544" s="2">
        <v>10</v>
      </c>
      <c r="J544" s="2">
        <v>50</v>
      </c>
      <c r="K544" s="2">
        <v>0</v>
      </c>
      <c r="L544" s="3">
        <f xml:space="preserve"> 0 + 3.44</f>
        <v>3.44</v>
      </c>
      <c r="M544" s="3">
        <f xml:space="preserve"> 0 + 2.51</f>
        <v>2.5099999999999998</v>
      </c>
      <c r="N544" s="3">
        <f xml:space="preserve"> 0 + 6.35</f>
        <v>6.35</v>
      </c>
      <c r="O544" s="2">
        <v>0</v>
      </c>
    </row>
    <row r="545" spans="1:15" x14ac:dyDescent="0.25">
      <c r="A545" s="2">
        <v>31</v>
      </c>
      <c r="B545" s="2" t="s">
        <v>18</v>
      </c>
      <c r="C545" s="2">
        <v>4</v>
      </c>
      <c r="D545" s="2">
        <v>1</v>
      </c>
      <c r="E545" s="2" t="s">
        <v>15</v>
      </c>
      <c r="F545" s="2">
        <v>1</v>
      </c>
      <c r="G545" s="2">
        <v>1000</v>
      </c>
      <c r="H545" s="2">
        <v>1847156556</v>
      </c>
      <c r="I545" s="2">
        <v>10</v>
      </c>
      <c r="J545" s="2">
        <v>50</v>
      </c>
      <c r="K545" s="2">
        <v>0</v>
      </c>
      <c r="L545" s="3">
        <f xml:space="preserve"> 0 + 6.51</f>
        <v>6.51</v>
      </c>
      <c r="M545" s="3">
        <f xml:space="preserve"> 0 + 5.33</f>
        <v>5.33</v>
      </c>
      <c r="N545" s="3">
        <f xml:space="preserve"> 0 + 12.56</f>
        <v>12.56</v>
      </c>
      <c r="O545" s="2">
        <v>0</v>
      </c>
    </row>
    <row r="546" spans="1:15" x14ac:dyDescent="0.25">
      <c r="A546" s="2">
        <v>31</v>
      </c>
      <c r="B546" s="2" t="s">
        <v>18</v>
      </c>
      <c r="C546" s="2">
        <v>4</v>
      </c>
      <c r="D546" s="2">
        <v>1</v>
      </c>
      <c r="E546" s="2" t="s">
        <v>16</v>
      </c>
      <c r="F546" s="2">
        <v>1</v>
      </c>
      <c r="G546" s="2">
        <v>1000</v>
      </c>
      <c r="H546" s="2">
        <v>1847156556</v>
      </c>
      <c r="I546" s="2">
        <v>10</v>
      </c>
      <c r="J546" s="2">
        <v>50</v>
      </c>
      <c r="K546" s="2">
        <v>0</v>
      </c>
      <c r="L546" s="3">
        <f xml:space="preserve"> 0 + 1.89</f>
        <v>1.89</v>
      </c>
      <c r="M546" s="3">
        <f xml:space="preserve"> 0 + 3.17</f>
        <v>3.17</v>
      </c>
      <c r="N546" s="3">
        <f xml:space="preserve"> 0 + 5.57</f>
        <v>5.57</v>
      </c>
      <c r="O546" s="2">
        <v>0</v>
      </c>
    </row>
    <row r="547" spans="1:15" x14ac:dyDescent="0.25">
      <c r="A547" s="2">
        <v>31</v>
      </c>
      <c r="B547" s="2" t="s">
        <v>18</v>
      </c>
      <c r="C547" s="2">
        <v>4</v>
      </c>
      <c r="D547" s="2">
        <v>1</v>
      </c>
      <c r="E547" s="2" t="s">
        <v>17</v>
      </c>
      <c r="F547" s="2">
        <v>1</v>
      </c>
      <c r="G547" s="2">
        <v>1000</v>
      </c>
      <c r="H547" s="2">
        <v>1847156556</v>
      </c>
      <c r="I547" s="2">
        <v>10</v>
      </c>
      <c r="J547" s="2">
        <v>50</v>
      </c>
      <c r="K547" s="2">
        <v>0</v>
      </c>
      <c r="L547" s="3">
        <f xml:space="preserve"> 0 + 2.77</f>
        <v>2.77</v>
      </c>
      <c r="M547" s="3">
        <f xml:space="preserve"> 0 + 2.18</f>
        <v>2.1800000000000002</v>
      </c>
      <c r="N547" s="3">
        <f xml:space="preserve"> 0 + 5.35</f>
        <v>5.35</v>
      </c>
      <c r="O547" s="2">
        <v>0</v>
      </c>
    </row>
    <row r="548" spans="1:15" x14ac:dyDescent="0.25">
      <c r="A548" s="2">
        <v>32</v>
      </c>
      <c r="B548" s="2" t="s">
        <v>18</v>
      </c>
      <c r="C548" s="2">
        <v>4</v>
      </c>
      <c r="D548" s="2">
        <v>1</v>
      </c>
      <c r="E548" s="2" t="s">
        <v>15</v>
      </c>
      <c r="F548" s="2">
        <v>1</v>
      </c>
      <c r="G548" s="2">
        <v>1000</v>
      </c>
      <c r="H548" s="2">
        <v>904387628</v>
      </c>
      <c r="I548" s="2">
        <v>10</v>
      </c>
      <c r="J548" s="2">
        <v>50</v>
      </c>
      <c r="K548" s="2">
        <v>0</v>
      </c>
      <c r="L548" s="3">
        <f xml:space="preserve"> 0 + 8.9</f>
        <v>8.9</v>
      </c>
      <c r="M548" s="3">
        <f xml:space="preserve"> 0 + 6.62</f>
        <v>6.62</v>
      </c>
      <c r="N548" s="3">
        <f xml:space="preserve"> 0 + 16.24</f>
        <v>16.239999999999998</v>
      </c>
      <c r="O548" s="2">
        <v>0</v>
      </c>
    </row>
    <row r="549" spans="1:15" x14ac:dyDescent="0.25">
      <c r="A549" s="2">
        <v>32</v>
      </c>
      <c r="B549" s="2" t="s">
        <v>18</v>
      </c>
      <c r="C549" s="2">
        <v>4</v>
      </c>
      <c r="D549" s="2">
        <v>1</v>
      </c>
      <c r="E549" s="2" t="s">
        <v>16</v>
      </c>
      <c r="F549" s="2">
        <v>1</v>
      </c>
      <c r="G549" s="2">
        <v>1000</v>
      </c>
      <c r="H549" s="2">
        <v>904387628</v>
      </c>
      <c r="I549" s="2">
        <v>10</v>
      </c>
      <c r="J549" s="2">
        <v>50</v>
      </c>
      <c r="K549" s="2">
        <v>0</v>
      </c>
      <c r="L549" s="3">
        <f xml:space="preserve"> 0 + 3.71</f>
        <v>3.71</v>
      </c>
      <c r="M549" s="3">
        <f xml:space="preserve"> 0 + 4.24</f>
        <v>4.24</v>
      </c>
      <c r="N549" s="3">
        <f xml:space="preserve"> 0 + 8.44</f>
        <v>8.44</v>
      </c>
      <c r="O549" s="2">
        <v>0</v>
      </c>
    </row>
    <row r="550" spans="1:15" x14ac:dyDescent="0.25">
      <c r="A550" s="2">
        <v>32</v>
      </c>
      <c r="B550" s="2" t="s">
        <v>18</v>
      </c>
      <c r="C550" s="2">
        <v>4</v>
      </c>
      <c r="D550" s="2">
        <v>1</v>
      </c>
      <c r="E550" s="2" t="s">
        <v>17</v>
      </c>
      <c r="F550" s="2">
        <v>1</v>
      </c>
      <c r="G550" s="2">
        <v>1000</v>
      </c>
      <c r="H550" s="2">
        <v>904387628</v>
      </c>
      <c r="I550" s="2">
        <v>10</v>
      </c>
      <c r="J550" s="2">
        <v>50</v>
      </c>
      <c r="K550" s="2">
        <v>0</v>
      </c>
      <c r="L550" s="3">
        <f xml:space="preserve"> 0 + 5.17</f>
        <v>5.17</v>
      </c>
      <c r="M550" s="3">
        <f xml:space="preserve"> 0 + 3.24</f>
        <v>3.24</v>
      </c>
      <c r="N550" s="3">
        <f xml:space="preserve"> 0 + 8.81</f>
        <v>8.81</v>
      </c>
      <c r="O550" s="2">
        <v>0</v>
      </c>
    </row>
    <row r="551" spans="1:15" x14ac:dyDescent="0.25">
      <c r="A551" s="2">
        <v>33</v>
      </c>
      <c r="B551" s="2" t="s">
        <v>18</v>
      </c>
      <c r="C551" s="2">
        <v>4</v>
      </c>
      <c r="D551" s="2">
        <v>1</v>
      </c>
      <c r="E551" s="2" t="s">
        <v>15</v>
      </c>
      <c r="F551" s="2">
        <v>1</v>
      </c>
      <c r="G551" s="2">
        <v>1000</v>
      </c>
      <c r="H551" s="2">
        <v>127060778</v>
      </c>
      <c r="I551" s="2">
        <v>10</v>
      </c>
      <c r="J551" s="2">
        <v>50</v>
      </c>
      <c r="K551" s="2">
        <v>0</v>
      </c>
      <c r="L551" s="3">
        <f xml:space="preserve"> 0 + 6.19</f>
        <v>6.19</v>
      </c>
      <c r="M551" s="3">
        <f xml:space="preserve"> 0 + 5.05</f>
        <v>5.05</v>
      </c>
      <c r="N551" s="3">
        <f xml:space="preserve"> 0 + 11.95</f>
        <v>11.95</v>
      </c>
      <c r="O551" s="2">
        <v>0</v>
      </c>
    </row>
    <row r="552" spans="1:15" x14ac:dyDescent="0.25">
      <c r="A552" s="2">
        <v>33</v>
      </c>
      <c r="B552" s="2" t="s">
        <v>18</v>
      </c>
      <c r="C552" s="2">
        <v>4</v>
      </c>
      <c r="D552" s="2">
        <v>1</v>
      </c>
      <c r="E552" s="2" t="s">
        <v>16</v>
      </c>
      <c r="F552" s="2">
        <v>1</v>
      </c>
      <c r="G552" s="2">
        <v>1000</v>
      </c>
      <c r="H552" s="2">
        <v>127060778</v>
      </c>
      <c r="I552" s="2">
        <v>10</v>
      </c>
      <c r="J552" s="2">
        <v>50</v>
      </c>
      <c r="K552" s="2">
        <v>0</v>
      </c>
      <c r="L552" s="3">
        <f xml:space="preserve"> 0 + 3.54</f>
        <v>3.54</v>
      </c>
      <c r="M552" s="3">
        <f xml:space="preserve"> 0 + 4.27</f>
        <v>4.2699999999999996</v>
      </c>
      <c r="N552" s="3">
        <f xml:space="preserve"> 0 + 8.32</f>
        <v>8.32</v>
      </c>
      <c r="O552" s="2">
        <v>0</v>
      </c>
    </row>
    <row r="553" spans="1:15" x14ac:dyDescent="0.25">
      <c r="A553" s="2">
        <v>33</v>
      </c>
      <c r="B553" s="2" t="s">
        <v>18</v>
      </c>
      <c r="C553" s="2">
        <v>4</v>
      </c>
      <c r="D553" s="2">
        <v>1</v>
      </c>
      <c r="E553" s="2" t="s">
        <v>17</v>
      </c>
      <c r="F553" s="2">
        <v>1</v>
      </c>
      <c r="G553" s="2">
        <v>1000</v>
      </c>
      <c r="H553" s="2">
        <v>127060778</v>
      </c>
      <c r="I553" s="2">
        <v>10</v>
      </c>
      <c r="J553" s="2">
        <v>50</v>
      </c>
      <c r="K553" s="2">
        <v>0</v>
      </c>
      <c r="L553" s="3">
        <f xml:space="preserve"> 0 + 3.37</f>
        <v>3.37</v>
      </c>
      <c r="M553" s="3">
        <f xml:space="preserve"> 0 + 2.54</f>
        <v>2.54</v>
      </c>
      <c r="N553" s="3">
        <f xml:space="preserve"> 0 + 6.32</f>
        <v>6.32</v>
      </c>
      <c r="O553" s="2">
        <v>0</v>
      </c>
    </row>
    <row r="554" spans="1:15" x14ac:dyDescent="0.25">
      <c r="A554" s="2">
        <v>34</v>
      </c>
      <c r="B554" s="2" t="s">
        <v>18</v>
      </c>
      <c r="C554" s="2">
        <v>4</v>
      </c>
      <c r="D554" s="2">
        <v>1</v>
      </c>
      <c r="E554" s="2" t="s">
        <v>15</v>
      </c>
      <c r="F554" s="2">
        <v>1</v>
      </c>
      <c r="G554" s="2">
        <v>1000</v>
      </c>
      <c r="H554" s="2">
        <v>1763773510</v>
      </c>
      <c r="I554" s="2">
        <v>10</v>
      </c>
      <c r="J554" s="2">
        <v>50</v>
      </c>
      <c r="K554" s="2">
        <v>0</v>
      </c>
      <c r="L554" s="3">
        <f xml:space="preserve"> 0 + 7.91</f>
        <v>7.91</v>
      </c>
      <c r="M554" s="3">
        <f xml:space="preserve"> 0 + 5.98</f>
        <v>5.98</v>
      </c>
      <c r="N554" s="3">
        <f xml:space="preserve"> 0 + 14.61</f>
        <v>14.61</v>
      </c>
      <c r="O554" s="2">
        <v>0</v>
      </c>
    </row>
    <row r="555" spans="1:15" x14ac:dyDescent="0.25">
      <c r="A555" s="2">
        <v>34</v>
      </c>
      <c r="B555" s="2" t="s">
        <v>18</v>
      </c>
      <c r="C555" s="2">
        <v>4</v>
      </c>
      <c r="D555" s="2">
        <v>1</v>
      </c>
      <c r="E555" s="2" t="s">
        <v>16</v>
      </c>
      <c r="F555" s="2">
        <v>1</v>
      </c>
      <c r="G555" s="2">
        <v>1000</v>
      </c>
      <c r="H555" s="2">
        <v>1763773510</v>
      </c>
      <c r="I555" s="2">
        <v>10</v>
      </c>
      <c r="J555" s="2">
        <v>50</v>
      </c>
      <c r="K555" s="2">
        <v>0</v>
      </c>
      <c r="L555" s="3">
        <f xml:space="preserve"> 0 + 0.38</f>
        <v>0.38</v>
      </c>
      <c r="M555" s="3">
        <f xml:space="preserve"> 0 + 2.14</f>
        <v>2.14</v>
      </c>
      <c r="N555" s="3">
        <f xml:space="preserve"> 0 + 3.03</f>
        <v>3.03</v>
      </c>
      <c r="O555" s="2">
        <v>0</v>
      </c>
    </row>
    <row r="556" spans="1:15" x14ac:dyDescent="0.25">
      <c r="A556" s="2">
        <v>34</v>
      </c>
      <c r="B556" s="2" t="s">
        <v>18</v>
      </c>
      <c r="C556" s="2">
        <v>4</v>
      </c>
      <c r="D556" s="2">
        <v>1</v>
      </c>
      <c r="E556" s="2" t="s">
        <v>17</v>
      </c>
      <c r="F556" s="2">
        <v>1</v>
      </c>
      <c r="G556" s="2">
        <v>1000</v>
      </c>
      <c r="H556" s="2">
        <v>1763773510</v>
      </c>
      <c r="I556" s="2">
        <v>10</v>
      </c>
      <c r="J556" s="2">
        <v>50</v>
      </c>
      <c r="K556" s="2">
        <v>0</v>
      </c>
      <c r="L556" s="3">
        <f xml:space="preserve"> 0 + 2.36</f>
        <v>2.36</v>
      </c>
      <c r="M556" s="3">
        <f xml:space="preserve"> 0 + 2.32</f>
        <v>2.3199999999999998</v>
      </c>
      <c r="N556" s="3">
        <f xml:space="preserve"> 0 + 5.07</f>
        <v>5.07</v>
      </c>
      <c r="O556" s="2">
        <v>0</v>
      </c>
    </row>
    <row r="557" spans="1:15" x14ac:dyDescent="0.25">
      <c r="A557" s="2">
        <v>35</v>
      </c>
      <c r="B557" s="2" t="s">
        <v>18</v>
      </c>
      <c r="C557" s="2">
        <v>4</v>
      </c>
      <c r="D557" s="2">
        <v>1</v>
      </c>
      <c r="E557" s="2" t="s">
        <v>15</v>
      </c>
      <c r="F557" s="2">
        <v>1</v>
      </c>
      <c r="G557" s="2">
        <v>1000</v>
      </c>
      <c r="H557" s="2">
        <v>216853361</v>
      </c>
      <c r="I557" s="2">
        <v>10</v>
      </c>
      <c r="J557" s="2">
        <v>50</v>
      </c>
      <c r="K557" s="2">
        <v>0</v>
      </c>
      <c r="L557" s="3">
        <f xml:space="preserve"> 0 + 6.8</f>
        <v>6.8</v>
      </c>
      <c r="M557" s="3">
        <f xml:space="preserve"> 0 + 5.69</f>
        <v>5.69</v>
      </c>
      <c r="N557" s="3">
        <f xml:space="preserve"> 0 + 13.22</f>
        <v>13.22</v>
      </c>
      <c r="O557" s="2">
        <v>0</v>
      </c>
    </row>
    <row r="558" spans="1:15" x14ac:dyDescent="0.25">
      <c r="A558" s="2">
        <v>35</v>
      </c>
      <c r="B558" s="2" t="s">
        <v>18</v>
      </c>
      <c r="C558" s="2">
        <v>4</v>
      </c>
      <c r="D558" s="2">
        <v>1</v>
      </c>
      <c r="E558" s="2" t="s">
        <v>16</v>
      </c>
      <c r="F558" s="2">
        <v>1</v>
      </c>
      <c r="G558" s="2">
        <v>1000</v>
      </c>
      <c r="H558" s="2">
        <v>216853361</v>
      </c>
      <c r="I558" s="2">
        <v>10</v>
      </c>
      <c r="J558" s="2">
        <v>50</v>
      </c>
      <c r="K558" s="2">
        <v>0</v>
      </c>
      <c r="L558" s="3">
        <f xml:space="preserve"> 0 + 1.99</f>
        <v>1.99</v>
      </c>
      <c r="M558" s="3">
        <f xml:space="preserve"> 0 + 3.43</f>
        <v>3.43</v>
      </c>
      <c r="N558" s="3">
        <f xml:space="preserve"> 0 + 5.95</f>
        <v>5.95</v>
      </c>
      <c r="O558" s="2">
        <v>0</v>
      </c>
    </row>
    <row r="559" spans="1:15" x14ac:dyDescent="0.25">
      <c r="A559" s="2">
        <v>35</v>
      </c>
      <c r="B559" s="2" t="s">
        <v>18</v>
      </c>
      <c r="C559" s="2">
        <v>4</v>
      </c>
      <c r="D559" s="2">
        <v>1</v>
      </c>
      <c r="E559" s="2" t="s">
        <v>17</v>
      </c>
      <c r="F559" s="2">
        <v>1</v>
      </c>
      <c r="G559" s="2">
        <v>1000</v>
      </c>
      <c r="H559" s="2">
        <v>216853361</v>
      </c>
      <c r="I559" s="2">
        <v>10</v>
      </c>
      <c r="J559" s="2">
        <v>50</v>
      </c>
      <c r="K559" s="2">
        <v>0</v>
      </c>
      <c r="L559" s="3">
        <f xml:space="preserve"> 0 + 3.19</f>
        <v>3.19</v>
      </c>
      <c r="M559" s="3">
        <f xml:space="preserve"> 0 + 2.52</f>
        <v>2.52</v>
      </c>
      <c r="N559" s="3">
        <f xml:space="preserve"> 0 + 6.1</f>
        <v>6.1</v>
      </c>
      <c r="O559" s="2">
        <v>0</v>
      </c>
    </row>
    <row r="560" spans="1:15" x14ac:dyDescent="0.25">
      <c r="A560" s="2">
        <v>36</v>
      </c>
      <c r="B560" s="2" t="s">
        <v>18</v>
      </c>
      <c r="C560" s="2">
        <v>4</v>
      </c>
      <c r="D560" s="2">
        <v>1</v>
      </c>
      <c r="E560" s="2" t="s">
        <v>15</v>
      </c>
      <c r="F560" s="2">
        <v>1</v>
      </c>
      <c r="G560" s="2">
        <v>1000</v>
      </c>
      <c r="H560" s="2">
        <v>815400531</v>
      </c>
      <c r="I560" s="2">
        <v>10</v>
      </c>
      <c r="J560" s="2">
        <v>50</v>
      </c>
      <c r="K560" s="2">
        <v>0</v>
      </c>
      <c r="L560" s="3">
        <f xml:space="preserve"> 0 + 7.67</f>
        <v>7.67</v>
      </c>
      <c r="M560" s="3">
        <f xml:space="preserve"> 0 + 5.49</f>
        <v>5.49</v>
      </c>
      <c r="N560" s="3">
        <f xml:space="preserve"> 0 + 13.89</f>
        <v>13.89</v>
      </c>
      <c r="O560" s="2">
        <v>0</v>
      </c>
    </row>
    <row r="561" spans="1:15" x14ac:dyDescent="0.25">
      <c r="A561" s="2">
        <v>36</v>
      </c>
      <c r="B561" s="2" t="s">
        <v>18</v>
      </c>
      <c r="C561" s="2">
        <v>4</v>
      </c>
      <c r="D561" s="2">
        <v>1</v>
      </c>
      <c r="E561" s="2" t="s">
        <v>16</v>
      </c>
      <c r="F561" s="2">
        <v>1</v>
      </c>
      <c r="G561" s="2">
        <v>1000</v>
      </c>
      <c r="H561" s="2">
        <v>815400531</v>
      </c>
      <c r="I561" s="2">
        <v>10</v>
      </c>
      <c r="J561" s="2">
        <v>50</v>
      </c>
      <c r="K561" s="2">
        <v>0</v>
      </c>
      <c r="L561" s="3">
        <f xml:space="preserve"> 0 + 2.74</f>
        <v>2.74</v>
      </c>
      <c r="M561" s="3">
        <f xml:space="preserve"> 0 + 3.76</f>
        <v>3.76</v>
      </c>
      <c r="N561" s="3">
        <f xml:space="preserve"> 0 + 7.02</f>
        <v>7.02</v>
      </c>
      <c r="O561" s="2">
        <v>0</v>
      </c>
    </row>
    <row r="562" spans="1:15" x14ac:dyDescent="0.25">
      <c r="A562" s="2">
        <v>36</v>
      </c>
      <c r="B562" s="2" t="s">
        <v>18</v>
      </c>
      <c r="C562" s="2">
        <v>4</v>
      </c>
      <c r="D562" s="2">
        <v>1</v>
      </c>
      <c r="E562" s="2" t="s">
        <v>17</v>
      </c>
      <c r="F562" s="2">
        <v>1</v>
      </c>
      <c r="G562" s="2">
        <v>1000</v>
      </c>
      <c r="H562" s="2">
        <v>815400531</v>
      </c>
      <c r="I562" s="2">
        <v>10</v>
      </c>
      <c r="J562" s="2">
        <v>50</v>
      </c>
      <c r="K562" s="2">
        <v>0</v>
      </c>
      <c r="L562" s="3">
        <f xml:space="preserve"> 0 + 4.06</f>
        <v>4.0599999999999996</v>
      </c>
      <c r="M562" s="3">
        <f xml:space="preserve"> 0 + 2.64</f>
        <v>2.64</v>
      </c>
      <c r="N562" s="3">
        <f xml:space="preserve"> 0 + 7.1</f>
        <v>7.1</v>
      </c>
      <c r="O562" s="2">
        <v>0</v>
      </c>
    </row>
    <row r="563" spans="1:15" x14ac:dyDescent="0.25">
      <c r="A563" s="2">
        <v>37</v>
      </c>
      <c r="B563" s="2" t="s">
        <v>18</v>
      </c>
      <c r="C563" s="2">
        <v>4</v>
      </c>
      <c r="D563" s="2">
        <v>1</v>
      </c>
      <c r="E563" s="2" t="s">
        <v>15</v>
      </c>
      <c r="F563" s="2">
        <v>1</v>
      </c>
      <c r="G563" s="2">
        <v>1000</v>
      </c>
      <c r="H563" s="2">
        <v>1889404341</v>
      </c>
      <c r="I563" s="2">
        <v>10</v>
      </c>
      <c r="J563" s="2">
        <v>50</v>
      </c>
      <c r="K563" s="2">
        <v>0</v>
      </c>
      <c r="L563" s="3">
        <f xml:space="preserve"> 0 + 9.26</f>
        <v>9.26</v>
      </c>
      <c r="M563" s="3">
        <f xml:space="preserve"> 0 + 6.32</f>
        <v>6.32</v>
      </c>
      <c r="N563" s="3">
        <f xml:space="preserve"> 0 + 16.28</f>
        <v>16.28</v>
      </c>
      <c r="O563" s="2">
        <v>0</v>
      </c>
    </row>
    <row r="564" spans="1:15" x14ac:dyDescent="0.25">
      <c r="A564" s="2">
        <v>37</v>
      </c>
      <c r="B564" s="2" t="s">
        <v>18</v>
      </c>
      <c r="C564" s="2">
        <v>4</v>
      </c>
      <c r="D564" s="2">
        <v>1</v>
      </c>
      <c r="E564" s="2" t="s">
        <v>16</v>
      </c>
      <c r="F564" s="2">
        <v>1</v>
      </c>
      <c r="G564" s="2">
        <v>1000</v>
      </c>
      <c r="H564" s="2">
        <v>1889404341</v>
      </c>
      <c r="I564" s="2">
        <v>10</v>
      </c>
      <c r="J564" s="2">
        <v>50</v>
      </c>
      <c r="K564" s="2">
        <v>0</v>
      </c>
      <c r="L564" s="3">
        <f xml:space="preserve"> 0 + 2.87</f>
        <v>2.87</v>
      </c>
      <c r="M564" s="3">
        <f xml:space="preserve"> 0 + 3.99</f>
        <v>3.99</v>
      </c>
      <c r="N564" s="3">
        <f xml:space="preserve"> 0 + 7.37</f>
        <v>7.37</v>
      </c>
      <c r="O564" s="2">
        <v>0</v>
      </c>
    </row>
    <row r="565" spans="1:15" x14ac:dyDescent="0.25">
      <c r="A565" s="2">
        <v>37</v>
      </c>
      <c r="B565" s="2" t="s">
        <v>18</v>
      </c>
      <c r="C565" s="2">
        <v>4</v>
      </c>
      <c r="D565" s="2">
        <v>1</v>
      </c>
      <c r="E565" s="2" t="s">
        <v>17</v>
      </c>
      <c r="F565" s="2">
        <v>1</v>
      </c>
      <c r="G565" s="2">
        <v>1000</v>
      </c>
      <c r="H565" s="2">
        <v>1889404341</v>
      </c>
      <c r="I565" s="2">
        <v>10</v>
      </c>
      <c r="J565" s="2">
        <v>50</v>
      </c>
      <c r="K565" s="2">
        <v>0</v>
      </c>
      <c r="L565" s="3">
        <f xml:space="preserve"> 0 + 3.36</f>
        <v>3.36</v>
      </c>
      <c r="M565" s="3">
        <f xml:space="preserve"> 0 + 2.42</f>
        <v>2.42</v>
      </c>
      <c r="N565" s="3">
        <f xml:space="preserve"> 0 + 6.18</f>
        <v>6.18</v>
      </c>
      <c r="O565" s="2">
        <v>0</v>
      </c>
    </row>
    <row r="566" spans="1:15" x14ac:dyDescent="0.25">
      <c r="A566" s="2">
        <v>38</v>
      </c>
      <c r="B566" s="2" t="s">
        <v>18</v>
      </c>
      <c r="C566" s="2">
        <v>4</v>
      </c>
      <c r="D566" s="2">
        <v>1</v>
      </c>
      <c r="E566" s="2" t="s">
        <v>15</v>
      </c>
      <c r="F566" s="2">
        <v>1</v>
      </c>
      <c r="G566" s="2">
        <v>1000</v>
      </c>
      <c r="H566" s="2">
        <v>1277861863</v>
      </c>
      <c r="I566" s="2">
        <v>10</v>
      </c>
      <c r="J566" s="2">
        <v>50</v>
      </c>
      <c r="K566" s="2">
        <v>0</v>
      </c>
      <c r="L566" s="3">
        <f xml:space="preserve"> 0 + 9.64</f>
        <v>9.64</v>
      </c>
      <c r="M566" s="3">
        <f xml:space="preserve"> 0 + 6.44</f>
        <v>6.44</v>
      </c>
      <c r="N566" s="3">
        <f xml:space="preserve"> 0 + 16.81</f>
        <v>16.809999999999999</v>
      </c>
      <c r="O566" s="2">
        <v>0</v>
      </c>
    </row>
    <row r="567" spans="1:15" x14ac:dyDescent="0.25">
      <c r="A567" s="2">
        <v>38</v>
      </c>
      <c r="B567" s="2" t="s">
        <v>18</v>
      </c>
      <c r="C567" s="2">
        <v>4</v>
      </c>
      <c r="D567" s="2">
        <v>1</v>
      </c>
      <c r="E567" s="2" t="s">
        <v>16</v>
      </c>
      <c r="F567" s="2">
        <v>1</v>
      </c>
      <c r="G567" s="2">
        <v>1000</v>
      </c>
      <c r="H567" s="2">
        <v>1277861863</v>
      </c>
      <c r="I567" s="2">
        <v>10</v>
      </c>
      <c r="J567" s="2">
        <v>50</v>
      </c>
      <c r="K567" s="2">
        <v>0</v>
      </c>
      <c r="L567" s="3">
        <f xml:space="preserve"> 0 + 3.78</f>
        <v>3.78</v>
      </c>
      <c r="M567" s="3">
        <f xml:space="preserve"> 0 + 4.24</f>
        <v>4.24</v>
      </c>
      <c r="N567" s="3">
        <f xml:space="preserve"> 0 + 8.54</f>
        <v>8.5399999999999991</v>
      </c>
      <c r="O567" s="2">
        <v>0</v>
      </c>
    </row>
    <row r="568" spans="1:15" x14ac:dyDescent="0.25">
      <c r="A568" s="2">
        <v>38</v>
      </c>
      <c r="B568" s="2" t="s">
        <v>18</v>
      </c>
      <c r="C568" s="2">
        <v>4</v>
      </c>
      <c r="D568" s="2">
        <v>1</v>
      </c>
      <c r="E568" s="2" t="s">
        <v>17</v>
      </c>
      <c r="F568" s="2">
        <v>1</v>
      </c>
      <c r="G568" s="2">
        <v>1000</v>
      </c>
      <c r="H568" s="2">
        <v>1277861863</v>
      </c>
      <c r="I568" s="2">
        <v>10</v>
      </c>
      <c r="J568" s="2">
        <v>50</v>
      </c>
      <c r="K568" s="2">
        <v>0</v>
      </c>
      <c r="L568" s="3">
        <f xml:space="preserve"> 0 + 4.42</f>
        <v>4.42</v>
      </c>
      <c r="M568" s="3">
        <f xml:space="preserve"> 0 + 2.86</f>
        <v>2.86</v>
      </c>
      <c r="N568" s="3">
        <f xml:space="preserve"> 0 + 7.67</f>
        <v>7.67</v>
      </c>
      <c r="O568" s="2">
        <v>0</v>
      </c>
    </row>
    <row r="569" spans="1:15" x14ac:dyDescent="0.25">
      <c r="A569" s="2">
        <v>39</v>
      </c>
      <c r="B569" s="2" t="s">
        <v>18</v>
      </c>
      <c r="C569" s="2">
        <v>4</v>
      </c>
      <c r="D569" s="2">
        <v>1</v>
      </c>
      <c r="E569" s="2" t="s">
        <v>15</v>
      </c>
      <c r="F569" s="2">
        <v>1</v>
      </c>
      <c r="G569" s="2">
        <v>1000</v>
      </c>
      <c r="H569" s="2">
        <v>1633233815</v>
      </c>
      <c r="I569" s="2">
        <v>10</v>
      </c>
      <c r="J569" s="2">
        <v>50</v>
      </c>
      <c r="K569" s="2">
        <v>0</v>
      </c>
      <c r="L569" s="3">
        <f xml:space="preserve"> 0 + 11.45</f>
        <v>11.45</v>
      </c>
      <c r="M569" s="3">
        <f xml:space="preserve"> 0 + 7.34</f>
        <v>7.34</v>
      </c>
      <c r="N569" s="3">
        <f xml:space="preserve"> 0 + 19.47</f>
        <v>19.47</v>
      </c>
      <c r="O569" s="2">
        <v>0</v>
      </c>
    </row>
    <row r="570" spans="1:15" x14ac:dyDescent="0.25">
      <c r="A570" s="2">
        <v>39</v>
      </c>
      <c r="B570" s="2" t="s">
        <v>18</v>
      </c>
      <c r="C570" s="2">
        <v>4</v>
      </c>
      <c r="D570" s="2">
        <v>1</v>
      </c>
      <c r="E570" s="2" t="s">
        <v>16</v>
      </c>
      <c r="F570" s="2">
        <v>1</v>
      </c>
      <c r="G570" s="2">
        <v>1000</v>
      </c>
      <c r="H570" s="2">
        <v>1633233815</v>
      </c>
      <c r="I570" s="2">
        <v>10</v>
      </c>
      <c r="J570" s="2">
        <v>50</v>
      </c>
      <c r="K570" s="2">
        <v>0</v>
      </c>
      <c r="L570" s="3">
        <f xml:space="preserve"> 0 + 3.35</f>
        <v>3.35</v>
      </c>
      <c r="M570" s="3">
        <f xml:space="preserve"> 0 + 3.95</f>
        <v>3.95</v>
      </c>
      <c r="N570" s="3">
        <f xml:space="preserve"> 0 + 7.81</f>
        <v>7.81</v>
      </c>
      <c r="O570" s="2">
        <v>0</v>
      </c>
    </row>
    <row r="571" spans="1:15" x14ac:dyDescent="0.25">
      <c r="A571" s="2">
        <v>39</v>
      </c>
      <c r="B571" s="2" t="s">
        <v>18</v>
      </c>
      <c r="C571" s="2">
        <v>4</v>
      </c>
      <c r="D571" s="2">
        <v>1</v>
      </c>
      <c r="E571" s="2" t="s">
        <v>17</v>
      </c>
      <c r="F571" s="2">
        <v>1</v>
      </c>
      <c r="G571" s="2">
        <v>1000</v>
      </c>
      <c r="H571" s="2">
        <v>1633233815</v>
      </c>
      <c r="I571" s="2">
        <v>10</v>
      </c>
      <c r="J571" s="2">
        <v>50</v>
      </c>
      <c r="K571" s="2">
        <v>0</v>
      </c>
      <c r="L571" s="3">
        <f xml:space="preserve"> 0 + 3.73</f>
        <v>3.73</v>
      </c>
      <c r="M571" s="3">
        <f xml:space="preserve"> 0 + 2.43</f>
        <v>2.4300000000000002</v>
      </c>
      <c r="N571" s="3">
        <f xml:space="preserve"> 0 + 6.56</f>
        <v>6.56</v>
      </c>
      <c r="O571" s="2">
        <v>0</v>
      </c>
    </row>
    <row r="572" spans="1:15" x14ac:dyDescent="0.25">
      <c r="A572" s="2">
        <v>40</v>
      </c>
      <c r="B572" s="2" t="s">
        <v>18</v>
      </c>
      <c r="C572" s="2">
        <v>4</v>
      </c>
      <c r="D572" s="2">
        <v>1</v>
      </c>
      <c r="E572" s="2" t="s">
        <v>15</v>
      </c>
      <c r="F572" s="2">
        <v>1</v>
      </c>
      <c r="G572" s="2">
        <v>1000</v>
      </c>
      <c r="H572" s="2">
        <v>431804828</v>
      </c>
      <c r="I572" s="2">
        <v>10</v>
      </c>
      <c r="J572" s="2">
        <v>50</v>
      </c>
      <c r="K572" s="2">
        <v>0</v>
      </c>
      <c r="L572" s="3">
        <f xml:space="preserve"> 0 + 7.14</f>
        <v>7.14</v>
      </c>
      <c r="M572" s="3">
        <f xml:space="preserve"> 0 + 5.88</f>
        <v>5.88</v>
      </c>
      <c r="N572" s="3">
        <f xml:space="preserve"> 0 + 13.75</f>
        <v>13.75</v>
      </c>
      <c r="O572" s="2">
        <v>0</v>
      </c>
    </row>
    <row r="573" spans="1:15" x14ac:dyDescent="0.25">
      <c r="A573" s="2">
        <v>40</v>
      </c>
      <c r="B573" s="2" t="s">
        <v>18</v>
      </c>
      <c r="C573" s="2">
        <v>4</v>
      </c>
      <c r="D573" s="2">
        <v>1</v>
      </c>
      <c r="E573" s="2" t="s">
        <v>16</v>
      </c>
      <c r="F573" s="2">
        <v>1</v>
      </c>
      <c r="G573" s="2">
        <v>1000</v>
      </c>
      <c r="H573" s="2">
        <v>431804828</v>
      </c>
      <c r="I573" s="2">
        <v>10</v>
      </c>
      <c r="J573" s="2">
        <v>50</v>
      </c>
      <c r="K573" s="2">
        <v>0</v>
      </c>
      <c r="L573" s="3">
        <f xml:space="preserve"> 0 + 3.45</f>
        <v>3.45</v>
      </c>
      <c r="M573" s="3">
        <f xml:space="preserve"> 0 + 4.07</f>
        <v>4.07</v>
      </c>
      <c r="N573" s="3">
        <f xml:space="preserve"> 0 + 8.05</f>
        <v>8.0500000000000007</v>
      </c>
      <c r="O573" s="2">
        <v>0</v>
      </c>
    </row>
    <row r="574" spans="1:15" x14ac:dyDescent="0.25">
      <c r="A574" s="2">
        <v>40</v>
      </c>
      <c r="B574" s="2" t="s">
        <v>18</v>
      </c>
      <c r="C574" s="2">
        <v>4</v>
      </c>
      <c r="D574" s="2">
        <v>1</v>
      </c>
      <c r="E574" s="2" t="s">
        <v>17</v>
      </c>
      <c r="F574" s="2">
        <v>1</v>
      </c>
      <c r="G574" s="2">
        <v>1000</v>
      </c>
      <c r="H574" s="2">
        <v>431804828</v>
      </c>
      <c r="I574" s="2">
        <v>10</v>
      </c>
      <c r="J574" s="2">
        <v>50</v>
      </c>
      <c r="K574" s="2">
        <v>0</v>
      </c>
      <c r="L574" s="3">
        <f xml:space="preserve"> 0 + 3.22</f>
        <v>3.22</v>
      </c>
      <c r="M574" s="3">
        <f xml:space="preserve"> 0 + 2.34</f>
        <v>2.34</v>
      </c>
      <c r="N574" s="3">
        <f xml:space="preserve"> 0 + 5.96</f>
        <v>5.96</v>
      </c>
      <c r="O574" s="2">
        <v>0</v>
      </c>
    </row>
    <row r="575" spans="1:15" x14ac:dyDescent="0.25">
      <c r="A575" s="2">
        <v>41</v>
      </c>
      <c r="B575" s="2" t="s">
        <v>18</v>
      </c>
      <c r="C575" s="2">
        <v>4</v>
      </c>
      <c r="D575" s="2">
        <v>1</v>
      </c>
      <c r="E575" s="2" t="s">
        <v>15</v>
      </c>
      <c r="F575" s="2">
        <v>1</v>
      </c>
      <c r="G575" s="2">
        <v>1000</v>
      </c>
      <c r="H575" s="2">
        <v>1159233396</v>
      </c>
      <c r="I575" s="2">
        <v>10</v>
      </c>
      <c r="J575" s="2">
        <v>50</v>
      </c>
      <c r="K575" s="2">
        <v>0</v>
      </c>
      <c r="L575" s="3">
        <f xml:space="preserve"> 0 + 7.1</f>
        <v>7.1</v>
      </c>
      <c r="M575" s="3">
        <f xml:space="preserve"> 0 + 5.37</f>
        <v>5.37</v>
      </c>
      <c r="N575" s="3">
        <f xml:space="preserve"> 0 + 13.18</f>
        <v>13.18</v>
      </c>
      <c r="O575" s="2">
        <v>0</v>
      </c>
    </row>
    <row r="576" spans="1:15" x14ac:dyDescent="0.25">
      <c r="A576" s="2">
        <v>41</v>
      </c>
      <c r="B576" s="2" t="s">
        <v>18</v>
      </c>
      <c r="C576" s="2">
        <v>4</v>
      </c>
      <c r="D576" s="2">
        <v>1</v>
      </c>
      <c r="E576" s="2" t="s">
        <v>16</v>
      </c>
      <c r="F576" s="2">
        <v>1</v>
      </c>
      <c r="G576" s="2">
        <v>1000</v>
      </c>
      <c r="H576" s="2">
        <v>1159233396</v>
      </c>
      <c r="I576" s="2">
        <v>10</v>
      </c>
      <c r="J576" s="2">
        <v>50</v>
      </c>
      <c r="K576" s="2">
        <v>0</v>
      </c>
      <c r="L576" s="3">
        <f xml:space="preserve"> 0 + 2.73</f>
        <v>2.73</v>
      </c>
      <c r="M576" s="3">
        <f xml:space="preserve"> 0 + 4</f>
        <v>4</v>
      </c>
      <c r="N576" s="3">
        <f xml:space="preserve"> 0 + 7.25</f>
        <v>7.25</v>
      </c>
      <c r="O576" s="2">
        <v>0</v>
      </c>
    </row>
    <row r="577" spans="1:15" x14ac:dyDescent="0.25">
      <c r="A577" s="2">
        <v>41</v>
      </c>
      <c r="B577" s="2" t="s">
        <v>18</v>
      </c>
      <c r="C577" s="2">
        <v>4</v>
      </c>
      <c r="D577" s="2">
        <v>1</v>
      </c>
      <c r="E577" s="2" t="s">
        <v>17</v>
      </c>
      <c r="F577" s="2">
        <v>1</v>
      </c>
      <c r="G577" s="2">
        <v>1000</v>
      </c>
      <c r="H577" s="2">
        <v>1159233396</v>
      </c>
      <c r="I577" s="2">
        <v>10</v>
      </c>
      <c r="J577" s="2">
        <v>50</v>
      </c>
      <c r="K577" s="2">
        <v>0</v>
      </c>
      <c r="L577" s="3">
        <f xml:space="preserve"> 0 + 2.42</f>
        <v>2.42</v>
      </c>
      <c r="M577" s="3">
        <f xml:space="preserve"> 0 + 2.29</f>
        <v>2.29</v>
      </c>
      <c r="N577" s="3">
        <f xml:space="preserve"> 0 + 5.11</f>
        <v>5.1100000000000003</v>
      </c>
      <c r="O577" s="2">
        <v>0</v>
      </c>
    </row>
    <row r="578" spans="1:15" x14ac:dyDescent="0.25">
      <c r="A578" s="2">
        <v>42</v>
      </c>
      <c r="B578" s="2" t="s">
        <v>18</v>
      </c>
      <c r="C578" s="2">
        <v>4</v>
      </c>
      <c r="D578" s="2">
        <v>1</v>
      </c>
      <c r="E578" s="2" t="s">
        <v>15</v>
      </c>
      <c r="F578" s="2">
        <v>1</v>
      </c>
      <c r="G578" s="2">
        <v>1000</v>
      </c>
      <c r="H578" s="2">
        <v>570492694</v>
      </c>
      <c r="I578" s="2">
        <v>10</v>
      </c>
      <c r="J578" s="2">
        <v>50</v>
      </c>
      <c r="K578" s="2">
        <v>0</v>
      </c>
      <c r="L578" s="3">
        <f xml:space="preserve"> 0 + 8.25</f>
        <v>8.25</v>
      </c>
      <c r="M578" s="3">
        <f xml:space="preserve"> 0 + 6.15</f>
        <v>6.15</v>
      </c>
      <c r="N578" s="3">
        <f xml:space="preserve"> 0 + 15.12</f>
        <v>15.12</v>
      </c>
      <c r="O578" s="2">
        <v>0</v>
      </c>
    </row>
    <row r="579" spans="1:15" x14ac:dyDescent="0.25">
      <c r="A579" s="2">
        <v>42</v>
      </c>
      <c r="B579" s="2" t="s">
        <v>18</v>
      </c>
      <c r="C579" s="2">
        <v>4</v>
      </c>
      <c r="D579" s="2">
        <v>1</v>
      </c>
      <c r="E579" s="2" t="s">
        <v>16</v>
      </c>
      <c r="F579" s="2">
        <v>1</v>
      </c>
      <c r="G579" s="2">
        <v>1000</v>
      </c>
      <c r="H579" s="2">
        <v>570492694</v>
      </c>
      <c r="I579" s="2">
        <v>10</v>
      </c>
      <c r="J579" s="2">
        <v>50</v>
      </c>
      <c r="K579" s="2">
        <v>0</v>
      </c>
      <c r="L579" s="3">
        <f xml:space="preserve"> 0 + 3.4</f>
        <v>3.4</v>
      </c>
      <c r="M579" s="3">
        <f xml:space="preserve"> 0 + 4.1</f>
        <v>4.0999999999999996</v>
      </c>
      <c r="N579" s="3">
        <f xml:space="preserve"> 0 + 8.01</f>
        <v>8.01</v>
      </c>
      <c r="O579" s="2">
        <v>0</v>
      </c>
    </row>
    <row r="580" spans="1:15" x14ac:dyDescent="0.25">
      <c r="A580" s="2">
        <v>42</v>
      </c>
      <c r="B580" s="2" t="s">
        <v>18</v>
      </c>
      <c r="C580" s="2">
        <v>4</v>
      </c>
      <c r="D580" s="2">
        <v>1</v>
      </c>
      <c r="E580" s="2" t="s">
        <v>17</v>
      </c>
      <c r="F580" s="2">
        <v>1</v>
      </c>
      <c r="G580" s="2">
        <v>1000</v>
      </c>
      <c r="H580" s="2">
        <v>570492694</v>
      </c>
      <c r="I580" s="2">
        <v>10</v>
      </c>
      <c r="J580" s="2">
        <v>50</v>
      </c>
      <c r="K580" s="2">
        <v>0</v>
      </c>
      <c r="L580" s="3">
        <f xml:space="preserve"> 0 + 3.34</f>
        <v>3.34</v>
      </c>
      <c r="M580" s="3">
        <f xml:space="preserve"> 0 + 2.62</f>
        <v>2.62</v>
      </c>
      <c r="N580" s="3">
        <f xml:space="preserve"> 0 + 6.37</f>
        <v>6.37</v>
      </c>
      <c r="O580" s="2">
        <v>0</v>
      </c>
    </row>
    <row r="581" spans="1:15" x14ac:dyDescent="0.25">
      <c r="A581" s="2">
        <v>43</v>
      </c>
      <c r="B581" s="2" t="s">
        <v>18</v>
      </c>
      <c r="C581" s="2">
        <v>4</v>
      </c>
      <c r="D581" s="2">
        <v>1</v>
      </c>
      <c r="E581" s="2" t="s">
        <v>15</v>
      </c>
      <c r="F581" s="2">
        <v>1</v>
      </c>
      <c r="G581" s="2">
        <v>1000</v>
      </c>
      <c r="H581" s="2">
        <v>939421478</v>
      </c>
      <c r="I581" s="2">
        <v>10</v>
      </c>
      <c r="J581" s="2">
        <v>50</v>
      </c>
      <c r="K581" s="2">
        <v>0</v>
      </c>
      <c r="L581" s="3">
        <f xml:space="preserve"> 0 + 4.76</f>
        <v>4.76</v>
      </c>
      <c r="M581" s="3">
        <f xml:space="preserve"> 0 + 4.93</f>
        <v>4.93</v>
      </c>
      <c r="N581" s="3">
        <f xml:space="preserve"> 0 + 10.41</f>
        <v>10.41</v>
      </c>
      <c r="O581" s="2">
        <v>0</v>
      </c>
    </row>
    <row r="582" spans="1:15" x14ac:dyDescent="0.25">
      <c r="A582" s="2">
        <v>43</v>
      </c>
      <c r="B582" s="2" t="s">
        <v>18</v>
      </c>
      <c r="C582" s="2">
        <v>4</v>
      </c>
      <c r="D582" s="2">
        <v>1</v>
      </c>
      <c r="E582" s="2" t="s">
        <v>16</v>
      </c>
      <c r="F582" s="2">
        <v>1</v>
      </c>
      <c r="G582" s="2">
        <v>1000</v>
      </c>
      <c r="H582" s="2">
        <v>939421478</v>
      </c>
      <c r="I582" s="2">
        <v>10</v>
      </c>
      <c r="J582" s="2">
        <v>50</v>
      </c>
      <c r="K582" s="2">
        <v>0</v>
      </c>
      <c r="L582" s="3">
        <f xml:space="preserve"> 0 + 2.72</f>
        <v>2.72</v>
      </c>
      <c r="M582" s="3">
        <f xml:space="preserve"> 0 + 3.63</f>
        <v>3.63</v>
      </c>
      <c r="N582" s="3">
        <f xml:space="preserve"> 0 + 6.83</f>
        <v>6.83</v>
      </c>
      <c r="O582" s="2">
        <v>0</v>
      </c>
    </row>
    <row r="583" spans="1:15" x14ac:dyDescent="0.25">
      <c r="A583" s="2">
        <v>43</v>
      </c>
      <c r="B583" s="2" t="s">
        <v>18</v>
      </c>
      <c r="C583" s="2">
        <v>4</v>
      </c>
      <c r="D583" s="2">
        <v>1</v>
      </c>
      <c r="E583" s="2" t="s">
        <v>17</v>
      </c>
      <c r="F583" s="2">
        <v>1</v>
      </c>
      <c r="G583" s="2">
        <v>1000</v>
      </c>
      <c r="H583" s="2">
        <v>939421478</v>
      </c>
      <c r="I583" s="2">
        <v>10</v>
      </c>
      <c r="J583" s="2">
        <v>50</v>
      </c>
      <c r="K583" s="2">
        <v>0</v>
      </c>
      <c r="L583" s="3">
        <f xml:space="preserve"> 0 + 2.3</f>
        <v>2.2999999999999998</v>
      </c>
      <c r="M583" s="3">
        <f xml:space="preserve"> 0 + 2.07</f>
        <v>2.0699999999999998</v>
      </c>
      <c r="N583" s="3">
        <f xml:space="preserve"> 0 + 4.78</f>
        <v>4.78</v>
      </c>
      <c r="O583" s="2">
        <v>0</v>
      </c>
    </row>
    <row r="584" spans="1:15" x14ac:dyDescent="0.25">
      <c r="A584" s="2">
        <v>44</v>
      </c>
      <c r="B584" s="2" t="s">
        <v>18</v>
      </c>
      <c r="C584" s="2">
        <v>4</v>
      </c>
      <c r="D584" s="2">
        <v>1</v>
      </c>
      <c r="E584" s="2" t="s">
        <v>15</v>
      </c>
      <c r="F584" s="2">
        <v>1</v>
      </c>
      <c r="G584" s="2">
        <v>1000</v>
      </c>
      <c r="H584" s="2">
        <v>307252398</v>
      </c>
      <c r="I584" s="2">
        <v>10</v>
      </c>
      <c r="J584" s="2">
        <v>50</v>
      </c>
      <c r="K584" s="2">
        <v>0</v>
      </c>
      <c r="L584" s="3">
        <f xml:space="preserve"> 0 + 10.47</f>
        <v>10.47</v>
      </c>
      <c r="M584" s="3">
        <f xml:space="preserve"> 0 + 7.35</f>
        <v>7.35</v>
      </c>
      <c r="N584" s="3">
        <f xml:space="preserve"> 0 + 18.54</f>
        <v>18.54</v>
      </c>
      <c r="O584" s="2">
        <v>0</v>
      </c>
    </row>
    <row r="585" spans="1:15" x14ac:dyDescent="0.25">
      <c r="A585" s="2">
        <v>44</v>
      </c>
      <c r="B585" s="2" t="s">
        <v>18</v>
      </c>
      <c r="C585" s="2">
        <v>4</v>
      </c>
      <c r="D585" s="2">
        <v>1</v>
      </c>
      <c r="E585" s="2" t="s">
        <v>16</v>
      </c>
      <c r="F585" s="2">
        <v>1</v>
      </c>
      <c r="G585" s="2">
        <v>1000</v>
      </c>
      <c r="H585" s="2">
        <v>307252398</v>
      </c>
      <c r="I585" s="2">
        <v>10</v>
      </c>
      <c r="J585" s="2">
        <v>50</v>
      </c>
      <c r="K585" s="2">
        <v>0</v>
      </c>
      <c r="L585" s="3">
        <f xml:space="preserve"> 0 + 2.3</f>
        <v>2.2999999999999998</v>
      </c>
      <c r="M585" s="3">
        <f xml:space="preserve"> 0 + 3.79</f>
        <v>3.79</v>
      </c>
      <c r="N585" s="3">
        <f xml:space="preserve"> 0 + 6.59</f>
        <v>6.59</v>
      </c>
      <c r="O585" s="2">
        <v>0</v>
      </c>
    </row>
    <row r="586" spans="1:15" x14ac:dyDescent="0.25">
      <c r="A586" s="2">
        <v>44</v>
      </c>
      <c r="B586" s="2" t="s">
        <v>18</v>
      </c>
      <c r="C586" s="2">
        <v>4</v>
      </c>
      <c r="D586" s="2">
        <v>1</v>
      </c>
      <c r="E586" s="2" t="s">
        <v>17</v>
      </c>
      <c r="F586" s="2">
        <v>1</v>
      </c>
      <c r="G586" s="2">
        <v>1000</v>
      </c>
      <c r="H586" s="2">
        <v>307252398</v>
      </c>
      <c r="I586" s="2">
        <v>10</v>
      </c>
      <c r="J586" s="2">
        <v>50</v>
      </c>
      <c r="K586" s="2">
        <v>0</v>
      </c>
      <c r="L586" s="3">
        <f xml:space="preserve"> 0 + 3.49</f>
        <v>3.49</v>
      </c>
      <c r="M586" s="3">
        <f xml:space="preserve"> 0 + 2.44</f>
        <v>2.44</v>
      </c>
      <c r="N586" s="3">
        <f xml:space="preserve"> 0 + 6.33</f>
        <v>6.33</v>
      </c>
      <c r="O586" s="2">
        <v>0</v>
      </c>
    </row>
    <row r="587" spans="1:15" x14ac:dyDescent="0.25">
      <c r="A587" s="2">
        <v>45</v>
      </c>
      <c r="B587" s="2" t="s">
        <v>18</v>
      </c>
      <c r="C587" s="2">
        <v>4</v>
      </c>
      <c r="D587" s="2">
        <v>1</v>
      </c>
      <c r="E587" s="2" t="s">
        <v>15</v>
      </c>
      <c r="F587" s="2">
        <v>1</v>
      </c>
      <c r="G587" s="2">
        <v>1000</v>
      </c>
      <c r="H587" s="2">
        <v>933515109</v>
      </c>
      <c r="I587" s="2">
        <v>10</v>
      </c>
      <c r="J587" s="2">
        <v>50</v>
      </c>
      <c r="K587" s="2">
        <v>0</v>
      </c>
      <c r="L587" s="3">
        <f xml:space="preserve"> 0 + 7.9</f>
        <v>7.9</v>
      </c>
      <c r="M587" s="3">
        <f xml:space="preserve"> 0 + 5.47</f>
        <v>5.47</v>
      </c>
      <c r="N587" s="3">
        <f xml:space="preserve"> 0 + 14.08</f>
        <v>14.08</v>
      </c>
      <c r="O587" s="2">
        <v>0</v>
      </c>
    </row>
    <row r="588" spans="1:15" x14ac:dyDescent="0.25">
      <c r="A588" s="2">
        <v>45</v>
      </c>
      <c r="B588" s="2" t="s">
        <v>18</v>
      </c>
      <c r="C588" s="2">
        <v>4</v>
      </c>
      <c r="D588" s="2">
        <v>1</v>
      </c>
      <c r="E588" s="2" t="s">
        <v>16</v>
      </c>
      <c r="F588" s="2">
        <v>1</v>
      </c>
      <c r="G588" s="2">
        <v>1000</v>
      </c>
      <c r="H588" s="2">
        <v>933515109</v>
      </c>
      <c r="I588" s="2">
        <v>10</v>
      </c>
      <c r="J588" s="2">
        <v>50</v>
      </c>
      <c r="K588" s="2">
        <v>0</v>
      </c>
      <c r="L588" s="3">
        <f xml:space="preserve"> 0 + 3.18</f>
        <v>3.18</v>
      </c>
      <c r="M588" s="3">
        <f xml:space="preserve"> 0 + 3.91</f>
        <v>3.91</v>
      </c>
      <c r="N588" s="3">
        <f xml:space="preserve"> 0 + 7.6</f>
        <v>7.6</v>
      </c>
      <c r="O588" s="2">
        <v>0</v>
      </c>
    </row>
    <row r="589" spans="1:15" x14ac:dyDescent="0.25">
      <c r="A589" s="2">
        <v>45</v>
      </c>
      <c r="B589" s="2" t="s">
        <v>18</v>
      </c>
      <c r="C589" s="2">
        <v>4</v>
      </c>
      <c r="D589" s="2">
        <v>1</v>
      </c>
      <c r="E589" s="2" t="s">
        <v>17</v>
      </c>
      <c r="F589" s="2">
        <v>1</v>
      </c>
      <c r="G589" s="2">
        <v>1000</v>
      </c>
      <c r="H589" s="2">
        <v>933515109</v>
      </c>
      <c r="I589" s="2">
        <v>10</v>
      </c>
      <c r="J589" s="2">
        <v>50</v>
      </c>
      <c r="K589" s="2">
        <v>0</v>
      </c>
      <c r="L589" s="3">
        <f xml:space="preserve"> 0 + 2.96</f>
        <v>2.96</v>
      </c>
      <c r="M589" s="3">
        <f xml:space="preserve"> 0 + 2.18</f>
        <v>2.1800000000000002</v>
      </c>
      <c r="N589" s="3">
        <f xml:space="preserve"> 0 + 5.53</f>
        <v>5.53</v>
      </c>
      <c r="O589" s="2">
        <v>0</v>
      </c>
    </row>
    <row r="590" spans="1:15" x14ac:dyDescent="0.25">
      <c r="A590" s="2">
        <v>46</v>
      </c>
      <c r="B590" s="2" t="s">
        <v>18</v>
      </c>
      <c r="C590" s="2">
        <v>4</v>
      </c>
      <c r="D590" s="2">
        <v>1</v>
      </c>
      <c r="E590" s="2" t="s">
        <v>15</v>
      </c>
      <c r="F590" s="2">
        <v>1</v>
      </c>
      <c r="G590" s="2">
        <v>1000</v>
      </c>
      <c r="H590" s="2">
        <v>1199358335</v>
      </c>
      <c r="I590" s="2">
        <v>10</v>
      </c>
      <c r="J590" s="2">
        <v>50</v>
      </c>
      <c r="K590" s="2">
        <v>0</v>
      </c>
      <c r="L590" s="3">
        <f xml:space="preserve"> 0 + 8.55</f>
        <v>8.5500000000000007</v>
      </c>
      <c r="M590" s="3">
        <f xml:space="preserve"> 0 + 6</f>
        <v>6</v>
      </c>
      <c r="N590" s="3">
        <f xml:space="preserve"> 0 + 15.28</f>
        <v>15.28</v>
      </c>
      <c r="O590" s="2">
        <v>0</v>
      </c>
    </row>
    <row r="591" spans="1:15" x14ac:dyDescent="0.25">
      <c r="A591" s="2">
        <v>46</v>
      </c>
      <c r="B591" s="2" t="s">
        <v>18</v>
      </c>
      <c r="C591" s="2">
        <v>4</v>
      </c>
      <c r="D591" s="2">
        <v>1</v>
      </c>
      <c r="E591" s="2" t="s">
        <v>16</v>
      </c>
      <c r="F591" s="2">
        <v>1</v>
      </c>
      <c r="G591" s="2">
        <v>1000</v>
      </c>
      <c r="H591" s="2">
        <v>1199358335</v>
      </c>
      <c r="I591" s="2">
        <v>10</v>
      </c>
      <c r="J591" s="2">
        <v>50</v>
      </c>
      <c r="K591" s="2">
        <v>0</v>
      </c>
      <c r="L591" s="3">
        <f xml:space="preserve"> 0 + 2.61</f>
        <v>2.61</v>
      </c>
      <c r="M591" s="3">
        <f xml:space="preserve"> 0 + 3.68</f>
        <v>3.68</v>
      </c>
      <c r="N591" s="3">
        <f xml:space="preserve"> 0 + 6.77</f>
        <v>6.77</v>
      </c>
      <c r="O591" s="2">
        <v>0</v>
      </c>
    </row>
    <row r="592" spans="1:15" x14ac:dyDescent="0.25">
      <c r="A592" s="2">
        <v>46</v>
      </c>
      <c r="B592" s="2" t="s">
        <v>18</v>
      </c>
      <c r="C592" s="2">
        <v>4</v>
      </c>
      <c r="D592" s="2">
        <v>1</v>
      </c>
      <c r="E592" s="2" t="s">
        <v>17</v>
      </c>
      <c r="F592" s="2">
        <v>1</v>
      </c>
      <c r="G592" s="2">
        <v>1000</v>
      </c>
      <c r="H592" s="2">
        <v>1199358335</v>
      </c>
      <c r="I592" s="2">
        <v>10</v>
      </c>
      <c r="J592" s="2">
        <v>50</v>
      </c>
      <c r="K592" s="2">
        <v>0</v>
      </c>
      <c r="L592" s="3">
        <f xml:space="preserve"> 0 + 2.66</f>
        <v>2.66</v>
      </c>
      <c r="M592" s="3">
        <f xml:space="preserve"> 0 + 2.29</f>
        <v>2.29</v>
      </c>
      <c r="N592" s="3">
        <f xml:space="preserve"> 0 + 5.34</f>
        <v>5.34</v>
      </c>
      <c r="O592" s="2">
        <v>0</v>
      </c>
    </row>
    <row r="593" spans="1:15" x14ac:dyDescent="0.25">
      <c r="A593" s="2">
        <v>47</v>
      </c>
      <c r="B593" s="2" t="s">
        <v>18</v>
      </c>
      <c r="C593" s="2">
        <v>4</v>
      </c>
      <c r="D593" s="2">
        <v>1</v>
      </c>
      <c r="E593" s="2" t="s">
        <v>15</v>
      </c>
      <c r="F593" s="2">
        <v>1</v>
      </c>
      <c r="G593" s="2">
        <v>1000</v>
      </c>
      <c r="H593" s="2">
        <v>264363043</v>
      </c>
      <c r="I593" s="2">
        <v>10</v>
      </c>
      <c r="J593" s="2">
        <v>50</v>
      </c>
      <c r="K593" s="2">
        <v>0</v>
      </c>
      <c r="L593" s="3">
        <f xml:space="preserve"> 0 + 5.62</f>
        <v>5.62</v>
      </c>
      <c r="M593" s="3">
        <f xml:space="preserve"> 0 + 5.44</f>
        <v>5.44</v>
      </c>
      <c r="N593" s="3">
        <f xml:space="preserve"> 0 + 11.79</f>
        <v>11.79</v>
      </c>
      <c r="O593" s="2">
        <v>0</v>
      </c>
    </row>
    <row r="594" spans="1:15" x14ac:dyDescent="0.25">
      <c r="A594" s="2">
        <v>47</v>
      </c>
      <c r="B594" s="2" t="s">
        <v>18</v>
      </c>
      <c r="C594" s="2">
        <v>4</v>
      </c>
      <c r="D594" s="2">
        <v>1</v>
      </c>
      <c r="E594" s="2" t="s">
        <v>16</v>
      </c>
      <c r="F594" s="2">
        <v>1</v>
      </c>
      <c r="G594" s="2">
        <v>1000</v>
      </c>
      <c r="H594" s="2">
        <v>264363043</v>
      </c>
      <c r="I594" s="2">
        <v>10</v>
      </c>
      <c r="J594" s="2">
        <v>50</v>
      </c>
      <c r="K594" s="2">
        <v>0</v>
      </c>
      <c r="L594" s="3">
        <f xml:space="preserve"> 0 + 3.14</f>
        <v>3.14</v>
      </c>
      <c r="M594" s="3">
        <f xml:space="preserve"> 0 + 3.98</f>
        <v>3.98</v>
      </c>
      <c r="N594" s="3">
        <f xml:space="preserve"> 0 + 7.64</f>
        <v>7.64</v>
      </c>
      <c r="O594" s="2">
        <v>0</v>
      </c>
    </row>
    <row r="595" spans="1:15" x14ac:dyDescent="0.25">
      <c r="A595" s="2">
        <v>47</v>
      </c>
      <c r="B595" s="2" t="s">
        <v>18</v>
      </c>
      <c r="C595" s="2">
        <v>4</v>
      </c>
      <c r="D595" s="2">
        <v>1</v>
      </c>
      <c r="E595" s="2" t="s">
        <v>17</v>
      </c>
      <c r="F595" s="2">
        <v>1</v>
      </c>
      <c r="G595" s="2">
        <v>1000</v>
      </c>
      <c r="H595" s="2">
        <v>264363043</v>
      </c>
      <c r="I595" s="2">
        <v>10</v>
      </c>
      <c r="J595" s="2">
        <v>50</v>
      </c>
      <c r="K595" s="2">
        <v>0</v>
      </c>
      <c r="L595" s="3">
        <f xml:space="preserve"> 0 + 5.37</f>
        <v>5.37</v>
      </c>
      <c r="M595" s="3">
        <f xml:space="preserve"> 0 + 3.54</f>
        <v>3.54</v>
      </c>
      <c r="N595" s="3">
        <f xml:space="preserve"> 0 + 9.31</f>
        <v>9.31</v>
      </c>
      <c r="O595" s="2">
        <v>0</v>
      </c>
    </row>
    <row r="596" spans="1:15" x14ac:dyDescent="0.25">
      <c r="A596" s="2">
        <v>48</v>
      </c>
      <c r="B596" s="2" t="s">
        <v>18</v>
      </c>
      <c r="C596" s="2">
        <v>4</v>
      </c>
      <c r="D596" s="2">
        <v>1</v>
      </c>
      <c r="E596" s="2" t="s">
        <v>15</v>
      </c>
      <c r="F596" s="2">
        <v>1</v>
      </c>
      <c r="G596" s="2">
        <v>1000</v>
      </c>
      <c r="H596" s="2">
        <v>1805033614</v>
      </c>
      <c r="I596" s="2">
        <v>10</v>
      </c>
      <c r="J596" s="2">
        <v>50</v>
      </c>
      <c r="K596" s="2">
        <v>0</v>
      </c>
      <c r="L596" s="3">
        <f xml:space="preserve"> 0 + 7.71</f>
        <v>7.71</v>
      </c>
      <c r="M596" s="3">
        <f xml:space="preserve"> 0 + 5.69</f>
        <v>5.69</v>
      </c>
      <c r="N596" s="3">
        <f xml:space="preserve"> 0 + 14.12</f>
        <v>14.12</v>
      </c>
      <c r="O596" s="2">
        <v>0</v>
      </c>
    </row>
    <row r="597" spans="1:15" x14ac:dyDescent="0.25">
      <c r="A597" s="2">
        <v>48</v>
      </c>
      <c r="B597" s="2" t="s">
        <v>18</v>
      </c>
      <c r="C597" s="2">
        <v>4</v>
      </c>
      <c r="D597" s="2">
        <v>1</v>
      </c>
      <c r="E597" s="2" t="s">
        <v>16</v>
      </c>
      <c r="F597" s="2">
        <v>1</v>
      </c>
      <c r="G597" s="2">
        <v>1000</v>
      </c>
      <c r="H597" s="2">
        <v>1805033614</v>
      </c>
      <c r="I597" s="2">
        <v>10</v>
      </c>
      <c r="J597" s="2">
        <v>50</v>
      </c>
      <c r="K597" s="2">
        <v>0</v>
      </c>
      <c r="L597" s="3">
        <f xml:space="preserve"> 0 + 3.24</f>
        <v>3.24</v>
      </c>
      <c r="M597" s="3">
        <f xml:space="preserve"> 0 + 3.99</f>
        <v>3.99</v>
      </c>
      <c r="N597" s="3">
        <f xml:space="preserve"> 0 + 7.75</f>
        <v>7.75</v>
      </c>
      <c r="O597" s="2">
        <v>0</v>
      </c>
    </row>
    <row r="598" spans="1:15" x14ac:dyDescent="0.25">
      <c r="A598" s="2">
        <v>48</v>
      </c>
      <c r="B598" s="2" t="s">
        <v>18</v>
      </c>
      <c r="C598" s="2">
        <v>4</v>
      </c>
      <c r="D598" s="2">
        <v>1</v>
      </c>
      <c r="E598" s="2" t="s">
        <v>17</v>
      </c>
      <c r="F598" s="2">
        <v>1</v>
      </c>
      <c r="G598" s="2">
        <v>1000</v>
      </c>
      <c r="H598" s="2">
        <v>1805033614</v>
      </c>
      <c r="I598" s="2">
        <v>10</v>
      </c>
      <c r="J598" s="2">
        <v>50</v>
      </c>
      <c r="K598" s="2">
        <v>0</v>
      </c>
      <c r="L598" s="3">
        <f xml:space="preserve"> 0 + 3.15</f>
        <v>3.15</v>
      </c>
      <c r="M598" s="3">
        <f xml:space="preserve"> 0 + 2.54</f>
        <v>2.54</v>
      </c>
      <c r="N598" s="3">
        <f xml:space="preserve"> 0 + 6.1</f>
        <v>6.1</v>
      </c>
      <c r="O598" s="2">
        <v>0</v>
      </c>
    </row>
    <row r="599" spans="1:15" x14ac:dyDescent="0.25">
      <c r="A599" s="2">
        <v>49</v>
      </c>
      <c r="B599" s="2" t="s">
        <v>18</v>
      </c>
      <c r="C599" s="2">
        <v>4</v>
      </c>
      <c r="D599" s="2">
        <v>1</v>
      </c>
      <c r="E599" s="2" t="s">
        <v>15</v>
      </c>
      <c r="F599" s="2">
        <v>1</v>
      </c>
      <c r="G599" s="2">
        <v>1000</v>
      </c>
      <c r="H599" s="2">
        <v>838991380</v>
      </c>
      <c r="I599" s="2">
        <v>10</v>
      </c>
      <c r="J599" s="2">
        <v>50</v>
      </c>
      <c r="K599" s="2">
        <v>0</v>
      </c>
      <c r="L599" s="3">
        <f xml:space="preserve"> 0 + 6.06</f>
        <v>6.06</v>
      </c>
      <c r="M599" s="3">
        <f xml:space="preserve"> 0 + 4.96</f>
        <v>4.96</v>
      </c>
      <c r="N599" s="3">
        <f xml:space="preserve"> 0 + 11.75</f>
        <v>11.75</v>
      </c>
      <c r="O599" s="2">
        <v>0</v>
      </c>
    </row>
    <row r="600" spans="1:15" x14ac:dyDescent="0.25">
      <c r="A600" s="2">
        <v>49</v>
      </c>
      <c r="B600" s="2" t="s">
        <v>18</v>
      </c>
      <c r="C600" s="2">
        <v>4</v>
      </c>
      <c r="D600" s="2">
        <v>1</v>
      </c>
      <c r="E600" s="2" t="s">
        <v>16</v>
      </c>
      <c r="F600" s="2">
        <v>1</v>
      </c>
      <c r="G600" s="2">
        <v>1000</v>
      </c>
      <c r="H600" s="2">
        <v>838991380</v>
      </c>
      <c r="I600" s="2">
        <v>10</v>
      </c>
      <c r="J600" s="2">
        <v>50</v>
      </c>
      <c r="K600" s="2">
        <v>0</v>
      </c>
      <c r="L600" s="3">
        <f xml:space="preserve"> 0 + 1.57</f>
        <v>1.57</v>
      </c>
      <c r="M600" s="3">
        <f xml:space="preserve"> 0 + 3.3</f>
        <v>3.3</v>
      </c>
      <c r="N600" s="3">
        <f xml:space="preserve"> 0 + 5.39</f>
        <v>5.39</v>
      </c>
      <c r="O600" s="2">
        <v>0</v>
      </c>
    </row>
    <row r="601" spans="1:15" x14ac:dyDescent="0.25">
      <c r="A601" s="2">
        <v>49</v>
      </c>
      <c r="B601" s="2" t="s">
        <v>18</v>
      </c>
      <c r="C601" s="2">
        <v>4</v>
      </c>
      <c r="D601" s="2">
        <v>1</v>
      </c>
      <c r="E601" s="2" t="s">
        <v>17</v>
      </c>
      <c r="F601" s="2">
        <v>1</v>
      </c>
      <c r="G601" s="2">
        <v>1000</v>
      </c>
      <c r="H601" s="2">
        <v>838991380</v>
      </c>
      <c r="I601" s="2">
        <v>10</v>
      </c>
      <c r="J601" s="2">
        <v>50</v>
      </c>
      <c r="K601" s="2">
        <v>0</v>
      </c>
      <c r="L601" s="3">
        <f xml:space="preserve"> 0 + 3.72</f>
        <v>3.72</v>
      </c>
      <c r="M601" s="3">
        <f xml:space="preserve"> 0 + 2.68</f>
        <v>2.68</v>
      </c>
      <c r="N601" s="3">
        <f xml:space="preserve"> 0 + 6.78</f>
        <v>6.78</v>
      </c>
      <c r="O601" s="2">
        <v>0</v>
      </c>
    </row>
    <row r="602" spans="1:15" x14ac:dyDescent="0.25">
      <c r="A602" s="2">
        <v>0</v>
      </c>
      <c r="B602" s="2" t="s">
        <v>18</v>
      </c>
      <c r="C602" s="2">
        <v>8</v>
      </c>
      <c r="D602" s="2">
        <v>1</v>
      </c>
      <c r="E602" s="2" t="s">
        <v>15</v>
      </c>
      <c r="F602" s="2">
        <v>1</v>
      </c>
      <c r="G602" s="2">
        <v>1000</v>
      </c>
      <c r="H602" s="2">
        <v>325467165</v>
      </c>
      <c r="I602" s="2">
        <v>10</v>
      </c>
      <c r="J602" s="2">
        <v>50</v>
      </c>
      <c r="K602" s="2">
        <v>0</v>
      </c>
      <c r="L602" s="3">
        <f xml:space="preserve"> 0 + 7.01</f>
        <v>7.01</v>
      </c>
      <c r="M602" s="3">
        <f xml:space="preserve"> 0 + 5.25</f>
        <v>5.25</v>
      </c>
      <c r="N602" s="3">
        <f xml:space="preserve"> 0 + 13</f>
        <v>13</v>
      </c>
      <c r="O602" s="2">
        <v>0</v>
      </c>
    </row>
    <row r="603" spans="1:15" x14ac:dyDescent="0.25">
      <c r="A603" s="2">
        <v>0</v>
      </c>
      <c r="B603" s="2" t="s">
        <v>18</v>
      </c>
      <c r="C603" s="2">
        <v>8</v>
      </c>
      <c r="D603" s="2">
        <v>1</v>
      </c>
      <c r="E603" s="2" t="s">
        <v>16</v>
      </c>
      <c r="F603" s="2">
        <v>1</v>
      </c>
      <c r="G603" s="2">
        <v>1000</v>
      </c>
      <c r="H603" s="2">
        <v>325467165</v>
      </c>
      <c r="I603" s="2">
        <v>10</v>
      </c>
      <c r="J603" s="2">
        <v>50</v>
      </c>
      <c r="K603" s="2">
        <v>0</v>
      </c>
      <c r="L603" s="3">
        <f xml:space="preserve"> 0 + 1.9</f>
        <v>1.9</v>
      </c>
      <c r="M603" s="3">
        <f xml:space="preserve"> 0 + 3.42</f>
        <v>3.42</v>
      </c>
      <c r="N603" s="3">
        <f xml:space="preserve"> 0 + 5.83</f>
        <v>5.83</v>
      </c>
      <c r="O603" s="2">
        <v>0</v>
      </c>
    </row>
    <row r="604" spans="1:15" x14ac:dyDescent="0.25">
      <c r="A604" s="2">
        <v>0</v>
      </c>
      <c r="B604" s="2" t="s">
        <v>18</v>
      </c>
      <c r="C604" s="2">
        <v>8</v>
      </c>
      <c r="D604" s="2">
        <v>1</v>
      </c>
      <c r="E604" s="2" t="s">
        <v>17</v>
      </c>
      <c r="F604" s="2">
        <v>1</v>
      </c>
      <c r="G604" s="2">
        <v>1000</v>
      </c>
      <c r="H604" s="2">
        <v>325467165</v>
      </c>
      <c r="I604" s="2">
        <v>10</v>
      </c>
      <c r="J604" s="2">
        <v>50</v>
      </c>
      <c r="K604" s="2">
        <v>0</v>
      </c>
      <c r="L604" s="3">
        <f xml:space="preserve"> 0 + 3.05</f>
        <v>3.05</v>
      </c>
      <c r="M604" s="3">
        <f xml:space="preserve"> 0 + 2.2</f>
        <v>2.2000000000000002</v>
      </c>
      <c r="N604" s="3">
        <f xml:space="preserve"> 0 + 5.63</f>
        <v>5.63</v>
      </c>
      <c r="O604" s="2">
        <v>0</v>
      </c>
    </row>
    <row r="605" spans="1:15" x14ac:dyDescent="0.25">
      <c r="A605" s="2">
        <v>1</v>
      </c>
      <c r="B605" s="2" t="s">
        <v>18</v>
      </c>
      <c r="C605" s="2">
        <v>8</v>
      </c>
      <c r="D605" s="2">
        <v>1</v>
      </c>
      <c r="E605" s="2" t="s">
        <v>15</v>
      </c>
      <c r="F605" s="2">
        <v>1</v>
      </c>
      <c r="G605" s="2">
        <v>1000</v>
      </c>
      <c r="H605" s="2">
        <v>506683626</v>
      </c>
      <c r="I605" s="2">
        <v>10</v>
      </c>
      <c r="J605" s="2">
        <v>50</v>
      </c>
      <c r="K605" s="2">
        <v>0</v>
      </c>
      <c r="L605" s="3">
        <f xml:space="preserve"> 0 + 6.96</f>
        <v>6.96</v>
      </c>
      <c r="M605" s="3">
        <f xml:space="preserve"> 0 + 5.42</f>
        <v>5.42</v>
      </c>
      <c r="N605" s="3">
        <f xml:space="preserve"> 0 + 13.07</f>
        <v>13.07</v>
      </c>
      <c r="O605" s="2">
        <v>0</v>
      </c>
    </row>
    <row r="606" spans="1:15" x14ac:dyDescent="0.25">
      <c r="A606" s="2">
        <v>1</v>
      </c>
      <c r="B606" s="2" t="s">
        <v>18</v>
      </c>
      <c r="C606" s="2">
        <v>8</v>
      </c>
      <c r="D606" s="2">
        <v>1</v>
      </c>
      <c r="E606" s="2" t="s">
        <v>16</v>
      </c>
      <c r="F606" s="2">
        <v>1</v>
      </c>
      <c r="G606" s="2">
        <v>1000</v>
      </c>
      <c r="H606" s="2">
        <v>506683626</v>
      </c>
      <c r="I606" s="2">
        <v>10</v>
      </c>
      <c r="J606" s="2">
        <v>50</v>
      </c>
      <c r="K606" s="2">
        <v>0</v>
      </c>
      <c r="L606" s="3">
        <f xml:space="preserve"> 0 + 4.44</f>
        <v>4.4400000000000004</v>
      </c>
      <c r="M606" s="3">
        <f xml:space="preserve"> 0 + 7.23</f>
        <v>7.23</v>
      </c>
      <c r="N606" s="3">
        <f xml:space="preserve"> 0 + 12.71</f>
        <v>12.71</v>
      </c>
      <c r="O606" s="2">
        <v>0</v>
      </c>
    </row>
    <row r="607" spans="1:15" x14ac:dyDescent="0.25">
      <c r="A607" s="2">
        <v>1</v>
      </c>
      <c r="B607" s="2" t="s">
        <v>18</v>
      </c>
      <c r="C607" s="2">
        <v>8</v>
      </c>
      <c r="D607" s="2">
        <v>1</v>
      </c>
      <c r="E607" s="2" t="s">
        <v>17</v>
      </c>
      <c r="F607" s="2">
        <v>1</v>
      </c>
      <c r="G607" s="2">
        <v>1000</v>
      </c>
      <c r="H607" s="2">
        <v>506683626</v>
      </c>
      <c r="I607" s="2">
        <v>10</v>
      </c>
      <c r="J607" s="2">
        <v>50</v>
      </c>
      <c r="K607" s="2">
        <v>0</v>
      </c>
      <c r="L607" s="3">
        <f xml:space="preserve"> 0 + 5.86</f>
        <v>5.86</v>
      </c>
      <c r="M607" s="3">
        <f xml:space="preserve"> 0 + 3.44</f>
        <v>3.44</v>
      </c>
      <c r="N607" s="3">
        <f xml:space="preserve"> 0 + 9.7</f>
        <v>9.6999999999999993</v>
      </c>
      <c r="O607" s="2">
        <v>0</v>
      </c>
    </row>
    <row r="608" spans="1:15" x14ac:dyDescent="0.25">
      <c r="A608" s="2">
        <v>2</v>
      </c>
      <c r="B608" s="2" t="s">
        <v>18</v>
      </c>
      <c r="C608" s="2">
        <v>8</v>
      </c>
      <c r="D608" s="2">
        <v>1</v>
      </c>
      <c r="E608" s="2" t="s">
        <v>15</v>
      </c>
      <c r="F608" s="2">
        <v>1</v>
      </c>
      <c r="G608" s="2">
        <v>1000</v>
      </c>
      <c r="H608" s="2">
        <v>1623525913</v>
      </c>
      <c r="I608" s="2">
        <v>10</v>
      </c>
      <c r="J608" s="2">
        <v>50</v>
      </c>
      <c r="K608" s="2">
        <v>0</v>
      </c>
      <c r="L608" s="3">
        <f xml:space="preserve"> 0 + 4.73</f>
        <v>4.7300000000000004</v>
      </c>
      <c r="M608" s="3">
        <f xml:space="preserve"> 0 + 4.78</f>
        <v>4.78</v>
      </c>
      <c r="N608" s="3">
        <f xml:space="preserve"> 0 + 10.24</f>
        <v>10.24</v>
      </c>
      <c r="O608" s="2">
        <v>0</v>
      </c>
    </row>
    <row r="609" spans="1:15" x14ac:dyDescent="0.25">
      <c r="A609" s="2">
        <v>2</v>
      </c>
      <c r="B609" s="2" t="s">
        <v>18</v>
      </c>
      <c r="C609" s="2">
        <v>8</v>
      </c>
      <c r="D609" s="2">
        <v>1</v>
      </c>
      <c r="E609" s="2" t="s">
        <v>16</v>
      </c>
      <c r="F609" s="2">
        <v>1</v>
      </c>
      <c r="G609" s="2">
        <v>1000</v>
      </c>
      <c r="H609" s="2">
        <v>1623525913</v>
      </c>
      <c r="I609" s="2">
        <v>10</v>
      </c>
      <c r="J609" s="2">
        <v>50</v>
      </c>
      <c r="K609" s="2">
        <v>0</v>
      </c>
      <c r="L609" s="3">
        <f xml:space="preserve"> 0 + 2.18</f>
        <v>2.1800000000000002</v>
      </c>
      <c r="M609" s="3">
        <f xml:space="preserve"> 0 + 3.36</f>
        <v>3.36</v>
      </c>
      <c r="N609" s="3">
        <f xml:space="preserve"> 0 + 6.05</f>
        <v>6.05</v>
      </c>
      <c r="O609" s="2">
        <v>0</v>
      </c>
    </row>
    <row r="610" spans="1:15" x14ac:dyDescent="0.25">
      <c r="A610" s="2">
        <v>2</v>
      </c>
      <c r="B610" s="2" t="s">
        <v>18</v>
      </c>
      <c r="C610" s="2">
        <v>8</v>
      </c>
      <c r="D610" s="2">
        <v>1</v>
      </c>
      <c r="E610" s="2" t="s">
        <v>17</v>
      </c>
      <c r="F610" s="2">
        <v>1</v>
      </c>
      <c r="G610" s="2">
        <v>1000</v>
      </c>
      <c r="H610" s="2">
        <v>1623525913</v>
      </c>
      <c r="I610" s="2">
        <v>10</v>
      </c>
      <c r="J610" s="2">
        <v>50</v>
      </c>
      <c r="K610" s="2">
        <v>0</v>
      </c>
      <c r="L610" s="3">
        <f xml:space="preserve"> 0 + 4.22</f>
        <v>4.22</v>
      </c>
      <c r="M610" s="3">
        <f xml:space="preserve"> 0 + 2.97</f>
        <v>2.97</v>
      </c>
      <c r="N610" s="3">
        <f xml:space="preserve"> 0 + 7.59</f>
        <v>7.59</v>
      </c>
      <c r="O610" s="2">
        <v>0</v>
      </c>
    </row>
    <row r="611" spans="1:15" x14ac:dyDescent="0.25">
      <c r="A611" s="2">
        <v>3</v>
      </c>
      <c r="B611" s="2" t="s">
        <v>18</v>
      </c>
      <c r="C611" s="2">
        <v>8</v>
      </c>
      <c r="D611" s="2">
        <v>1</v>
      </c>
      <c r="E611" s="2" t="s">
        <v>15</v>
      </c>
      <c r="F611" s="2">
        <v>1</v>
      </c>
      <c r="G611" s="2">
        <v>1000</v>
      </c>
      <c r="H611" s="2">
        <v>2344573</v>
      </c>
      <c r="I611" s="2">
        <v>10</v>
      </c>
      <c r="J611" s="2">
        <v>50</v>
      </c>
      <c r="K611" s="2">
        <v>0</v>
      </c>
      <c r="L611" s="3">
        <f xml:space="preserve"> 0 + 6.58</f>
        <v>6.58</v>
      </c>
      <c r="M611" s="3">
        <f xml:space="preserve"> 0 + 5.21</f>
        <v>5.21</v>
      </c>
      <c r="N611" s="3">
        <f xml:space="preserve"> 0 + 12.51</f>
        <v>12.51</v>
      </c>
      <c r="O611" s="2">
        <v>0</v>
      </c>
    </row>
    <row r="612" spans="1:15" x14ac:dyDescent="0.25">
      <c r="A612" s="2">
        <v>3</v>
      </c>
      <c r="B612" s="2" t="s">
        <v>18</v>
      </c>
      <c r="C612" s="2">
        <v>8</v>
      </c>
      <c r="D612" s="2">
        <v>1</v>
      </c>
      <c r="E612" s="2" t="s">
        <v>16</v>
      </c>
      <c r="F612" s="2">
        <v>1</v>
      </c>
      <c r="G612" s="2">
        <v>1000</v>
      </c>
      <c r="H612" s="2">
        <v>2344573</v>
      </c>
      <c r="I612" s="2">
        <v>10</v>
      </c>
      <c r="J612" s="2">
        <v>50</v>
      </c>
      <c r="K612" s="2">
        <v>0</v>
      </c>
      <c r="L612" s="3">
        <f xml:space="preserve"> 0 + 2.83</f>
        <v>2.83</v>
      </c>
      <c r="M612" s="3">
        <f xml:space="preserve"> 0 + 3.85</f>
        <v>3.85</v>
      </c>
      <c r="N612" s="3">
        <f xml:space="preserve"> 0 + 7.2</f>
        <v>7.2</v>
      </c>
      <c r="O612" s="2">
        <v>0</v>
      </c>
    </row>
    <row r="613" spans="1:15" x14ac:dyDescent="0.25">
      <c r="A613" s="2">
        <v>3</v>
      </c>
      <c r="B613" s="2" t="s">
        <v>18</v>
      </c>
      <c r="C613" s="2">
        <v>8</v>
      </c>
      <c r="D613" s="2">
        <v>1</v>
      </c>
      <c r="E613" s="2" t="s">
        <v>17</v>
      </c>
      <c r="F613" s="2">
        <v>1</v>
      </c>
      <c r="G613" s="2">
        <v>1000</v>
      </c>
      <c r="H613" s="2">
        <v>2344573</v>
      </c>
      <c r="I613" s="2">
        <v>10</v>
      </c>
      <c r="J613" s="2">
        <v>50</v>
      </c>
      <c r="K613" s="2">
        <v>0</v>
      </c>
      <c r="L613" s="3">
        <f xml:space="preserve"> 0 + 3.89</f>
        <v>3.89</v>
      </c>
      <c r="M613" s="3">
        <f xml:space="preserve"> 0 + 2.66</f>
        <v>2.66</v>
      </c>
      <c r="N613" s="3">
        <f xml:space="preserve"> 0 + 6.96</f>
        <v>6.96</v>
      </c>
      <c r="O613" s="2">
        <v>0</v>
      </c>
    </row>
    <row r="614" spans="1:15" x14ac:dyDescent="0.25">
      <c r="A614" s="2">
        <v>4</v>
      </c>
      <c r="B614" s="2" t="s">
        <v>18</v>
      </c>
      <c r="C614" s="2">
        <v>8</v>
      </c>
      <c r="D614" s="2">
        <v>1</v>
      </c>
      <c r="E614" s="2" t="s">
        <v>15</v>
      </c>
      <c r="F614" s="2">
        <v>1</v>
      </c>
      <c r="G614" s="2">
        <v>1000</v>
      </c>
      <c r="H614" s="2">
        <v>1485571032</v>
      </c>
      <c r="I614" s="2">
        <v>10</v>
      </c>
      <c r="J614" s="2">
        <v>50</v>
      </c>
      <c r="K614" s="2">
        <v>0</v>
      </c>
      <c r="L614" s="3">
        <f xml:space="preserve"> 0 + 7.49</f>
        <v>7.49</v>
      </c>
      <c r="M614" s="3">
        <f xml:space="preserve"> 0 + 5.95</f>
        <v>5.95</v>
      </c>
      <c r="N614" s="3">
        <f xml:space="preserve"> 0 + 14.16</f>
        <v>14.16</v>
      </c>
      <c r="O614" s="2">
        <v>0</v>
      </c>
    </row>
    <row r="615" spans="1:15" x14ac:dyDescent="0.25">
      <c r="A615" s="2">
        <v>4</v>
      </c>
      <c r="B615" s="2" t="s">
        <v>18</v>
      </c>
      <c r="C615" s="2">
        <v>8</v>
      </c>
      <c r="D615" s="2">
        <v>1</v>
      </c>
      <c r="E615" s="2" t="s">
        <v>16</v>
      </c>
      <c r="F615" s="2">
        <v>1</v>
      </c>
      <c r="G615" s="2">
        <v>1000</v>
      </c>
      <c r="H615" s="2">
        <v>1485571032</v>
      </c>
      <c r="I615" s="2">
        <v>10</v>
      </c>
      <c r="J615" s="2">
        <v>50</v>
      </c>
      <c r="K615" s="2">
        <v>0</v>
      </c>
      <c r="L615" s="3">
        <f xml:space="preserve"> 0 + 1.9</f>
        <v>1.9</v>
      </c>
      <c r="M615" s="3">
        <f xml:space="preserve"> 0 + 3.68</f>
        <v>3.68</v>
      </c>
      <c r="N615" s="3">
        <f xml:space="preserve"> 0 + 6.1</f>
        <v>6.1</v>
      </c>
      <c r="O615" s="2">
        <v>0</v>
      </c>
    </row>
    <row r="616" spans="1:15" x14ac:dyDescent="0.25">
      <c r="A616" s="2">
        <v>4</v>
      </c>
      <c r="B616" s="2" t="s">
        <v>18</v>
      </c>
      <c r="C616" s="2">
        <v>8</v>
      </c>
      <c r="D616" s="2">
        <v>1</v>
      </c>
      <c r="E616" s="2" t="s">
        <v>17</v>
      </c>
      <c r="F616" s="2">
        <v>1</v>
      </c>
      <c r="G616" s="2">
        <v>1000</v>
      </c>
      <c r="H616" s="2">
        <v>1485571032</v>
      </c>
      <c r="I616" s="2">
        <v>10</v>
      </c>
      <c r="J616" s="2">
        <v>50</v>
      </c>
      <c r="K616" s="2">
        <v>0</v>
      </c>
      <c r="L616" s="3">
        <f xml:space="preserve"> 0 + 2.85</f>
        <v>2.85</v>
      </c>
      <c r="M616" s="3">
        <f xml:space="preserve"> 0 + 2.13</f>
        <v>2.13</v>
      </c>
      <c r="N616" s="3">
        <f xml:space="preserve"> 0 + 5.36</f>
        <v>5.36</v>
      </c>
      <c r="O616" s="2">
        <v>0</v>
      </c>
    </row>
    <row r="617" spans="1:15" x14ac:dyDescent="0.25">
      <c r="A617" s="2">
        <v>5</v>
      </c>
      <c r="B617" s="2" t="s">
        <v>18</v>
      </c>
      <c r="C617" s="2">
        <v>8</v>
      </c>
      <c r="D617" s="2">
        <v>1</v>
      </c>
      <c r="E617" s="2" t="s">
        <v>15</v>
      </c>
      <c r="F617" s="2">
        <v>1</v>
      </c>
      <c r="G617" s="2">
        <v>1000</v>
      </c>
      <c r="H617" s="2">
        <v>980737479</v>
      </c>
      <c r="I617" s="2">
        <v>10</v>
      </c>
      <c r="J617" s="2">
        <v>50</v>
      </c>
      <c r="K617" s="2">
        <v>0</v>
      </c>
      <c r="L617" s="3">
        <f xml:space="preserve"> 0 + 6.44</f>
        <v>6.44</v>
      </c>
      <c r="M617" s="3">
        <f xml:space="preserve"> 0 + 5.4</f>
        <v>5.4</v>
      </c>
      <c r="N617" s="3">
        <f xml:space="preserve"> 0 + 12.56</f>
        <v>12.56</v>
      </c>
      <c r="O617" s="2">
        <v>0</v>
      </c>
    </row>
    <row r="618" spans="1:15" x14ac:dyDescent="0.25">
      <c r="A618" s="2">
        <v>5</v>
      </c>
      <c r="B618" s="2" t="s">
        <v>18</v>
      </c>
      <c r="C618" s="2">
        <v>8</v>
      </c>
      <c r="D618" s="2">
        <v>1</v>
      </c>
      <c r="E618" s="2" t="s">
        <v>16</v>
      </c>
      <c r="F618" s="2">
        <v>1</v>
      </c>
      <c r="G618" s="2">
        <v>1000</v>
      </c>
      <c r="H618" s="2">
        <v>980737479</v>
      </c>
      <c r="I618" s="2">
        <v>10</v>
      </c>
      <c r="J618" s="2">
        <v>50</v>
      </c>
      <c r="K618" s="2">
        <v>0</v>
      </c>
      <c r="L618" s="3">
        <f xml:space="preserve"> 0 + 2.06</f>
        <v>2.06</v>
      </c>
      <c r="M618" s="3">
        <f xml:space="preserve"> 0 + 3.51</f>
        <v>3.51</v>
      </c>
      <c r="N618" s="3">
        <f xml:space="preserve"> 0 + 6.09</f>
        <v>6.09</v>
      </c>
      <c r="O618" s="2">
        <v>0</v>
      </c>
    </row>
    <row r="619" spans="1:15" x14ac:dyDescent="0.25">
      <c r="A619" s="2">
        <v>5</v>
      </c>
      <c r="B619" s="2" t="s">
        <v>18</v>
      </c>
      <c r="C619" s="2">
        <v>8</v>
      </c>
      <c r="D619" s="2">
        <v>1</v>
      </c>
      <c r="E619" s="2" t="s">
        <v>17</v>
      </c>
      <c r="F619" s="2">
        <v>1</v>
      </c>
      <c r="G619" s="2">
        <v>1000</v>
      </c>
      <c r="H619" s="2">
        <v>980737479</v>
      </c>
      <c r="I619" s="2">
        <v>10</v>
      </c>
      <c r="J619" s="2">
        <v>50</v>
      </c>
      <c r="K619" s="2">
        <v>0</v>
      </c>
      <c r="L619" s="3">
        <f xml:space="preserve"> 0 + 2.5</f>
        <v>2.5</v>
      </c>
      <c r="M619" s="3">
        <f xml:space="preserve"> 0 + 1.96</f>
        <v>1.96</v>
      </c>
      <c r="N619" s="3">
        <f xml:space="preserve"> 0 + 4.86</f>
        <v>4.8600000000000003</v>
      </c>
      <c r="O619" s="2">
        <v>0</v>
      </c>
    </row>
    <row r="620" spans="1:15" x14ac:dyDescent="0.25">
      <c r="A620" s="2">
        <v>6</v>
      </c>
      <c r="B620" s="2" t="s">
        <v>18</v>
      </c>
      <c r="C620" s="2">
        <v>8</v>
      </c>
      <c r="D620" s="2">
        <v>1</v>
      </c>
      <c r="E620" s="2" t="s">
        <v>15</v>
      </c>
      <c r="F620" s="2">
        <v>1</v>
      </c>
      <c r="G620" s="2">
        <v>1000</v>
      </c>
      <c r="H620" s="2">
        <v>2067435452</v>
      </c>
      <c r="I620" s="2">
        <v>10</v>
      </c>
      <c r="J620" s="2">
        <v>50</v>
      </c>
      <c r="K620" s="2">
        <v>0</v>
      </c>
      <c r="L620" s="3">
        <f xml:space="preserve"> 0 + 7.69</f>
        <v>7.69</v>
      </c>
      <c r="M620" s="3">
        <f xml:space="preserve"> 0 + 6.04</f>
        <v>6.04</v>
      </c>
      <c r="N620" s="3">
        <f xml:space="preserve"> 0 + 14.46</f>
        <v>14.46</v>
      </c>
      <c r="O620" s="2">
        <v>0</v>
      </c>
    </row>
    <row r="621" spans="1:15" x14ac:dyDescent="0.25">
      <c r="A621" s="2">
        <v>6</v>
      </c>
      <c r="B621" s="2" t="s">
        <v>18</v>
      </c>
      <c r="C621" s="2">
        <v>8</v>
      </c>
      <c r="D621" s="2">
        <v>1</v>
      </c>
      <c r="E621" s="2" t="s">
        <v>16</v>
      </c>
      <c r="F621" s="2">
        <v>1</v>
      </c>
      <c r="G621" s="2">
        <v>1000</v>
      </c>
      <c r="H621" s="2">
        <v>2067435452</v>
      </c>
      <c r="I621" s="2">
        <v>10</v>
      </c>
      <c r="J621" s="2">
        <v>50</v>
      </c>
      <c r="K621" s="2">
        <v>0</v>
      </c>
      <c r="L621" s="3">
        <f xml:space="preserve"> 0 + 2.57</f>
        <v>2.57</v>
      </c>
      <c r="M621" s="3">
        <f xml:space="preserve"> 0 + 4</f>
        <v>4</v>
      </c>
      <c r="N621" s="3">
        <f xml:space="preserve"> 0 + 7.08</f>
        <v>7.08</v>
      </c>
      <c r="O621" s="2">
        <v>0</v>
      </c>
    </row>
    <row r="622" spans="1:15" x14ac:dyDescent="0.25">
      <c r="A622" s="2">
        <v>6</v>
      </c>
      <c r="B622" s="2" t="s">
        <v>18</v>
      </c>
      <c r="C622" s="2">
        <v>8</v>
      </c>
      <c r="D622" s="2">
        <v>1</v>
      </c>
      <c r="E622" s="2" t="s">
        <v>17</v>
      </c>
      <c r="F622" s="2">
        <v>1</v>
      </c>
      <c r="G622" s="2">
        <v>1000</v>
      </c>
      <c r="H622" s="2">
        <v>2067435452</v>
      </c>
      <c r="I622" s="2">
        <v>10</v>
      </c>
      <c r="J622" s="2">
        <v>50</v>
      </c>
      <c r="K622" s="2">
        <v>0</v>
      </c>
      <c r="L622" s="3">
        <f xml:space="preserve"> 0 + 3.94</f>
        <v>3.94</v>
      </c>
      <c r="M622" s="3">
        <f xml:space="preserve"> 0 + 2.84</f>
        <v>2.84</v>
      </c>
      <c r="N622" s="3">
        <f xml:space="preserve"> 0 + 7.21</f>
        <v>7.21</v>
      </c>
      <c r="O622" s="2">
        <v>0</v>
      </c>
    </row>
    <row r="623" spans="1:15" x14ac:dyDescent="0.25">
      <c r="A623" s="2">
        <v>7</v>
      </c>
      <c r="B623" s="2" t="s">
        <v>18</v>
      </c>
      <c r="C623" s="2">
        <v>8</v>
      </c>
      <c r="D623" s="2">
        <v>1</v>
      </c>
      <c r="E623" s="2" t="s">
        <v>15</v>
      </c>
      <c r="F623" s="2">
        <v>1</v>
      </c>
      <c r="G623" s="2">
        <v>1000</v>
      </c>
      <c r="H623" s="2">
        <v>271829958</v>
      </c>
      <c r="I623" s="2">
        <v>10</v>
      </c>
      <c r="J623" s="2">
        <v>50</v>
      </c>
      <c r="K623" s="2">
        <v>0</v>
      </c>
      <c r="L623" s="3">
        <f xml:space="preserve"> 0 + 6.34</f>
        <v>6.34</v>
      </c>
      <c r="M623" s="3">
        <f xml:space="preserve"> 0 + 5.13</f>
        <v>5.13</v>
      </c>
      <c r="N623" s="3">
        <f xml:space="preserve"> 0 + 12.15</f>
        <v>12.15</v>
      </c>
      <c r="O623" s="2">
        <v>0</v>
      </c>
    </row>
    <row r="624" spans="1:15" x14ac:dyDescent="0.25">
      <c r="A624" s="2">
        <v>7</v>
      </c>
      <c r="B624" s="2" t="s">
        <v>18</v>
      </c>
      <c r="C624" s="2">
        <v>8</v>
      </c>
      <c r="D624" s="2">
        <v>1</v>
      </c>
      <c r="E624" s="2" t="s">
        <v>16</v>
      </c>
      <c r="F624" s="2">
        <v>1</v>
      </c>
      <c r="G624" s="2">
        <v>1000</v>
      </c>
      <c r="H624" s="2">
        <v>271829958</v>
      </c>
      <c r="I624" s="2">
        <v>10</v>
      </c>
      <c r="J624" s="2">
        <v>50</v>
      </c>
      <c r="K624" s="2">
        <v>0</v>
      </c>
      <c r="L624" s="3">
        <f xml:space="preserve"> 0 + 2.36</f>
        <v>2.36</v>
      </c>
      <c r="M624" s="3">
        <f xml:space="preserve"> 0 + 3.71</f>
        <v>3.71</v>
      </c>
      <c r="N624" s="3">
        <f xml:space="preserve"> 0 + 6.59</f>
        <v>6.59</v>
      </c>
      <c r="O624" s="2">
        <v>0</v>
      </c>
    </row>
    <row r="625" spans="1:15" x14ac:dyDescent="0.25">
      <c r="A625" s="2">
        <v>7</v>
      </c>
      <c r="B625" s="2" t="s">
        <v>18</v>
      </c>
      <c r="C625" s="2">
        <v>8</v>
      </c>
      <c r="D625" s="2">
        <v>1</v>
      </c>
      <c r="E625" s="2" t="s">
        <v>17</v>
      </c>
      <c r="F625" s="2">
        <v>1</v>
      </c>
      <c r="G625" s="2">
        <v>1000</v>
      </c>
      <c r="H625" s="2">
        <v>271829958</v>
      </c>
      <c r="I625" s="2">
        <v>10</v>
      </c>
      <c r="J625" s="2">
        <v>50</v>
      </c>
      <c r="K625" s="2">
        <v>0</v>
      </c>
      <c r="L625" s="3">
        <f xml:space="preserve"> 0 + 3.46</f>
        <v>3.46</v>
      </c>
      <c r="M625" s="3">
        <f xml:space="preserve"> 0 + 2.73</f>
        <v>2.73</v>
      </c>
      <c r="N625" s="3">
        <f xml:space="preserve"> 0 + 6.6</f>
        <v>6.6</v>
      </c>
      <c r="O625" s="2">
        <v>0</v>
      </c>
    </row>
    <row r="626" spans="1:15" x14ac:dyDescent="0.25">
      <c r="A626" s="2">
        <v>8</v>
      </c>
      <c r="B626" s="2" t="s">
        <v>18</v>
      </c>
      <c r="C626" s="2">
        <v>8</v>
      </c>
      <c r="D626" s="2">
        <v>1</v>
      </c>
      <c r="E626" s="2" t="s">
        <v>15</v>
      </c>
      <c r="F626" s="2">
        <v>1</v>
      </c>
      <c r="G626" s="2">
        <v>1000</v>
      </c>
      <c r="H626" s="2">
        <v>1490890881</v>
      </c>
      <c r="I626" s="2">
        <v>10</v>
      </c>
      <c r="J626" s="2">
        <v>50</v>
      </c>
      <c r="K626" s="2">
        <v>0</v>
      </c>
      <c r="L626" s="3">
        <f xml:space="preserve"> 0 + 6.34</f>
        <v>6.34</v>
      </c>
      <c r="M626" s="3">
        <f xml:space="preserve"> 0 + 5.32</f>
        <v>5.32</v>
      </c>
      <c r="N626" s="3">
        <f xml:space="preserve"> 0 + 12.4</f>
        <v>12.4</v>
      </c>
      <c r="O626" s="2">
        <v>0</v>
      </c>
    </row>
    <row r="627" spans="1:15" x14ac:dyDescent="0.25">
      <c r="A627" s="2">
        <v>8</v>
      </c>
      <c r="B627" s="2" t="s">
        <v>18</v>
      </c>
      <c r="C627" s="2">
        <v>8</v>
      </c>
      <c r="D627" s="2">
        <v>1</v>
      </c>
      <c r="E627" s="2" t="s">
        <v>16</v>
      </c>
      <c r="F627" s="2">
        <v>1</v>
      </c>
      <c r="G627" s="2">
        <v>1000</v>
      </c>
      <c r="H627" s="2">
        <v>1490890881</v>
      </c>
      <c r="I627" s="2">
        <v>10</v>
      </c>
      <c r="J627" s="2">
        <v>50</v>
      </c>
      <c r="K627" s="2">
        <v>0</v>
      </c>
      <c r="L627" s="3">
        <f xml:space="preserve"> 0 + 1.85</f>
        <v>1.85</v>
      </c>
      <c r="M627" s="3">
        <f xml:space="preserve"> 0 + 3.28</f>
        <v>3.28</v>
      </c>
      <c r="N627" s="3">
        <f xml:space="preserve"> 0 + 5.64</f>
        <v>5.64</v>
      </c>
      <c r="O627" s="2">
        <v>0</v>
      </c>
    </row>
    <row r="628" spans="1:15" x14ac:dyDescent="0.25">
      <c r="A628" s="2">
        <v>8</v>
      </c>
      <c r="B628" s="2" t="s">
        <v>18</v>
      </c>
      <c r="C628" s="2">
        <v>8</v>
      </c>
      <c r="D628" s="2">
        <v>1</v>
      </c>
      <c r="E628" s="2" t="s">
        <v>17</v>
      </c>
      <c r="F628" s="2">
        <v>1</v>
      </c>
      <c r="G628" s="2">
        <v>1000</v>
      </c>
      <c r="H628" s="2">
        <v>1490890881</v>
      </c>
      <c r="I628" s="2">
        <v>10</v>
      </c>
      <c r="J628" s="2">
        <v>50</v>
      </c>
      <c r="K628" s="2">
        <v>0</v>
      </c>
      <c r="L628" s="3">
        <f xml:space="preserve"> 0 + 3.88</f>
        <v>3.88</v>
      </c>
      <c r="M628" s="3">
        <f xml:space="preserve"> 0 + 2.65</f>
        <v>2.65</v>
      </c>
      <c r="N628" s="3">
        <f xml:space="preserve"> 0 + 6.93</f>
        <v>6.93</v>
      </c>
      <c r="O628" s="2">
        <v>0</v>
      </c>
    </row>
    <row r="629" spans="1:15" x14ac:dyDescent="0.25">
      <c r="A629" s="2">
        <v>9</v>
      </c>
      <c r="B629" s="2" t="s">
        <v>18</v>
      </c>
      <c r="C629" s="2">
        <v>8</v>
      </c>
      <c r="D629" s="2">
        <v>1</v>
      </c>
      <c r="E629" s="2" t="s">
        <v>15</v>
      </c>
      <c r="F629" s="2">
        <v>1</v>
      </c>
      <c r="G629" s="2">
        <v>1000</v>
      </c>
      <c r="H629" s="2">
        <v>53262104</v>
      </c>
      <c r="I629" s="2">
        <v>10</v>
      </c>
      <c r="J629" s="2">
        <v>50</v>
      </c>
      <c r="K629" s="2">
        <v>0</v>
      </c>
      <c r="L629" s="3">
        <f xml:space="preserve"> 0 + 8.23</f>
        <v>8.23</v>
      </c>
      <c r="M629" s="3">
        <f xml:space="preserve"> 0 + 6.08</f>
        <v>6.08</v>
      </c>
      <c r="N629" s="3">
        <f xml:space="preserve"> 0 + 15</f>
        <v>15</v>
      </c>
      <c r="O629" s="2">
        <v>0</v>
      </c>
    </row>
    <row r="630" spans="1:15" x14ac:dyDescent="0.25">
      <c r="A630" s="2">
        <v>9</v>
      </c>
      <c r="B630" s="2" t="s">
        <v>18</v>
      </c>
      <c r="C630" s="2">
        <v>8</v>
      </c>
      <c r="D630" s="2">
        <v>1</v>
      </c>
      <c r="E630" s="2" t="s">
        <v>16</v>
      </c>
      <c r="F630" s="2">
        <v>1</v>
      </c>
      <c r="G630" s="2">
        <v>1000</v>
      </c>
      <c r="H630" s="2">
        <v>53262104</v>
      </c>
      <c r="I630" s="2">
        <v>10</v>
      </c>
      <c r="J630" s="2">
        <v>50</v>
      </c>
      <c r="K630" s="2">
        <v>0</v>
      </c>
      <c r="L630" s="3">
        <f xml:space="preserve"> 0 + 2.94</f>
        <v>2.94</v>
      </c>
      <c r="M630" s="3">
        <f xml:space="preserve"> 0 + 3.84</f>
        <v>3.84</v>
      </c>
      <c r="N630" s="3">
        <f xml:space="preserve"> 0 + 7.3</f>
        <v>7.3</v>
      </c>
      <c r="O630" s="2">
        <v>0</v>
      </c>
    </row>
    <row r="631" spans="1:15" x14ac:dyDescent="0.25">
      <c r="A631" s="2">
        <v>9</v>
      </c>
      <c r="B631" s="2" t="s">
        <v>18</v>
      </c>
      <c r="C631" s="2">
        <v>8</v>
      </c>
      <c r="D631" s="2">
        <v>1</v>
      </c>
      <c r="E631" s="2" t="s">
        <v>17</v>
      </c>
      <c r="F631" s="2">
        <v>1</v>
      </c>
      <c r="G631" s="2">
        <v>1000</v>
      </c>
      <c r="H631" s="2">
        <v>53262104</v>
      </c>
      <c r="I631" s="2">
        <v>10</v>
      </c>
      <c r="J631" s="2">
        <v>50</v>
      </c>
      <c r="K631" s="2">
        <v>0</v>
      </c>
      <c r="L631" s="3">
        <f xml:space="preserve"> 0 + 2.35</f>
        <v>2.35</v>
      </c>
      <c r="M631" s="3">
        <f xml:space="preserve"> 0 + 2.1</f>
        <v>2.1</v>
      </c>
      <c r="N631" s="3">
        <f xml:space="preserve"> 0 + 4.85</f>
        <v>4.8499999999999996</v>
      </c>
      <c r="O631" s="2">
        <v>0</v>
      </c>
    </row>
    <row r="632" spans="1:15" x14ac:dyDescent="0.25">
      <c r="A632" s="2">
        <v>10</v>
      </c>
      <c r="B632" s="2" t="s">
        <v>18</v>
      </c>
      <c r="C632" s="2">
        <v>8</v>
      </c>
      <c r="D632" s="2">
        <v>1</v>
      </c>
      <c r="E632" s="2" t="s">
        <v>15</v>
      </c>
      <c r="F632" s="2">
        <v>1</v>
      </c>
      <c r="G632" s="2">
        <v>1000</v>
      </c>
      <c r="H632" s="2">
        <v>48177134</v>
      </c>
      <c r="I632" s="2">
        <v>10</v>
      </c>
      <c r="J632" s="2">
        <v>50</v>
      </c>
      <c r="K632" s="2">
        <v>0</v>
      </c>
      <c r="L632" s="3">
        <f xml:space="preserve"> 0 + 6.04</f>
        <v>6.04</v>
      </c>
      <c r="M632" s="3">
        <f xml:space="preserve"> 0 + 5.19</f>
        <v>5.19</v>
      </c>
      <c r="N632" s="3">
        <f xml:space="preserve"> 0 + 11.95</f>
        <v>11.95</v>
      </c>
      <c r="O632" s="2">
        <v>0</v>
      </c>
    </row>
    <row r="633" spans="1:15" x14ac:dyDescent="0.25">
      <c r="A633" s="2">
        <v>10</v>
      </c>
      <c r="B633" s="2" t="s">
        <v>18</v>
      </c>
      <c r="C633" s="2">
        <v>8</v>
      </c>
      <c r="D633" s="2">
        <v>1</v>
      </c>
      <c r="E633" s="2" t="s">
        <v>16</v>
      </c>
      <c r="F633" s="2">
        <v>1</v>
      </c>
      <c r="G633" s="2">
        <v>1000</v>
      </c>
      <c r="H633" s="2">
        <v>48177134</v>
      </c>
      <c r="I633" s="2">
        <v>10</v>
      </c>
      <c r="J633" s="2">
        <v>50</v>
      </c>
      <c r="K633" s="2">
        <v>0</v>
      </c>
      <c r="L633" s="3">
        <f xml:space="preserve"> 0 + 2</f>
        <v>2</v>
      </c>
      <c r="M633" s="3">
        <f xml:space="preserve"> 0 + 3.48</f>
        <v>3.48</v>
      </c>
      <c r="N633" s="3">
        <f xml:space="preserve"> 0 + 6</f>
        <v>6</v>
      </c>
      <c r="O633" s="2">
        <v>0</v>
      </c>
    </row>
    <row r="634" spans="1:15" x14ac:dyDescent="0.25">
      <c r="A634" s="2">
        <v>10</v>
      </c>
      <c r="B634" s="2" t="s">
        <v>18</v>
      </c>
      <c r="C634" s="2">
        <v>8</v>
      </c>
      <c r="D634" s="2">
        <v>1</v>
      </c>
      <c r="E634" s="2" t="s">
        <v>17</v>
      </c>
      <c r="F634" s="2">
        <v>1</v>
      </c>
      <c r="G634" s="2">
        <v>1000</v>
      </c>
      <c r="H634" s="2">
        <v>48177134</v>
      </c>
      <c r="I634" s="2">
        <v>10</v>
      </c>
      <c r="J634" s="2">
        <v>50</v>
      </c>
      <c r="K634" s="2">
        <v>0</v>
      </c>
      <c r="L634" s="3">
        <f xml:space="preserve"> 0 + 2.24</f>
        <v>2.2400000000000002</v>
      </c>
      <c r="M634" s="3">
        <f xml:space="preserve"> 0 + 2.21</f>
        <v>2.21</v>
      </c>
      <c r="N634" s="3">
        <f xml:space="preserve"> 0 + 4.86</f>
        <v>4.8600000000000003</v>
      </c>
      <c r="O634" s="2">
        <v>0</v>
      </c>
    </row>
    <row r="635" spans="1:15" x14ac:dyDescent="0.25">
      <c r="A635" s="2">
        <v>11</v>
      </c>
      <c r="B635" s="2" t="s">
        <v>18</v>
      </c>
      <c r="C635" s="2">
        <v>8</v>
      </c>
      <c r="D635" s="2">
        <v>1</v>
      </c>
      <c r="E635" s="2" t="s">
        <v>15</v>
      </c>
      <c r="F635" s="2">
        <v>1</v>
      </c>
      <c r="G635" s="2">
        <v>1000</v>
      </c>
      <c r="H635" s="2">
        <v>390326370</v>
      </c>
      <c r="I635" s="2">
        <v>10</v>
      </c>
      <c r="J635" s="2">
        <v>50</v>
      </c>
      <c r="K635" s="2">
        <v>0</v>
      </c>
      <c r="L635" s="3">
        <f xml:space="preserve"> 0 + 4.57</f>
        <v>4.57</v>
      </c>
      <c r="M635" s="3">
        <f xml:space="preserve"> 0 + 4.41</f>
        <v>4.41</v>
      </c>
      <c r="N635" s="3">
        <f xml:space="preserve"> 0 + 9.72</f>
        <v>9.7200000000000006</v>
      </c>
      <c r="O635" s="2">
        <v>0</v>
      </c>
    </row>
    <row r="636" spans="1:15" x14ac:dyDescent="0.25">
      <c r="A636" s="2">
        <v>11</v>
      </c>
      <c r="B636" s="2" t="s">
        <v>18</v>
      </c>
      <c r="C636" s="2">
        <v>8</v>
      </c>
      <c r="D636" s="2">
        <v>1</v>
      </c>
      <c r="E636" s="2" t="s">
        <v>16</v>
      </c>
      <c r="F636" s="2">
        <v>1</v>
      </c>
      <c r="G636" s="2">
        <v>1000</v>
      </c>
      <c r="H636" s="2">
        <v>390326370</v>
      </c>
      <c r="I636" s="2">
        <v>10</v>
      </c>
      <c r="J636" s="2">
        <v>50</v>
      </c>
      <c r="K636" s="2">
        <v>0</v>
      </c>
      <c r="L636" s="3">
        <f xml:space="preserve"> 0 + 1.31</f>
        <v>1.31</v>
      </c>
      <c r="M636" s="3">
        <f xml:space="preserve"> 0 + 3.05</f>
        <v>3.05</v>
      </c>
      <c r="N636" s="3">
        <f xml:space="preserve"> 0 + 4.87</f>
        <v>4.87</v>
      </c>
      <c r="O636" s="2">
        <v>0</v>
      </c>
    </row>
    <row r="637" spans="1:15" x14ac:dyDescent="0.25">
      <c r="A637" s="2">
        <v>11</v>
      </c>
      <c r="B637" s="2" t="s">
        <v>18</v>
      </c>
      <c r="C637" s="2">
        <v>8</v>
      </c>
      <c r="D637" s="2">
        <v>1</v>
      </c>
      <c r="E637" s="2" t="s">
        <v>17</v>
      </c>
      <c r="F637" s="2">
        <v>1</v>
      </c>
      <c r="G637" s="2">
        <v>1000</v>
      </c>
      <c r="H637" s="2">
        <v>390326370</v>
      </c>
      <c r="I637" s="2">
        <v>10</v>
      </c>
      <c r="J637" s="2">
        <v>50</v>
      </c>
      <c r="K637" s="2">
        <v>0</v>
      </c>
      <c r="L637" s="3">
        <f xml:space="preserve"> 0 + 3.02</f>
        <v>3.02</v>
      </c>
      <c r="M637" s="3">
        <f xml:space="preserve"> 0 + 2.36</f>
        <v>2.36</v>
      </c>
      <c r="N637" s="3">
        <f xml:space="preserve"> 0 + 5.79</f>
        <v>5.79</v>
      </c>
      <c r="O637" s="2">
        <v>0</v>
      </c>
    </row>
    <row r="638" spans="1:15" x14ac:dyDescent="0.25">
      <c r="A638" s="2">
        <v>12</v>
      </c>
      <c r="B638" s="2" t="s">
        <v>18</v>
      </c>
      <c r="C638" s="2">
        <v>8</v>
      </c>
      <c r="D638" s="2">
        <v>1</v>
      </c>
      <c r="E638" s="2" t="s">
        <v>15</v>
      </c>
      <c r="F638" s="2">
        <v>1</v>
      </c>
      <c r="G638" s="2">
        <v>1000</v>
      </c>
      <c r="H638" s="2">
        <v>179782877</v>
      </c>
      <c r="I638" s="2">
        <v>10</v>
      </c>
      <c r="J638" s="2">
        <v>50</v>
      </c>
      <c r="K638" s="2">
        <v>0</v>
      </c>
      <c r="L638" s="3">
        <f xml:space="preserve"> 0 + 4.62</f>
        <v>4.62</v>
      </c>
      <c r="M638" s="3">
        <f xml:space="preserve"> 0 + 4.76</f>
        <v>4.76</v>
      </c>
      <c r="N638" s="3">
        <f xml:space="preserve"> 0 + 10.06</f>
        <v>10.06</v>
      </c>
      <c r="O638" s="2">
        <v>0</v>
      </c>
    </row>
    <row r="639" spans="1:15" x14ac:dyDescent="0.25">
      <c r="A639" s="2">
        <v>12</v>
      </c>
      <c r="B639" s="2" t="s">
        <v>18</v>
      </c>
      <c r="C639" s="2">
        <v>8</v>
      </c>
      <c r="D639" s="2">
        <v>1</v>
      </c>
      <c r="E639" s="2" t="s">
        <v>16</v>
      </c>
      <c r="F639" s="2">
        <v>1</v>
      </c>
      <c r="G639" s="2">
        <v>1000</v>
      </c>
      <c r="H639" s="2">
        <v>179782877</v>
      </c>
      <c r="I639" s="2">
        <v>10</v>
      </c>
      <c r="J639" s="2">
        <v>50</v>
      </c>
      <c r="K639" s="2">
        <v>0</v>
      </c>
      <c r="L639" s="3">
        <f xml:space="preserve"> 0 + 3.1</f>
        <v>3.1</v>
      </c>
      <c r="M639" s="3">
        <f xml:space="preserve"> 0 + 4.18</f>
        <v>4.18</v>
      </c>
      <c r="N639" s="3">
        <f xml:space="preserve"> 0 + 7.79</f>
        <v>7.79</v>
      </c>
      <c r="O639" s="2">
        <v>0</v>
      </c>
    </row>
    <row r="640" spans="1:15" x14ac:dyDescent="0.25">
      <c r="A640" s="2">
        <v>12</v>
      </c>
      <c r="B640" s="2" t="s">
        <v>18</v>
      </c>
      <c r="C640" s="2">
        <v>8</v>
      </c>
      <c r="D640" s="2">
        <v>1</v>
      </c>
      <c r="E640" s="2" t="s">
        <v>17</v>
      </c>
      <c r="F640" s="2">
        <v>1</v>
      </c>
      <c r="G640" s="2">
        <v>1000</v>
      </c>
      <c r="H640" s="2">
        <v>179782877</v>
      </c>
      <c r="I640" s="2">
        <v>10</v>
      </c>
      <c r="J640" s="2">
        <v>50</v>
      </c>
      <c r="K640" s="2">
        <v>0</v>
      </c>
      <c r="L640" s="3">
        <f xml:space="preserve"> 0 + 2.79</f>
        <v>2.79</v>
      </c>
      <c r="M640" s="3">
        <f xml:space="preserve"> 0 + 2.01</f>
        <v>2.0099999999999998</v>
      </c>
      <c r="N640" s="3">
        <f xml:space="preserve"> 0 + 5.2</f>
        <v>5.2</v>
      </c>
      <c r="O640" s="2">
        <v>0</v>
      </c>
    </row>
    <row r="641" spans="1:15" x14ac:dyDescent="0.25">
      <c r="A641" s="2">
        <v>13</v>
      </c>
      <c r="B641" s="2" t="s">
        <v>18</v>
      </c>
      <c r="C641" s="2">
        <v>8</v>
      </c>
      <c r="D641" s="2">
        <v>1</v>
      </c>
      <c r="E641" s="2" t="s">
        <v>15</v>
      </c>
      <c r="F641" s="2">
        <v>1</v>
      </c>
      <c r="G641" s="2">
        <v>1000</v>
      </c>
      <c r="H641" s="2">
        <v>1556455641</v>
      </c>
      <c r="I641" s="2">
        <v>10</v>
      </c>
      <c r="J641" s="2">
        <v>50</v>
      </c>
      <c r="K641" s="2">
        <v>0</v>
      </c>
      <c r="L641" s="3">
        <f xml:space="preserve"> 0 + 6.27</f>
        <v>6.27</v>
      </c>
      <c r="M641" s="3">
        <f xml:space="preserve"> 0 + 4.98</f>
        <v>4.9800000000000004</v>
      </c>
      <c r="N641" s="3">
        <f xml:space="preserve"> 0 + 11.98</f>
        <v>11.98</v>
      </c>
      <c r="O641" s="2">
        <v>0</v>
      </c>
    </row>
    <row r="642" spans="1:15" x14ac:dyDescent="0.25">
      <c r="A642" s="2">
        <v>13</v>
      </c>
      <c r="B642" s="2" t="s">
        <v>18</v>
      </c>
      <c r="C642" s="2">
        <v>8</v>
      </c>
      <c r="D642" s="2">
        <v>1</v>
      </c>
      <c r="E642" s="2" t="s">
        <v>16</v>
      </c>
      <c r="F642" s="2">
        <v>1</v>
      </c>
      <c r="G642" s="2">
        <v>1000</v>
      </c>
      <c r="H642" s="2">
        <v>1556455641</v>
      </c>
      <c r="I642" s="2">
        <v>10</v>
      </c>
      <c r="J642" s="2">
        <v>50</v>
      </c>
      <c r="K642" s="2">
        <v>0</v>
      </c>
      <c r="L642" s="3">
        <f xml:space="preserve"> 0 + 3.42</f>
        <v>3.42</v>
      </c>
      <c r="M642" s="3">
        <f xml:space="preserve"> 0 + 6.23</f>
        <v>6.23</v>
      </c>
      <c r="N642" s="3">
        <f xml:space="preserve"> 0 + 10.59</f>
        <v>10.59</v>
      </c>
      <c r="O642" s="2">
        <v>0</v>
      </c>
    </row>
    <row r="643" spans="1:15" x14ac:dyDescent="0.25">
      <c r="A643" s="2">
        <v>13</v>
      </c>
      <c r="B643" s="2" t="s">
        <v>18</v>
      </c>
      <c r="C643" s="2">
        <v>8</v>
      </c>
      <c r="D643" s="2">
        <v>1</v>
      </c>
      <c r="E643" s="2" t="s">
        <v>17</v>
      </c>
      <c r="F643" s="2">
        <v>1</v>
      </c>
      <c r="G643" s="2">
        <v>1000</v>
      </c>
      <c r="H643" s="2">
        <v>1556455641</v>
      </c>
      <c r="I643" s="2">
        <v>10</v>
      </c>
      <c r="J643" s="2">
        <v>50</v>
      </c>
      <c r="K643" s="2">
        <v>0</v>
      </c>
      <c r="L643" s="3">
        <f xml:space="preserve"> 0 + 1.41</f>
        <v>1.41</v>
      </c>
      <c r="M643" s="3">
        <f xml:space="preserve"> 0 + 2.04</f>
        <v>2.04</v>
      </c>
      <c r="N643" s="3">
        <f xml:space="preserve"> 0 + 3.85</f>
        <v>3.85</v>
      </c>
      <c r="O643" s="2">
        <v>0</v>
      </c>
    </row>
    <row r="644" spans="1:15" x14ac:dyDescent="0.25">
      <c r="A644" s="2">
        <v>14</v>
      </c>
      <c r="B644" s="2" t="s">
        <v>18</v>
      </c>
      <c r="C644" s="2">
        <v>8</v>
      </c>
      <c r="D644" s="2">
        <v>1</v>
      </c>
      <c r="E644" s="2" t="s">
        <v>15</v>
      </c>
      <c r="F644" s="2">
        <v>1</v>
      </c>
      <c r="G644" s="2">
        <v>1000</v>
      </c>
      <c r="H644" s="2">
        <v>2048735855</v>
      </c>
      <c r="I644" s="2">
        <v>10</v>
      </c>
      <c r="J644" s="2">
        <v>50</v>
      </c>
      <c r="K644" s="2">
        <v>0</v>
      </c>
      <c r="L644" s="3">
        <f xml:space="preserve"> 0 + 5.78</f>
        <v>5.78</v>
      </c>
      <c r="M644" s="3">
        <f xml:space="preserve"> 0 + 5.26</f>
        <v>5.26</v>
      </c>
      <c r="N644" s="3">
        <f xml:space="preserve"> 0 + 11.78</f>
        <v>11.78</v>
      </c>
      <c r="O644" s="2">
        <v>0</v>
      </c>
    </row>
    <row r="645" spans="1:15" x14ac:dyDescent="0.25">
      <c r="A645" s="2">
        <v>14</v>
      </c>
      <c r="B645" s="2" t="s">
        <v>18</v>
      </c>
      <c r="C645" s="2">
        <v>8</v>
      </c>
      <c r="D645" s="2">
        <v>1</v>
      </c>
      <c r="E645" s="2" t="s">
        <v>16</v>
      </c>
      <c r="F645" s="2">
        <v>1</v>
      </c>
      <c r="G645" s="2">
        <v>1000</v>
      </c>
      <c r="H645" s="2">
        <v>2048735855</v>
      </c>
      <c r="I645" s="2">
        <v>10</v>
      </c>
      <c r="J645" s="2">
        <v>50</v>
      </c>
      <c r="K645" s="2">
        <v>0</v>
      </c>
      <c r="L645" s="3">
        <f xml:space="preserve"> 0 + 1.49</f>
        <v>1.49</v>
      </c>
      <c r="M645" s="3">
        <f xml:space="preserve"> 0 + 2.98</f>
        <v>2.98</v>
      </c>
      <c r="N645" s="3">
        <f xml:space="preserve"> 0 + 4.97</f>
        <v>4.97</v>
      </c>
      <c r="O645" s="2">
        <v>0</v>
      </c>
    </row>
    <row r="646" spans="1:15" x14ac:dyDescent="0.25">
      <c r="A646" s="2">
        <v>14</v>
      </c>
      <c r="B646" s="2" t="s">
        <v>18</v>
      </c>
      <c r="C646" s="2">
        <v>8</v>
      </c>
      <c r="D646" s="2">
        <v>1</v>
      </c>
      <c r="E646" s="2" t="s">
        <v>17</v>
      </c>
      <c r="F646" s="2">
        <v>1</v>
      </c>
      <c r="G646" s="2">
        <v>1000</v>
      </c>
      <c r="H646" s="2">
        <v>2048735855</v>
      </c>
      <c r="I646" s="2">
        <v>10</v>
      </c>
      <c r="J646" s="2">
        <v>50</v>
      </c>
      <c r="K646" s="2">
        <v>0</v>
      </c>
      <c r="L646" s="3">
        <f xml:space="preserve"> 0 + 2.65</f>
        <v>2.65</v>
      </c>
      <c r="M646" s="3">
        <f xml:space="preserve"> 0 + 2.35</f>
        <v>2.35</v>
      </c>
      <c r="N646" s="3">
        <f xml:space="preserve"> 0 + 5.4</f>
        <v>5.4</v>
      </c>
      <c r="O646" s="2">
        <v>0</v>
      </c>
    </row>
    <row r="647" spans="1:15" x14ac:dyDescent="0.25">
      <c r="A647" s="2">
        <v>15</v>
      </c>
      <c r="B647" s="2" t="s">
        <v>18</v>
      </c>
      <c r="C647" s="2">
        <v>8</v>
      </c>
      <c r="D647" s="2">
        <v>1</v>
      </c>
      <c r="E647" s="2" t="s">
        <v>15</v>
      </c>
      <c r="F647" s="2">
        <v>1</v>
      </c>
      <c r="G647" s="2">
        <v>1000</v>
      </c>
      <c r="H647" s="2">
        <v>1183828888</v>
      </c>
      <c r="I647" s="2">
        <v>10</v>
      </c>
      <c r="J647" s="2">
        <v>50</v>
      </c>
      <c r="K647" s="2">
        <v>0</v>
      </c>
      <c r="L647" s="3">
        <f xml:space="preserve"> 0 + 5.52</f>
        <v>5.52</v>
      </c>
      <c r="M647" s="3">
        <f xml:space="preserve"> 0 + 4.51</f>
        <v>4.51</v>
      </c>
      <c r="N647" s="3">
        <f xml:space="preserve"> 0 + 10.74</f>
        <v>10.74</v>
      </c>
      <c r="O647" s="2">
        <v>0</v>
      </c>
    </row>
    <row r="648" spans="1:15" x14ac:dyDescent="0.25">
      <c r="A648" s="2">
        <v>15</v>
      </c>
      <c r="B648" s="2" t="s">
        <v>18</v>
      </c>
      <c r="C648" s="2">
        <v>8</v>
      </c>
      <c r="D648" s="2">
        <v>1</v>
      </c>
      <c r="E648" s="2" t="s">
        <v>16</v>
      </c>
      <c r="F648" s="2">
        <v>1</v>
      </c>
      <c r="G648" s="2">
        <v>1000</v>
      </c>
      <c r="H648" s="2">
        <v>1183828888</v>
      </c>
      <c r="I648" s="2">
        <v>10</v>
      </c>
      <c r="J648" s="2">
        <v>50</v>
      </c>
      <c r="K648" s="2">
        <v>0</v>
      </c>
      <c r="L648" s="3">
        <f xml:space="preserve"> 0 + 2.49</f>
        <v>2.4900000000000002</v>
      </c>
      <c r="M648" s="3">
        <f xml:space="preserve"> 0 + 3.63</f>
        <v>3.63</v>
      </c>
      <c r="N648" s="3">
        <f xml:space="preserve"> 0 + 6.64</f>
        <v>6.64</v>
      </c>
      <c r="O648" s="2">
        <v>0</v>
      </c>
    </row>
    <row r="649" spans="1:15" x14ac:dyDescent="0.25">
      <c r="A649" s="2">
        <v>15</v>
      </c>
      <c r="B649" s="2" t="s">
        <v>18</v>
      </c>
      <c r="C649" s="2">
        <v>8</v>
      </c>
      <c r="D649" s="2">
        <v>1</v>
      </c>
      <c r="E649" s="2" t="s">
        <v>17</v>
      </c>
      <c r="F649" s="2">
        <v>1</v>
      </c>
      <c r="G649" s="2">
        <v>1000</v>
      </c>
      <c r="H649" s="2">
        <v>1183828888</v>
      </c>
      <c r="I649" s="2">
        <v>10</v>
      </c>
      <c r="J649" s="2">
        <v>50</v>
      </c>
      <c r="K649" s="2">
        <v>0</v>
      </c>
      <c r="L649" s="3">
        <f xml:space="preserve"> 0 + 2.24</f>
        <v>2.2400000000000002</v>
      </c>
      <c r="M649" s="3">
        <f xml:space="preserve"> 0 + 2.03</f>
        <v>2.0299999999999998</v>
      </c>
      <c r="N649" s="3">
        <f xml:space="preserve"> 0 + 4.68</f>
        <v>4.68</v>
      </c>
      <c r="O649" s="2">
        <v>0</v>
      </c>
    </row>
    <row r="650" spans="1:15" x14ac:dyDescent="0.25">
      <c r="A650" s="2">
        <v>16</v>
      </c>
      <c r="B650" s="2" t="s">
        <v>18</v>
      </c>
      <c r="C650" s="2">
        <v>8</v>
      </c>
      <c r="D650" s="2">
        <v>1</v>
      </c>
      <c r="E650" s="2" t="s">
        <v>15</v>
      </c>
      <c r="F650" s="2">
        <v>1</v>
      </c>
      <c r="G650" s="2">
        <v>1000</v>
      </c>
      <c r="H650" s="2">
        <v>475539416</v>
      </c>
      <c r="I650" s="2">
        <v>10</v>
      </c>
      <c r="J650" s="2">
        <v>50</v>
      </c>
      <c r="K650" s="2">
        <v>0</v>
      </c>
      <c r="L650" s="3">
        <f xml:space="preserve"> 0 + 5.94</f>
        <v>5.94</v>
      </c>
      <c r="M650" s="3">
        <f xml:space="preserve"> 0 + 5.14</f>
        <v>5.14</v>
      </c>
      <c r="N650" s="3">
        <f xml:space="preserve"> 0 + 11.8</f>
        <v>11.8</v>
      </c>
      <c r="O650" s="2">
        <v>0</v>
      </c>
    </row>
    <row r="651" spans="1:15" x14ac:dyDescent="0.25">
      <c r="A651" s="2">
        <v>16</v>
      </c>
      <c r="B651" s="2" t="s">
        <v>18</v>
      </c>
      <c r="C651" s="2">
        <v>8</v>
      </c>
      <c r="D651" s="2">
        <v>1</v>
      </c>
      <c r="E651" s="2" t="s">
        <v>16</v>
      </c>
      <c r="F651" s="2">
        <v>1</v>
      </c>
      <c r="G651" s="2">
        <v>1000</v>
      </c>
      <c r="H651" s="2">
        <v>475539416</v>
      </c>
      <c r="I651" s="2">
        <v>10</v>
      </c>
      <c r="J651" s="2">
        <v>50</v>
      </c>
      <c r="K651" s="2">
        <v>0</v>
      </c>
      <c r="L651" s="3">
        <f xml:space="preserve"> 0 + 2.13</f>
        <v>2.13</v>
      </c>
      <c r="M651" s="3">
        <f xml:space="preserve"> 0 + 3.42</f>
        <v>3.42</v>
      </c>
      <c r="N651" s="3">
        <f xml:space="preserve"> 0 + 6.04</f>
        <v>6.04</v>
      </c>
      <c r="O651" s="2">
        <v>0</v>
      </c>
    </row>
    <row r="652" spans="1:15" x14ac:dyDescent="0.25">
      <c r="A652" s="2">
        <v>16</v>
      </c>
      <c r="B652" s="2" t="s">
        <v>18</v>
      </c>
      <c r="C652" s="2">
        <v>8</v>
      </c>
      <c r="D652" s="2">
        <v>1</v>
      </c>
      <c r="E652" s="2" t="s">
        <v>17</v>
      </c>
      <c r="F652" s="2">
        <v>1</v>
      </c>
      <c r="G652" s="2">
        <v>1000</v>
      </c>
      <c r="H652" s="2">
        <v>475539416</v>
      </c>
      <c r="I652" s="2">
        <v>10</v>
      </c>
      <c r="J652" s="2">
        <v>50</v>
      </c>
      <c r="K652" s="2">
        <v>0</v>
      </c>
      <c r="L652" s="3">
        <f xml:space="preserve"> 0 + 2.57</f>
        <v>2.57</v>
      </c>
      <c r="M652" s="3">
        <f xml:space="preserve"> 0 + 2.33</f>
        <v>2.33</v>
      </c>
      <c r="N652" s="3">
        <f xml:space="preserve"> 0 + 5.3</f>
        <v>5.3</v>
      </c>
      <c r="O652" s="2">
        <v>0</v>
      </c>
    </row>
    <row r="653" spans="1:15" x14ac:dyDescent="0.25">
      <c r="A653" s="2">
        <v>17</v>
      </c>
      <c r="B653" s="2" t="s">
        <v>18</v>
      </c>
      <c r="C653" s="2">
        <v>8</v>
      </c>
      <c r="D653" s="2">
        <v>1</v>
      </c>
      <c r="E653" s="2" t="s">
        <v>15</v>
      </c>
      <c r="F653" s="2">
        <v>1</v>
      </c>
      <c r="G653" s="2">
        <v>1000</v>
      </c>
      <c r="H653" s="2">
        <v>2136046440</v>
      </c>
      <c r="I653" s="2">
        <v>10</v>
      </c>
      <c r="J653" s="2">
        <v>50</v>
      </c>
      <c r="K653" s="2">
        <v>0</v>
      </c>
      <c r="L653" s="3">
        <f xml:space="preserve"> 0 + 5.01</f>
        <v>5.01</v>
      </c>
      <c r="M653" s="3">
        <f xml:space="preserve"> 0 + 4.6</f>
        <v>4.5999999999999996</v>
      </c>
      <c r="N653" s="3">
        <f xml:space="preserve"> 0 + 10.33</f>
        <v>10.33</v>
      </c>
      <c r="O653" s="2">
        <v>0</v>
      </c>
    </row>
    <row r="654" spans="1:15" x14ac:dyDescent="0.25">
      <c r="A654" s="2">
        <v>17</v>
      </c>
      <c r="B654" s="2" t="s">
        <v>18</v>
      </c>
      <c r="C654" s="2">
        <v>8</v>
      </c>
      <c r="D654" s="2">
        <v>1</v>
      </c>
      <c r="E654" s="2" t="s">
        <v>16</v>
      </c>
      <c r="F654" s="2">
        <v>1</v>
      </c>
      <c r="G654" s="2">
        <v>1000</v>
      </c>
      <c r="H654" s="2">
        <v>2136046440</v>
      </c>
      <c r="I654" s="2">
        <v>10</v>
      </c>
      <c r="J654" s="2">
        <v>50</v>
      </c>
      <c r="K654" s="2">
        <v>0</v>
      </c>
      <c r="L654" s="3">
        <f xml:space="preserve"> 0 + 1.92</f>
        <v>1.92</v>
      </c>
      <c r="M654" s="3">
        <f xml:space="preserve"> 0 + 3.47</f>
        <v>3.47</v>
      </c>
      <c r="N654" s="3">
        <f xml:space="preserve"> 0 + 5.9</f>
        <v>5.9</v>
      </c>
      <c r="O654" s="2">
        <v>0</v>
      </c>
    </row>
    <row r="655" spans="1:15" x14ac:dyDescent="0.25">
      <c r="A655" s="2">
        <v>17</v>
      </c>
      <c r="B655" s="2" t="s">
        <v>18</v>
      </c>
      <c r="C655" s="2">
        <v>8</v>
      </c>
      <c r="D655" s="2">
        <v>1</v>
      </c>
      <c r="E655" s="2" t="s">
        <v>17</v>
      </c>
      <c r="F655" s="2">
        <v>1</v>
      </c>
      <c r="G655" s="2">
        <v>1000</v>
      </c>
      <c r="H655" s="2">
        <v>2136046440</v>
      </c>
      <c r="I655" s="2">
        <v>10</v>
      </c>
      <c r="J655" s="2">
        <v>50</v>
      </c>
      <c r="K655" s="2">
        <v>0</v>
      </c>
      <c r="L655" s="3">
        <f xml:space="preserve"> 0 + 4.5</f>
        <v>4.5</v>
      </c>
      <c r="M655" s="3">
        <f xml:space="preserve"> 0 + 2.72</f>
        <v>2.72</v>
      </c>
      <c r="N655" s="3">
        <f xml:space="preserve"> 0 + 7.62</f>
        <v>7.62</v>
      </c>
      <c r="O655" s="2">
        <v>0</v>
      </c>
    </row>
    <row r="656" spans="1:15" x14ac:dyDescent="0.25">
      <c r="A656" s="2">
        <v>18</v>
      </c>
      <c r="B656" s="2" t="s">
        <v>18</v>
      </c>
      <c r="C656" s="2">
        <v>8</v>
      </c>
      <c r="D656" s="2">
        <v>1</v>
      </c>
      <c r="E656" s="2" t="s">
        <v>15</v>
      </c>
      <c r="F656" s="2">
        <v>1</v>
      </c>
      <c r="G656" s="2">
        <v>1000</v>
      </c>
      <c r="H656" s="2">
        <v>1605388975</v>
      </c>
      <c r="I656" s="2">
        <v>10</v>
      </c>
      <c r="J656" s="2">
        <v>50</v>
      </c>
      <c r="K656" s="2">
        <v>0</v>
      </c>
      <c r="L656" s="3">
        <f xml:space="preserve"> 0 + 6.87</f>
        <v>6.87</v>
      </c>
      <c r="M656" s="3">
        <f xml:space="preserve"> 0 + 5.45</f>
        <v>5.45</v>
      </c>
      <c r="N656" s="3">
        <f xml:space="preserve"> 0 + 12.99</f>
        <v>12.99</v>
      </c>
      <c r="O656" s="2">
        <v>0</v>
      </c>
    </row>
    <row r="657" spans="1:15" x14ac:dyDescent="0.25">
      <c r="A657" s="2">
        <v>18</v>
      </c>
      <c r="B657" s="2" t="s">
        <v>18</v>
      </c>
      <c r="C657" s="2">
        <v>8</v>
      </c>
      <c r="D657" s="2">
        <v>1</v>
      </c>
      <c r="E657" s="2" t="s">
        <v>16</v>
      </c>
      <c r="F657" s="2">
        <v>1</v>
      </c>
      <c r="G657" s="2">
        <v>1000</v>
      </c>
      <c r="H657" s="2">
        <v>1605388975</v>
      </c>
      <c r="I657" s="2">
        <v>10</v>
      </c>
      <c r="J657" s="2">
        <v>50</v>
      </c>
      <c r="K657" s="2">
        <v>0</v>
      </c>
      <c r="L657" s="3">
        <f xml:space="preserve"> 0 + 1.75</f>
        <v>1.75</v>
      </c>
      <c r="M657" s="3">
        <f xml:space="preserve"> 0 + 3.08</f>
        <v>3.08</v>
      </c>
      <c r="N657" s="3">
        <f xml:space="preserve"> 0 + 5.34</f>
        <v>5.34</v>
      </c>
      <c r="O657" s="2">
        <v>0</v>
      </c>
    </row>
    <row r="658" spans="1:15" x14ac:dyDescent="0.25">
      <c r="A658" s="2">
        <v>18</v>
      </c>
      <c r="B658" s="2" t="s">
        <v>18</v>
      </c>
      <c r="C658" s="2">
        <v>8</v>
      </c>
      <c r="D658" s="2">
        <v>1</v>
      </c>
      <c r="E658" s="2" t="s">
        <v>17</v>
      </c>
      <c r="F658" s="2">
        <v>1</v>
      </c>
      <c r="G658" s="2">
        <v>1000</v>
      </c>
      <c r="H658" s="2">
        <v>1605388975</v>
      </c>
      <c r="I658" s="2">
        <v>10</v>
      </c>
      <c r="J658" s="2">
        <v>50</v>
      </c>
      <c r="K658" s="2">
        <v>0</v>
      </c>
      <c r="L658" s="3">
        <f xml:space="preserve"> 0 + 3.45</f>
        <v>3.45</v>
      </c>
      <c r="M658" s="3">
        <f xml:space="preserve"> 0 + 2.51</f>
        <v>2.5099999999999998</v>
      </c>
      <c r="N658" s="3">
        <f xml:space="preserve"> 0 + 6.36</f>
        <v>6.36</v>
      </c>
      <c r="O658" s="2">
        <v>0</v>
      </c>
    </row>
    <row r="659" spans="1:15" x14ac:dyDescent="0.25">
      <c r="A659" s="2">
        <v>19</v>
      </c>
      <c r="B659" s="2" t="s">
        <v>18</v>
      </c>
      <c r="C659" s="2">
        <v>8</v>
      </c>
      <c r="D659" s="2">
        <v>1</v>
      </c>
      <c r="E659" s="2" t="s">
        <v>15</v>
      </c>
      <c r="F659" s="2">
        <v>1</v>
      </c>
      <c r="G659" s="2">
        <v>1000</v>
      </c>
      <c r="H659" s="2">
        <v>1115562342</v>
      </c>
      <c r="I659" s="2">
        <v>10</v>
      </c>
      <c r="J659" s="2">
        <v>50</v>
      </c>
      <c r="K659" s="2">
        <v>0</v>
      </c>
      <c r="L659" s="3">
        <f xml:space="preserve"> 0 + 6.7</f>
        <v>6.7</v>
      </c>
      <c r="M659" s="3">
        <f xml:space="preserve"> 0 + 5.63</f>
        <v>5.63</v>
      </c>
      <c r="N659" s="3">
        <f xml:space="preserve"> 0 + 13.04</f>
        <v>13.04</v>
      </c>
      <c r="O659" s="2">
        <v>0</v>
      </c>
    </row>
    <row r="660" spans="1:15" x14ac:dyDescent="0.25">
      <c r="A660" s="2">
        <v>19</v>
      </c>
      <c r="B660" s="2" t="s">
        <v>18</v>
      </c>
      <c r="C660" s="2">
        <v>8</v>
      </c>
      <c r="D660" s="2">
        <v>1</v>
      </c>
      <c r="E660" s="2" t="s">
        <v>16</v>
      </c>
      <c r="F660" s="2">
        <v>1</v>
      </c>
      <c r="G660" s="2">
        <v>1000</v>
      </c>
      <c r="H660" s="2">
        <v>1115562342</v>
      </c>
      <c r="I660" s="2">
        <v>10</v>
      </c>
      <c r="J660" s="2">
        <v>50</v>
      </c>
      <c r="K660" s="2">
        <v>0</v>
      </c>
      <c r="L660" s="3">
        <f xml:space="preserve"> 0 + 2.54</f>
        <v>2.54</v>
      </c>
      <c r="M660" s="3">
        <f xml:space="preserve"> 0 + 3.89</f>
        <v>3.89</v>
      </c>
      <c r="N660" s="3">
        <f xml:space="preserve"> 0 + 6.95</f>
        <v>6.95</v>
      </c>
      <c r="O660" s="2">
        <v>0</v>
      </c>
    </row>
    <row r="661" spans="1:15" x14ac:dyDescent="0.25">
      <c r="A661" s="2">
        <v>19</v>
      </c>
      <c r="B661" s="2" t="s">
        <v>18</v>
      </c>
      <c r="C661" s="2">
        <v>8</v>
      </c>
      <c r="D661" s="2">
        <v>1</v>
      </c>
      <c r="E661" s="2" t="s">
        <v>17</v>
      </c>
      <c r="F661" s="2">
        <v>1</v>
      </c>
      <c r="G661" s="2">
        <v>1000</v>
      </c>
      <c r="H661" s="2">
        <v>1115562342</v>
      </c>
      <c r="I661" s="2">
        <v>10</v>
      </c>
      <c r="J661" s="2">
        <v>50</v>
      </c>
      <c r="K661" s="2">
        <v>0</v>
      </c>
      <c r="L661" s="3">
        <f xml:space="preserve"> 0 + 2.62</f>
        <v>2.62</v>
      </c>
      <c r="M661" s="3">
        <f xml:space="preserve"> 0 + 2.26</f>
        <v>2.2599999999999998</v>
      </c>
      <c r="N661" s="3">
        <f xml:space="preserve"> 0 + 5.28</f>
        <v>5.28</v>
      </c>
      <c r="O661" s="2">
        <v>0</v>
      </c>
    </row>
    <row r="662" spans="1:15" x14ac:dyDescent="0.25">
      <c r="A662" s="2">
        <v>20</v>
      </c>
      <c r="B662" s="2" t="s">
        <v>18</v>
      </c>
      <c r="C662" s="2">
        <v>8</v>
      </c>
      <c r="D662" s="2">
        <v>1</v>
      </c>
      <c r="E662" s="2" t="s">
        <v>15</v>
      </c>
      <c r="F662" s="2">
        <v>1</v>
      </c>
      <c r="G662" s="2">
        <v>1000</v>
      </c>
      <c r="H662" s="2">
        <v>1476279324</v>
      </c>
      <c r="I662" s="2">
        <v>10</v>
      </c>
      <c r="J662" s="2">
        <v>50</v>
      </c>
      <c r="K662" s="2">
        <v>0</v>
      </c>
      <c r="L662" s="3">
        <f xml:space="preserve"> 0 + 5</f>
        <v>5</v>
      </c>
      <c r="M662" s="3">
        <f xml:space="preserve"> 0 + 4.49</f>
        <v>4.49</v>
      </c>
      <c r="N662" s="3">
        <f xml:space="preserve"> 0 + 10.2</f>
        <v>10.199999999999999</v>
      </c>
      <c r="O662" s="2">
        <v>0</v>
      </c>
    </row>
    <row r="663" spans="1:15" x14ac:dyDescent="0.25">
      <c r="A663" s="2">
        <v>20</v>
      </c>
      <c r="B663" s="2" t="s">
        <v>18</v>
      </c>
      <c r="C663" s="2">
        <v>8</v>
      </c>
      <c r="D663" s="2">
        <v>1</v>
      </c>
      <c r="E663" s="2" t="s">
        <v>16</v>
      </c>
      <c r="F663" s="2">
        <v>1</v>
      </c>
      <c r="G663" s="2">
        <v>1000</v>
      </c>
      <c r="H663" s="2">
        <v>1476279324</v>
      </c>
      <c r="I663" s="2">
        <v>10</v>
      </c>
      <c r="J663" s="2">
        <v>50</v>
      </c>
      <c r="K663" s="2">
        <v>0</v>
      </c>
      <c r="L663" s="3">
        <f xml:space="preserve"> 0 + 2.89</f>
        <v>2.89</v>
      </c>
      <c r="M663" s="3">
        <f xml:space="preserve"> 0 + 3.82</f>
        <v>3.82</v>
      </c>
      <c r="N663" s="3">
        <f xml:space="preserve"> 0 + 7.22</f>
        <v>7.22</v>
      </c>
      <c r="O663" s="2">
        <v>0</v>
      </c>
    </row>
    <row r="664" spans="1:15" x14ac:dyDescent="0.25">
      <c r="A664" s="2">
        <v>20</v>
      </c>
      <c r="B664" s="2" t="s">
        <v>18</v>
      </c>
      <c r="C664" s="2">
        <v>8</v>
      </c>
      <c r="D664" s="2">
        <v>1</v>
      </c>
      <c r="E664" s="2" t="s">
        <v>17</v>
      </c>
      <c r="F664" s="2">
        <v>1</v>
      </c>
      <c r="G664" s="2">
        <v>1000</v>
      </c>
      <c r="H664" s="2">
        <v>1476279324</v>
      </c>
      <c r="I664" s="2">
        <v>10</v>
      </c>
      <c r="J664" s="2">
        <v>50</v>
      </c>
      <c r="K664" s="2">
        <v>0</v>
      </c>
      <c r="L664" s="3">
        <f xml:space="preserve"> 0 + 1.5</f>
        <v>1.5</v>
      </c>
      <c r="M664" s="3">
        <f xml:space="preserve"> 0 + 1.82</f>
        <v>1.82</v>
      </c>
      <c r="N664" s="3">
        <f xml:space="preserve"> 0 + 3.72</f>
        <v>3.72</v>
      </c>
      <c r="O664" s="2">
        <v>0</v>
      </c>
    </row>
    <row r="665" spans="1:15" x14ac:dyDescent="0.25">
      <c r="A665" s="2">
        <v>21</v>
      </c>
      <c r="B665" s="2" t="s">
        <v>18</v>
      </c>
      <c r="C665" s="2">
        <v>8</v>
      </c>
      <c r="D665" s="2">
        <v>1</v>
      </c>
      <c r="E665" s="2" t="s">
        <v>15</v>
      </c>
      <c r="F665" s="2">
        <v>1</v>
      </c>
      <c r="G665" s="2">
        <v>1000</v>
      </c>
      <c r="H665" s="2">
        <v>396746174</v>
      </c>
      <c r="I665" s="2">
        <v>10</v>
      </c>
      <c r="J665" s="2">
        <v>50</v>
      </c>
      <c r="K665" s="2">
        <v>0</v>
      </c>
      <c r="L665" s="3">
        <f xml:space="preserve"> 0 + 7.77</f>
        <v>7.77</v>
      </c>
      <c r="M665" s="3">
        <f xml:space="preserve"> 0 + 5.76</f>
        <v>5.76</v>
      </c>
      <c r="N665" s="3">
        <f xml:space="preserve"> 0 + 14.24</f>
        <v>14.24</v>
      </c>
      <c r="O665" s="2">
        <v>0</v>
      </c>
    </row>
    <row r="666" spans="1:15" x14ac:dyDescent="0.25">
      <c r="A666" s="2">
        <v>21</v>
      </c>
      <c r="B666" s="2" t="s">
        <v>18</v>
      </c>
      <c r="C666" s="2">
        <v>8</v>
      </c>
      <c r="D666" s="2">
        <v>1</v>
      </c>
      <c r="E666" s="2" t="s">
        <v>16</v>
      </c>
      <c r="F666" s="2">
        <v>1</v>
      </c>
      <c r="G666" s="2">
        <v>1000</v>
      </c>
      <c r="H666" s="2">
        <v>396746174</v>
      </c>
      <c r="I666" s="2">
        <v>10</v>
      </c>
      <c r="J666" s="2">
        <v>50</v>
      </c>
      <c r="K666" s="2">
        <v>0</v>
      </c>
      <c r="L666" s="3">
        <f xml:space="preserve"> 0 + 4.05</f>
        <v>4.05</v>
      </c>
      <c r="M666" s="3">
        <f xml:space="preserve"> 0 + 6.54</f>
        <v>6.54</v>
      </c>
      <c r="N666" s="3">
        <f xml:space="preserve"> 0 + 11.62</f>
        <v>11.62</v>
      </c>
      <c r="O666" s="2">
        <v>0</v>
      </c>
    </row>
    <row r="667" spans="1:15" x14ac:dyDescent="0.25">
      <c r="A667" s="2">
        <v>21</v>
      </c>
      <c r="B667" s="2" t="s">
        <v>18</v>
      </c>
      <c r="C667" s="2">
        <v>8</v>
      </c>
      <c r="D667" s="2">
        <v>1</v>
      </c>
      <c r="E667" s="2" t="s">
        <v>17</v>
      </c>
      <c r="F667" s="2">
        <v>1</v>
      </c>
      <c r="G667" s="2">
        <v>1000</v>
      </c>
      <c r="H667" s="2">
        <v>396746174</v>
      </c>
      <c r="I667" s="2">
        <v>10</v>
      </c>
      <c r="J667" s="2">
        <v>50</v>
      </c>
      <c r="K667" s="2">
        <v>0</v>
      </c>
      <c r="L667" s="3">
        <f xml:space="preserve"> 0 + 1.34</f>
        <v>1.34</v>
      </c>
      <c r="M667" s="3">
        <f xml:space="preserve"> 0 + 1.52</f>
        <v>1.52</v>
      </c>
      <c r="N667" s="3">
        <f xml:space="preserve"> 0 + 3.26</f>
        <v>3.26</v>
      </c>
      <c r="O667" s="2">
        <v>0</v>
      </c>
    </row>
    <row r="668" spans="1:15" x14ac:dyDescent="0.25">
      <c r="A668" s="2">
        <v>22</v>
      </c>
      <c r="B668" s="2" t="s">
        <v>18</v>
      </c>
      <c r="C668" s="2">
        <v>8</v>
      </c>
      <c r="D668" s="2">
        <v>1</v>
      </c>
      <c r="E668" s="2" t="s">
        <v>15</v>
      </c>
      <c r="F668" s="2">
        <v>1</v>
      </c>
      <c r="G668" s="2">
        <v>1000</v>
      </c>
      <c r="H668" s="2">
        <v>2140853358</v>
      </c>
      <c r="I668" s="2">
        <v>10</v>
      </c>
      <c r="J668" s="2">
        <v>50</v>
      </c>
      <c r="K668" s="2">
        <v>0</v>
      </c>
      <c r="L668" s="3">
        <f xml:space="preserve"> 0 + 6.42</f>
        <v>6.42</v>
      </c>
      <c r="M668" s="3">
        <f xml:space="preserve"> 0 + 5.63</f>
        <v>5.63</v>
      </c>
      <c r="N668" s="3">
        <f xml:space="preserve"> 0 + 12.76</f>
        <v>12.76</v>
      </c>
      <c r="O668" s="2">
        <v>0</v>
      </c>
    </row>
    <row r="669" spans="1:15" x14ac:dyDescent="0.25">
      <c r="A669" s="2">
        <v>22</v>
      </c>
      <c r="B669" s="2" t="s">
        <v>18</v>
      </c>
      <c r="C669" s="2">
        <v>8</v>
      </c>
      <c r="D669" s="2">
        <v>1</v>
      </c>
      <c r="E669" s="2" t="s">
        <v>16</v>
      </c>
      <c r="F669" s="2">
        <v>1</v>
      </c>
      <c r="G669" s="2">
        <v>1000</v>
      </c>
      <c r="H669" s="2">
        <v>2140853358</v>
      </c>
      <c r="I669" s="2">
        <v>10</v>
      </c>
      <c r="J669" s="2">
        <v>50</v>
      </c>
      <c r="K669" s="2">
        <v>0</v>
      </c>
      <c r="L669" s="3">
        <f xml:space="preserve"> 0 + 2.24</f>
        <v>2.2400000000000002</v>
      </c>
      <c r="M669" s="3">
        <f xml:space="preserve"> 0 + 3.55</f>
        <v>3.55</v>
      </c>
      <c r="N669" s="3">
        <f xml:space="preserve"> 0 + 6.3</f>
        <v>6.3</v>
      </c>
      <c r="O669" s="2">
        <v>0</v>
      </c>
    </row>
    <row r="670" spans="1:15" x14ac:dyDescent="0.25">
      <c r="A670" s="2">
        <v>22</v>
      </c>
      <c r="B670" s="2" t="s">
        <v>18</v>
      </c>
      <c r="C670" s="2">
        <v>8</v>
      </c>
      <c r="D670" s="2">
        <v>1</v>
      </c>
      <c r="E670" s="2" t="s">
        <v>17</v>
      </c>
      <c r="F670" s="2">
        <v>1</v>
      </c>
      <c r="G670" s="2">
        <v>1000</v>
      </c>
      <c r="H670" s="2">
        <v>2140853358</v>
      </c>
      <c r="I670" s="2">
        <v>10</v>
      </c>
      <c r="J670" s="2">
        <v>50</v>
      </c>
      <c r="K670" s="2">
        <v>0</v>
      </c>
      <c r="L670" s="3">
        <f xml:space="preserve"> 0 + 2.61</f>
        <v>2.61</v>
      </c>
      <c r="M670" s="3">
        <f xml:space="preserve"> 0 + 2.05</f>
        <v>2.0499999999999998</v>
      </c>
      <c r="N670" s="3">
        <f xml:space="preserve"> 0 + 5.04</f>
        <v>5.04</v>
      </c>
      <c r="O670" s="2">
        <v>0</v>
      </c>
    </row>
    <row r="671" spans="1:15" x14ac:dyDescent="0.25">
      <c r="A671" s="2">
        <v>23</v>
      </c>
      <c r="B671" s="2" t="s">
        <v>18</v>
      </c>
      <c r="C671" s="2">
        <v>8</v>
      </c>
      <c r="D671" s="2">
        <v>1</v>
      </c>
      <c r="E671" s="2" t="s">
        <v>15</v>
      </c>
      <c r="F671" s="2">
        <v>1</v>
      </c>
      <c r="G671" s="2">
        <v>1000</v>
      </c>
      <c r="H671" s="2">
        <v>812832277</v>
      </c>
      <c r="I671" s="2">
        <v>10</v>
      </c>
      <c r="J671" s="2">
        <v>50</v>
      </c>
      <c r="K671" s="2">
        <v>0</v>
      </c>
      <c r="L671" s="3">
        <f xml:space="preserve"> 0 + 7.11</f>
        <v>7.11</v>
      </c>
      <c r="M671" s="3">
        <f xml:space="preserve"> 0 + 5.88</f>
        <v>5.88</v>
      </c>
      <c r="N671" s="3">
        <f xml:space="preserve"> 0 + 13.72</f>
        <v>13.72</v>
      </c>
      <c r="O671" s="2">
        <v>0</v>
      </c>
    </row>
    <row r="672" spans="1:15" x14ac:dyDescent="0.25">
      <c r="A672" s="2">
        <v>23</v>
      </c>
      <c r="B672" s="2" t="s">
        <v>18</v>
      </c>
      <c r="C672" s="2">
        <v>8</v>
      </c>
      <c r="D672" s="2">
        <v>1</v>
      </c>
      <c r="E672" s="2" t="s">
        <v>16</v>
      </c>
      <c r="F672" s="2">
        <v>1</v>
      </c>
      <c r="G672" s="2">
        <v>1000</v>
      </c>
      <c r="H672" s="2">
        <v>812832277</v>
      </c>
      <c r="I672" s="2">
        <v>10</v>
      </c>
      <c r="J672" s="2">
        <v>50</v>
      </c>
      <c r="K672" s="2">
        <v>0</v>
      </c>
      <c r="L672" s="3">
        <f xml:space="preserve"> 0 + 1.93</f>
        <v>1.93</v>
      </c>
      <c r="M672" s="3">
        <f xml:space="preserve"> 0 + 3.33</f>
        <v>3.33</v>
      </c>
      <c r="N672" s="3">
        <f xml:space="preserve"> 0 + 5.78</f>
        <v>5.78</v>
      </c>
      <c r="O672" s="2">
        <v>0</v>
      </c>
    </row>
    <row r="673" spans="1:15" x14ac:dyDescent="0.25">
      <c r="A673" s="2">
        <v>23</v>
      </c>
      <c r="B673" s="2" t="s">
        <v>18</v>
      </c>
      <c r="C673" s="2">
        <v>8</v>
      </c>
      <c r="D673" s="2">
        <v>1</v>
      </c>
      <c r="E673" s="2" t="s">
        <v>17</v>
      </c>
      <c r="F673" s="2">
        <v>1</v>
      </c>
      <c r="G673" s="2">
        <v>1000</v>
      </c>
      <c r="H673" s="2">
        <v>812832277</v>
      </c>
      <c r="I673" s="2">
        <v>10</v>
      </c>
      <c r="J673" s="2">
        <v>50</v>
      </c>
      <c r="K673" s="2">
        <v>0</v>
      </c>
      <c r="L673" s="3">
        <f xml:space="preserve"> 0 + 2.64</f>
        <v>2.64</v>
      </c>
      <c r="M673" s="3">
        <f xml:space="preserve"> 0 + 2</f>
        <v>2</v>
      </c>
      <c r="N673" s="3">
        <f xml:space="preserve"> 0 + 5.03</f>
        <v>5.03</v>
      </c>
      <c r="O673" s="2">
        <v>0</v>
      </c>
    </row>
    <row r="674" spans="1:15" x14ac:dyDescent="0.25">
      <c r="A674" s="2">
        <v>24</v>
      </c>
      <c r="B674" s="2" t="s">
        <v>18</v>
      </c>
      <c r="C674" s="2">
        <v>8</v>
      </c>
      <c r="D674" s="2">
        <v>1</v>
      </c>
      <c r="E674" s="2" t="s">
        <v>15</v>
      </c>
      <c r="F674" s="2">
        <v>1</v>
      </c>
      <c r="G674" s="2">
        <v>1000</v>
      </c>
      <c r="H674" s="2">
        <v>1515383558</v>
      </c>
      <c r="I674" s="2">
        <v>10</v>
      </c>
      <c r="J674" s="2">
        <v>50</v>
      </c>
      <c r="K674" s="2">
        <v>0</v>
      </c>
      <c r="L674" s="3">
        <f xml:space="preserve"> 0 + 6.99</f>
        <v>6.99</v>
      </c>
      <c r="M674" s="3">
        <f xml:space="preserve"> 0 + 5.95</f>
        <v>5.95</v>
      </c>
      <c r="N674" s="3">
        <f xml:space="preserve"> 0 + 13.66</f>
        <v>13.66</v>
      </c>
      <c r="O674" s="2">
        <v>0</v>
      </c>
    </row>
    <row r="675" spans="1:15" x14ac:dyDescent="0.25">
      <c r="A675" s="2">
        <v>24</v>
      </c>
      <c r="B675" s="2" t="s">
        <v>18</v>
      </c>
      <c r="C675" s="2">
        <v>8</v>
      </c>
      <c r="D675" s="2">
        <v>1</v>
      </c>
      <c r="E675" s="2" t="s">
        <v>16</v>
      </c>
      <c r="F675" s="2">
        <v>1</v>
      </c>
      <c r="G675" s="2">
        <v>1000</v>
      </c>
      <c r="H675" s="2">
        <v>1515383558</v>
      </c>
      <c r="I675" s="2">
        <v>10</v>
      </c>
      <c r="J675" s="2">
        <v>50</v>
      </c>
      <c r="K675" s="2">
        <v>0</v>
      </c>
      <c r="L675" s="3">
        <f xml:space="preserve"> 0 + 1.15</f>
        <v>1.1499999999999999</v>
      </c>
      <c r="M675" s="3">
        <f xml:space="preserve"> 0 + 2.61</f>
        <v>2.61</v>
      </c>
      <c r="N675" s="3">
        <f xml:space="preserve"> 0 + 4.26</f>
        <v>4.26</v>
      </c>
      <c r="O675" s="2">
        <v>0</v>
      </c>
    </row>
    <row r="676" spans="1:15" x14ac:dyDescent="0.25">
      <c r="A676" s="2">
        <v>24</v>
      </c>
      <c r="B676" s="2" t="s">
        <v>18</v>
      </c>
      <c r="C676" s="2">
        <v>8</v>
      </c>
      <c r="D676" s="2">
        <v>1</v>
      </c>
      <c r="E676" s="2" t="s">
        <v>17</v>
      </c>
      <c r="F676" s="2">
        <v>1</v>
      </c>
      <c r="G676" s="2">
        <v>1000</v>
      </c>
      <c r="H676" s="2">
        <v>1515383558</v>
      </c>
      <c r="I676" s="2">
        <v>10</v>
      </c>
      <c r="J676" s="2">
        <v>50</v>
      </c>
      <c r="K676" s="2">
        <v>0</v>
      </c>
      <c r="L676" s="3">
        <f xml:space="preserve"> 0 + 2.89</f>
        <v>2.89</v>
      </c>
      <c r="M676" s="3">
        <f xml:space="preserve"> 0 + 2.11</f>
        <v>2.11</v>
      </c>
      <c r="N676" s="3">
        <f xml:space="preserve"> 0 + 5.41</f>
        <v>5.41</v>
      </c>
      <c r="O676" s="2">
        <v>0</v>
      </c>
    </row>
    <row r="677" spans="1:15" x14ac:dyDescent="0.25">
      <c r="A677" s="2">
        <v>25</v>
      </c>
      <c r="B677" s="2" t="s">
        <v>18</v>
      </c>
      <c r="C677" s="2">
        <v>8</v>
      </c>
      <c r="D677" s="2">
        <v>1</v>
      </c>
      <c r="E677" s="2" t="s">
        <v>15</v>
      </c>
      <c r="F677" s="2">
        <v>1</v>
      </c>
      <c r="G677" s="2">
        <v>1000</v>
      </c>
      <c r="H677" s="2">
        <v>1523198569</v>
      </c>
      <c r="I677" s="2">
        <v>10</v>
      </c>
      <c r="J677" s="2">
        <v>50</v>
      </c>
      <c r="K677" s="2">
        <v>0</v>
      </c>
      <c r="L677" s="3">
        <f xml:space="preserve"> 0 + 5.37</f>
        <v>5.37</v>
      </c>
      <c r="M677" s="3">
        <f xml:space="preserve"> 0 + 4.84</f>
        <v>4.84</v>
      </c>
      <c r="N677" s="3">
        <f xml:space="preserve"> 0 + 10.91</f>
        <v>10.91</v>
      </c>
      <c r="O677" s="2">
        <v>0</v>
      </c>
    </row>
    <row r="678" spans="1:15" x14ac:dyDescent="0.25">
      <c r="A678" s="2">
        <v>25</v>
      </c>
      <c r="B678" s="2" t="s">
        <v>18</v>
      </c>
      <c r="C678" s="2">
        <v>8</v>
      </c>
      <c r="D678" s="2">
        <v>1</v>
      </c>
      <c r="E678" s="2" t="s">
        <v>16</v>
      </c>
      <c r="F678" s="2">
        <v>1</v>
      </c>
      <c r="G678" s="2">
        <v>1000</v>
      </c>
      <c r="H678" s="2">
        <v>1523198569</v>
      </c>
      <c r="I678" s="2">
        <v>10</v>
      </c>
      <c r="J678" s="2">
        <v>50</v>
      </c>
      <c r="K678" s="2">
        <v>0</v>
      </c>
      <c r="L678" s="3">
        <f xml:space="preserve"> 0 + 1.23</f>
        <v>1.23</v>
      </c>
      <c r="M678" s="3">
        <f xml:space="preserve"> 0 + 2.76</f>
        <v>2.76</v>
      </c>
      <c r="N678" s="3">
        <f xml:space="preserve"> 0 + 4.5</f>
        <v>4.5</v>
      </c>
      <c r="O678" s="2">
        <v>0</v>
      </c>
    </row>
    <row r="679" spans="1:15" x14ac:dyDescent="0.25">
      <c r="A679" s="2">
        <v>25</v>
      </c>
      <c r="B679" s="2" t="s">
        <v>18</v>
      </c>
      <c r="C679" s="2">
        <v>8</v>
      </c>
      <c r="D679" s="2">
        <v>1</v>
      </c>
      <c r="E679" s="2" t="s">
        <v>17</v>
      </c>
      <c r="F679" s="2">
        <v>1</v>
      </c>
      <c r="G679" s="2">
        <v>1000</v>
      </c>
      <c r="H679" s="2">
        <v>1523198569</v>
      </c>
      <c r="I679" s="2">
        <v>10</v>
      </c>
      <c r="J679" s="2">
        <v>50</v>
      </c>
      <c r="K679" s="2">
        <v>0</v>
      </c>
      <c r="L679" s="3">
        <f xml:space="preserve"> 0 + 2.08</f>
        <v>2.08</v>
      </c>
      <c r="M679" s="3">
        <f xml:space="preserve"> 0 + 1.84</f>
        <v>1.84</v>
      </c>
      <c r="N679" s="3">
        <f xml:space="preserve"> 0 + 4.32</f>
        <v>4.32</v>
      </c>
      <c r="O679" s="2">
        <v>0</v>
      </c>
    </row>
    <row r="680" spans="1:15" x14ac:dyDescent="0.25">
      <c r="A680" s="2">
        <v>26</v>
      </c>
      <c r="B680" s="2" t="s">
        <v>18</v>
      </c>
      <c r="C680" s="2">
        <v>8</v>
      </c>
      <c r="D680" s="2">
        <v>1</v>
      </c>
      <c r="E680" s="2" t="s">
        <v>15</v>
      </c>
      <c r="F680" s="2">
        <v>1</v>
      </c>
      <c r="G680" s="2">
        <v>1000</v>
      </c>
      <c r="H680" s="2">
        <v>1501053376</v>
      </c>
      <c r="I680" s="2">
        <v>10</v>
      </c>
      <c r="J680" s="2">
        <v>50</v>
      </c>
      <c r="K680" s="2">
        <v>0</v>
      </c>
      <c r="L680" s="3">
        <f xml:space="preserve"> 0 + 7.71</f>
        <v>7.71</v>
      </c>
      <c r="M680" s="3">
        <f xml:space="preserve"> 0 + 5.87</f>
        <v>5.87</v>
      </c>
      <c r="N680" s="3">
        <f xml:space="preserve"> 0 + 14.3</f>
        <v>14.3</v>
      </c>
      <c r="O680" s="2">
        <v>0</v>
      </c>
    </row>
    <row r="681" spans="1:15" x14ac:dyDescent="0.25">
      <c r="A681" s="2">
        <v>26</v>
      </c>
      <c r="B681" s="2" t="s">
        <v>18</v>
      </c>
      <c r="C681" s="2">
        <v>8</v>
      </c>
      <c r="D681" s="2">
        <v>1</v>
      </c>
      <c r="E681" s="2" t="s">
        <v>16</v>
      </c>
      <c r="F681" s="2">
        <v>1</v>
      </c>
      <c r="G681" s="2">
        <v>1000</v>
      </c>
      <c r="H681" s="2">
        <v>1501053376</v>
      </c>
      <c r="I681" s="2">
        <v>10</v>
      </c>
      <c r="J681" s="2">
        <v>50</v>
      </c>
      <c r="K681" s="2">
        <v>0</v>
      </c>
      <c r="L681" s="3">
        <f xml:space="preserve"> 0 + 2.47</f>
        <v>2.4700000000000002</v>
      </c>
      <c r="M681" s="3">
        <f xml:space="preserve"> 0 + 3.34</f>
        <v>3.34</v>
      </c>
      <c r="N681" s="3">
        <f xml:space="preserve"> 0 + 6.28</f>
        <v>6.28</v>
      </c>
      <c r="O681" s="2">
        <v>0</v>
      </c>
    </row>
    <row r="682" spans="1:15" x14ac:dyDescent="0.25">
      <c r="A682" s="2">
        <v>26</v>
      </c>
      <c r="B682" s="2" t="s">
        <v>18</v>
      </c>
      <c r="C682" s="2">
        <v>8</v>
      </c>
      <c r="D682" s="2">
        <v>1</v>
      </c>
      <c r="E682" s="2" t="s">
        <v>17</v>
      </c>
      <c r="F682" s="2">
        <v>1</v>
      </c>
      <c r="G682" s="2">
        <v>1000</v>
      </c>
      <c r="H682" s="2">
        <v>1501053376</v>
      </c>
      <c r="I682" s="2">
        <v>10</v>
      </c>
      <c r="J682" s="2">
        <v>50</v>
      </c>
      <c r="K682" s="2">
        <v>0</v>
      </c>
      <c r="L682" s="3">
        <f xml:space="preserve"> 0 + 1.92</f>
        <v>1.92</v>
      </c>
      <c r="M682" s="3">
        <f xml:space="preserve"> 0 + 2.06</f>
        <v>2.06</v>
      </c>
      <c r="N682" s="3">
        <f xml:space="preserve"> 0 + 4.39</f>
        <v>4.3899999999999997</v>
      </c>
      <c r="O682" s="2">
        <v>0</v>
      </c>
    </row>
    <row r="683" spans="1:15" x14ac:dyDescent="0.25">
      <c r="A683" s="2">
        <v>27</v>
      </c>
      <c r="B683" s="2" t="s">
        <v>18</v>
      </c>
      <c r="C683" s="2">
        <v>8</v>
      </c>
      <c r="D683" s="2">
        <v>1</v>
      </c>
      <c r="E683" s="2" t="s">
        <v>15</v>
      </c>
      <c r="F683" s="2">
        <v>1</v>
      </c>
      <c r="G683" s="2">
        <v>1000</v>
      </c>
      <c r="H683" s="2">
        <v>634753172</v>
      </c>
      <c r="I683" s="2">
        <v>10</v>
      </c>
      <c r="J683" s="2">
        <v>50</v>
      </c>
      <c r="K683" s="2">
        <v>0</v>
      </c>
      <c r="L683" s="3">
        <f xml:space="preserve"> 0 + 7.46</f>
        <v>7.46</v>
      </c>
      <c r="M683" s="3">
        <f xml:space="preserve"> 0 + 5.85</f>
        <v>5.85</v>
      </c>
      <c r="N683" s="3">
        <f xml:space="preserve"> 0 + 14.04</f>
        <v>14.04</v>
      </c>
      <c r="O683" s="2">
        <v>0</v>
      </c>
    </row>
    <row r="684" spans="1:15" x14ac:dyDescent="0.25">
      <c r="A684" s="2">
        <v>27</v>
      </c>
      <c r="B684" s="2" t="s">
        <v>18</v>
      </c>
      <c r="C684" s="2">
        <v>8</v>
      </c>
      <c r="D684" s="2">
        <v>1</v>
      </c>
      <c r="E684" s="2" t="s">
        <v>16</v>
      </c>
      <c r="F684" s="2">
        <v>1</v>
      </c>
      <c r="G684" s="2">
        <v>1000</v>
      </c>
      <c r="H684" s="2">
        <v>634753172</v>
      </c>
      <c r="I684" s="2">
        <v>10</v>
      </c>
      <c r="J684" s="2">
        <v>50</v>
      </c>
      <c r="K684" s="2">
        <v>0</v>
      </c>
      <c r="L684" s="3">
        <f xml:space="preserve"> 0 + 2.93</f>
        <v>2.93</v>
      </c>
      <c r="M684" s="3">
        <f xml:space="preserve"> 0 + 6.11</f>
        <v>6.11</v>
      </c>
      <c r="N684" s="3">
        <f xml:space="preserve"> 0 + 10.06</f>
        <v>10.06</v>
      </c>
      <c r="O684" s="2">
        <v>0</v>
      </c>
    </row>
    <row r="685" spans="1:15" x14ac:dyDescent="0.25">
      <c r="A685" s="2">
        <v>27</v>
      </c>
      <c r="B685" s="2" t="s">
        <v>18</v>
      </c>
      <c r="C685" s="2">
        <v>8</v>
      </c>
      <c r="D685" s="2">
        <v>1</v>
      </c>
      <c r="E685" s="2" t="s">
        <v>17</v>
      </c>
      <c r="F685" s="2">
        <v>1</v>
      </c>
      <c r="G685" s="2">
        <v>1000</v>
      </c>
      <c r="H685" s="2">
        <v>634753172</v>
      </c>
      <c r="I685" s="2">
        <v>10</v>
      </c>
      <c r="J685" s="2">
        <v>50</v>
      </c>
      <c r="K685" s="2">
        <v>0</v>
      </c>
      <c r="L685" s="3">
        <f xml:space="preserve"> 0 + 3.74</f>
        <v>3.74</v>
      </c>
      <c r="M685" s="3">
        <f xml:space="preserve"> 0 + 2.55</f>
        <v>2.5499999999999998</v>
      </c>
      <c r="N685" s="3">
        <f xml:space="preserve"> 0 + 6.68</f>
        <v>6.68</v>
      </c>
      <c r="O685" s="2">
        <v>0</v>
      </c>
    </row>
    <row r="686" spans="1:15" x14ac:dyDescent="0.25">
      <c r="A686" s="2">
        <v>28</v>
      </c>
      <c r="B686" s="2" t="s">
        <v>18</v>
      </c>
      <c r="C686" s="2">
        <v>8</v>
      </c>
      <c r="D686" s="2">
        <v>1</v>
      </c>
      <c r="E686" s="2" t="s">
        <v>15</v>
      </c>
      <c r="F686" s="2">
        <v>1</v>
      </c>
      <c r="G686" s="2">
        <v>1000</v>
      </c>
      <c r="H686" s="2">
        <v>1631682631</v>
      </c>
      <c r="I686" s="2">
        <v>10</v>
      </c>
      <c r="J686" s="2">
        <v>50</v>
      </c>
      <c r="K686" s="2">
        <v>0</v>
      </c>
      <c r="L686" s="3">
        <f xml:space="preserve"> 0 + 7.3</f>
        <v>7.3</v>
      </c>
      <c r="M686" s="3">
        <f xml:space="preserve"> 0 + 5.47</f>
        <v>5.47</v>
      </c>
      <c r="N686" s="3">
        <f xml:space="preserve"> 0 + 13.45</f>
        <v>13.45</v>
      </c>
      <c r="O686" s="2">
        <v>0</v>
      </c>
    </row>
    <row r="687" spans="1:15" x14ac:dyDescent="0.25">
      <c r="A687" s="2">
        <v>28</v>
      </c>
      <c r="B687" s="2" t="s">
        <v>18</v>
      </c>
      <c r="C687" s="2">
        <v>8</v>
      </c>
      <c r="D687" s="2">
        <v>1</v>
      </c>
      <c r="E687" s="2" t="s">
        <v>16</v>
      </c>
      <c r="F687" s="2">
        <v>1</v>
      </c>
      <c r="G687" s="2">
        <v>1000</v>
      </c>
      <c r="H687" s="2">
        <v>1631682631</v>
      </c>
      <c r="I687" s="2">
        <v>10</v>
      </c>
      <c r="J687" s="2">
        <v>50</v>
      </c>
      <c r="K687" s="2">
        <v>0</v>
      </c>
      <c r="L687" s="3">
        <f xml:space="preserve"> 0 + 2.7</f>
        <v>2.7</v>
      </c>
      <c r="M687" s="3">
        <f xml:space="preserve"> 0 + 3.76</f>
        <v>3.76</v>
      </c>
      <c r="N687" s="3">
        <f xml:space="preserve"> 0 + 6.97</f>
        <v>6.97</v>
      </c>
      <c r="O687" s="2">
        <v>0</v>
      </c>
    </row>
    <row r="688" spans="1:15" x14ac:dyDescent="0.25">
      <c r="A688" s="2">
        <v>28</v>
      </c>
      <c r="B688" s="2" t="s">
        <v>18</v>
      </c>
      <c r="C688" s="2">
        <v>8</v>
      </c>
      <c r="D688" s="2">
        <v>1</v>
      </c>
      <c r="E688" s="2" t="s">
        <v>17</v>
      </c>
      <c r="F688" s="2">
        <v>1</v>
      </c>
      <c r="G688" s="2">
        <v>1000</v>
      </c>
      <c r="H688" s="2">
        <v>1631682631</v>
      </c>
      <c r="I688" s="2">
        <v>10</v>
      </c>
      <c r="J688" s="2">
        <v>50</v>
      </c>
      <c r="K688" s="2">
        <v>0</v>
      </c>
      <c r="L688" s="3">
        <f xml:space="preserve"> 0 + 2.83</f>
        <v>2.83</v>
      </c>
      <c r="M688" s="3">
        <f xml:space="preserve"> 0 + 2.18</f>
        <v>2.1800000000000002</v>
      </c>
      <c r="N688" s="3">
        <f xml:space="preserve"> 0 + 5.41</f>
        <v>5.41</v>
      </c>
      <c r="O688" s="2">
        <v>0</v>
      </c>
    </row>
    <row r="689" spans="1:15" x14ac:dyDescent="0.25">
      <c r="A689" s="2">
        <v>29</v>
      </c>
      <c r="B689" s="2" t="s">
        <v>18</v>
      </c>
      <c r="C689" s="2">
        <v>8</v>
      </c>
      <c r="D689" s="2">
        <v>1</v>
      </c>
      <c r="E689" s="2" t="s">
        <v>15</v>
      </c>
      <c r="F689" s="2">
        <v>1</v>
      </c>
      <c r="G689" s="2">
        <v>1000</v>
      </c>
      <c r="H689" s="2">
        <v>946397456</v>
      </c>
      <c r="I689" s="2">
        <v>10</v>
      </c>
      <c r="J689" s="2">
        <v>50</v>
      </c>
      <c r="K689" s="2">
        <v>0</v>
      </c>
      <c r="L689" s="3">
        <f xml:space="preserve"> 0 + 6.43</f>
        <v>6.43</v>
      </c>
      <c r="M689" s="3">
        <f xml:space="preserve"> 0 + 5.79</f>
        <v>5.79</v>
      </c>
      <c r="N689" s="3">
        <f xml:space="preserve"> 0 + 12.94</f>
        <v>12.94</v>
      </c>
      <c r="O689" s="2">
        <v>0</v>
      </c>
    </row>
    <row r="690" spans="1:15" x14ac:dyDescent="0.25">
      <c r="A690" s="2">
        <v>29</v>
      </c>
      <c r="B690" s="2" t="s">
        <v>18</v>
      </c>
      <c r="C690" s="2">
        <v>8</v>
      </c>
      <c r="D690" s="2">
        <v>1</v>
      </c>
      <c r="E690" s="2" t="s">
        <v>16</v>
      </c>
      <c r="F690" s="2">
        <v>1</v>
      </c>
      <c r="G690" s="2">
        <v>1000</v>
      </c>
      <c r="H690" s="2">
        <v>946397456</v>
      </c>
      <c r="I690" s="2">
        <v>10</v>
      </c>
      <c r="J690" s="2">
        <v>50</v>
      </c>
      <c r="K690" s="2">
        <v>0</v>
      </c>
      <c r="L690" s="3">
        <f xml:space="preserve"> 0 + 2.42</f>
        <v>2.42</v>
      </c>
      <c r="M690" s="3">
        <f xml:space="preserve"> 0 + 3.28</f>
        <v>3.28</v>
      </c>
      <c r="N690" s="3">
        <f xml:space="preserve"> 0 + 6.18</f>
        <v>6.18</v>
      </c>
      <c r="O690" s="2">
        <v>0</v>
      </c>
    </row>
    <row r="691" spans="1:15" x14ac:dyDescent="0.25">
      <c r="A691" s="2">
        <v>29</v>
      </c>
      <c r="B691" s="2" t="s">
        <v>18</v>
      </c>
      <c r="C691" s="2">
        <v>8</v>
      </c>
      <c r="D691" s="2">
        <v>1</v>
      </c>
      <c r="E691" s="2" t="s">
        <v>17</v>
      </c>
      <c r="F691" s="2">
        <v>1</v>
      </c>
      <c r="G691" s="2">
        <v>1000</v>
      </c>
      <c r="H691" s="2">
        <v>946397456</v>
      </c>
      <c r="I691" s="2">
        <v>10</v>
      </c>
      <c r="J691" s="2">
        <v>50</v>
      </c>
      <c r="K691" s="2">
        <v>0</v>
      </c>
      <c r="L691" s="3">
        <f xml:space="preserve"> 0 + 2.07</f>
        <v>2.0699999999999998</v>
      </c>
      <c r="M691" s="3">
        <f xml:space="preserve"> 0 + 2.07</f>
        <v>2.0699999999999998</v>
      </c>
      <c r="N691" s="3">
        <f xml:space="preserve"> 0 + 4.55</f>
        <v>4.55</v>
      </c>
      <c r="O691" s="2">
        <v>0</v>
      </c>
    </row>
    <row r="692" spans="1:15" x14ac:dyDescent="0.25">
      <c r="A692" s="2">
        <v>30</v>
      </c>
      <c r="B692" s="2" t="s">
        <v>18</v>
      </c>
      <c r="C692" s="2">
        <v>8</v>
      </c>
      <c r="D692" s="2">
        <v>1</v>
      </c>
      <c r="E692" s="2" t="s">
        <v>15</v>
      </c>
      <c r="F692" s="2">
        <v>1</v>
      </c>
      <c r="G692" s="2">
        <v>1000</v>
      </c>
      <c r="H692" s="2">
        <v>783544220</v>
      </c>
      <c r="I692" s="2">
        <v>10</v>
      </c>
      <c r="J692" s="2">
        <v>50</v>
      </c>
      <c r="K692" s="2">
        <v>0</v>
      </c>
      <c r="L692" s="3">
        <f xml:space="preserve"> 0 + 7.36</f>
        <v>7.36</v>
      </c>
      <c r="M692" s="3">
        <f xml:space="preserve"> 0 + 5.69</f>
        <v>5.69</v>
      </c>
      <c r="N692" s="3">
        <f xml:space="preserve"> 0 + 13.75</f>
        <v>13.75</v>
      </c>
      <c r="O692" s="2">
        <v>0</v>
      </c>
    </row>
    <row r="693" spans="1:15" x14ac:dyDescent="0.25">
      <c r="A693" s="2">
        <v>30</v>
      </c>
      <c r="B693" s="2" t="s">
        <v>18</v>
      </c>
      <c r="C693" s="2">
        <v>8</v>
      </c>
      <c r="D693" s="2">
        <v>1</v>
      </c>
      <c r="E693" s="2" t="s">
        <v>16</v>
      </c>
      <c r="F693" s="2">
        <v>1</v>
      </c>
      <c r="G693" s="2">
        <v>1000</v>
      </c>
      <c r="H693" s="2">
        <v>783544220</v>
      </c>
      <c r="I693" s="2">
        <v>10</v>
      </c>
      <c r="J693" s="2">
        <v>50</v>
      </c>
      <c r="K693" s="2">
        <v>0</v>
      </c>
      <c r="L693" s="3">
        <f xml:space="preserve"> 0 + 2.13</f>
        <v>2.13</v>
      </c>
      <c r="M693" s="3">
        <f xml:space="preserve"> 0 + 3.53</f>
        <v>3.53</v>
      </c>
      <c r="N693" s="3">
        <f xml:space="preserve"> 0 + 6.18</f>
        <v>6.18</v>
      </c>
      <c r="O693" s="2">
        <v>0</v>
      </c>
    </row>
    <row r="694" spans="1:15" x14ac:dyDescent="0.25">
      <c r="A694" s="2">
        <v>30</v>
      </c>
      <c r="B694" s="2" t="s">
        <v>18</v>
      </c>
      <c r="C694" s="2">
        <v>8</v>
      </c>
      <c r="D694" s="2">
        <v>1</v>
      </c>
      <c r="E694" s="2" t="s">
        <v>17</v>
      </c>
      <c r="F694" s="2">
        <v>1</v>
      </c>
      <c r="G694" s="2">
        <v>1000</v>
      </c>
      <c r="H694" s="2">
        <v>783544220</v>
      </c>
      <c r="I694" s="2">
        <v>10</v>
      </c>
      <c r="J694" s="2">
        <v>50</v>
      </c>
      <c r="K694" s="2">
        <v>0</v>
      </c>
      <c r="L694" s="3">
        <f xml:space="preserve"> 0 + 3.45</f>
        <v>3.45</v>
      </c>
      <c r="M694" s="3">
        <f xml:space="preserve"> 0 + 2.52</f>
        <v>2.52</v>
      </c>
      <c r="N694" s="3">
        <f xml:space="preserve"> 0 + 6.36</f>
        <v>6.36</v>
      </c>
      <c r="O694" s="2">
        <v>0</v>
      </c>
    </row>
    <row r="695" spans="1:15" x14ac:dyDescent="0.25">
      <c r="A695" s="2">
        <v>31</v>
      </c>
      <c r="B695" s="2" t="s">
        <v>18</v>
      </c>
      <c r="C695" s="2">
        <v>8</v>
      </c>
      <c r="D695" s="2">
        <v>1</v>
      </c>
      <c r="E695" s="2" t="s">
        <v>15</v>
      </c>
      <c r="F695" s="2">
        <v>1</v>
      </c>
      <c r="G695" s="2">
        <v>1000</v>
      </c>
      <c r="H695" s="2">
        <v>1847156556</v>
      </c>
      <c r="I695" s="2">
        <v>10</v>
      </c>
      <c r="J695" s="2">
        <v>50</v>
      </c>
      <c r="K695" s="2">
        <v>0</v>
      </c>
      <c r="L695" s="3">
        <f xml:space="preserve"> 0 + 6.44</f>
        <v>6.44</v>
      </c>
      <c r="M695" s="3">
        <f xml:space="preserve"> 0 + 5.34</f>
        <v>5.34</v>
      </c>
      <c r="N695" s="3">
        <f xml:space="preserve"> 0 + 12.5</f>
        <v>12.5</v>
      </c>
      <c r="O695" s="2">
        <v>0</v>
      </c>
    </row>
    <row r="696" spans="1:15" x14ac:dyDescent="0.25">
      <c r="A696" s="2">
        <v>31</v>
      </c>
      <c r="B696" s="2" t="s">
        <v>18</v>
      </c>
      <c r="C696" s="2">
        <v>8</v>
      </c>
      <c r="D696" s="2">
        <v>1</v>
      </c>
      <c r="E696" s="2" t="s">
        <v>16</v>
      </c>
      <c r="F696" s="2">
        <v>1</v>
      </c>
      <c r="G696" s="2">
        <v>1000</v>
      </c>
      <c r="H696" s="2">
        <v>1847156556</v>
      </c>
      <c r="I696" s="2">
        <v>10</v>
      </c>
      <c r="J696" s="2">
        <v>50</v>
      </c>
      <c r="K696" s="2">
        <v>0</v>
      </c>
      <c r="L696" s="3">
        <f xml:space="preserve"> 0 + 1.92</f>
        <v>1.92</v>
      </c>
      <c r="M696" s="3">
        <f xml:space="preserve"> 0 + 3.16</f>
        <v>3.16</v>
      </c>
      <c r="N696" s="3">
        <f xml:space="preserve"> 0 + 5.59</f>
        <v>5.59</v>
      </c>
      <c r="O696" s="2">
        <v>0</v>
      </c>
    </row>
    <row r="697" spans="1:15" x14ac:dyDescent="0.25">
      <c r="A697" s="2">
        <v>31</v>
      </c>
      <c r="B697" s="2" t="s">
        <v>18</v>
      </c>
      <c r="C697" s="2">
        <v>8</v>
      </c>
      <c r="D697" s="2">
        <v>1</v>
      </c>
      <c r="E697" s="2" t="s">
        <v>17</v>
      </c>
      <c r="F697" s="2">
        <v>1</v>
      </c>
      <c r="G697" s="2">
        <v>1000</v>
      </c>
      <c r="H697" s="2">
        <v>1847156556</v>
      </c>
      <c r="I697" s="2">
        <v>10</v>
      </c>
      <c r="J697" s="2">
        <v>50</v>
      </c>
      <c r="K697" s="2">
        <v>0</v>
      </c>
      <c r="L697" s="3">
        <f xml:space="preserve"> 0 + 2.78</f>
        <v>2.78</v>
      </c>
      <c r="M697" s="3">
        <f xml:space="preserve"> 0 + 2.2</f>
        <v>2.2000000000000002</v>
      </c>
      <c r="N697" s="3">
        <f xml:space="preserve"> 0 + 5.38</f>
        <v>5.38</v>
      </c>
      <c r="O697" s="2">
        <v>0</v>
      </c>
    </row>
    <row r="698" spans="1:15" x14ac:dyDescent="0.25">
      <c r="A698" s="2">
        <v>32</v>
      </c>
      <c r="B698" s="2" t="s">
        <v>18</v>
      </c>
      <c r="C698" s="2">
        <v>8</v>
      </c>
      <c r="D698" s="2">
        <v>1</v>
      </c>
      <c r="E698" s="2" t="s">
        <v>15</v>
      </c>
      <c r="F698" s="2">
        <v>1</v>
      </c>
      <c r="G698" s="2">
        <v>1000</v>
      </c>
      <c r="H698" s="2">
        <v>904387628</v>
      </c>
      <c r="I698" s="2">
        <v>10</v>
      </c>
      <c r="J698" s="2">
        <v>50</v>
      </c>
      <c r="K698" s="2">
        <v>0</v>
      </c>
      <c r="L698" s="3">
        <f xml:space="preserve"> 0 + 8.93</f>
        <v>8.93</v>
      </c>
      <c r="M698" s="3">
        <f xml:space="preserve"> 0 + 6.59</f>
        <v>6.59</v>
      </c>
      <c r="N698" s="3">
        <f xml:space="preserve"> 0 + 16.24</f>
        <v>16.239999999999998</v>
      </c>
      <c r="O698" s="2">
        <v>0</v>
      </c>
    </row>
    <row r="699" spans="1:15" x14ac:dyDescent="0.25">
      <c r="A699" s="2">
        <v>32</v>
      </c>
      <c r="B699" s="2" t="s">
        <v>18</v>
      </c>
      <c r="C699" s="2">
        <v>8</v>
      </c>
      <c r="D699" s="2">
        <v>1</v>
      </c>
      <c r="E699" s="2" t="s">
        <v>16</v>
      </c>
      <c r="F699" s="2">
        <v>1</v>
      </c>
      <c r="G699" s="2">
        <v>1000</v>
      </c>
      <c r="H699" s="2">
        <v>904387628</v>
      </c>
      <c r="I699" s="2">
        <v>10</v>
      </c>
      <c r="J699" s="2">
        <v>50</v>
      </c>
      <c r="K699" s="2">
        <v>0</v>
      </c>
      <c r="L699" s="3">
        <f xml:space="preserve"> 0 + 3.63</f>
        <v>3.63</v>
      </c>
      <c r="M699" s="3">
        <f xml:space="preserve"> 0 + 4.35</f>
        <v>4.3499999999999996</v>
      </c>
      <c r="N699" s="3">
        <f xml:space="preserve"> 0 + 8.5</f>
        <v>8.5</v>
      </c>
      <c r="O699" s="2">
        <v>0</v>
      </c>
    </row>
    <row r="700" spans="1:15" x14ac:dyDescent="0.25">
      <c r="A700" s="2">
        <v>32</v>
      </c>
      <c r="B700" s="2" t="s">
        <v>18</v>
      </c>
      <c r="C700" s="2">
        <v>8</v>
      </c>
      <c r="D700" s="2">
        <v>1</v>
      </c>
      <c r="E700" s="2" t="s">
        <v>17</v>
      </c>
      <c r="F700" s="2">
        <v>1</v>
      </c>
      <c r="G700" s="2">
        <v>1000</v>
      </c>
      <c r="H700" s="2">
        <v>904387628</v>
      </c>
      <c r="I700" s="2">
        <v>10</v>
      </c>
      <c r="J700" s="2">
        <v>50</v>
      </c>
      <c r="K700" s="2">
        <v>0</v>
      </c>
      <c r="L700" s="3">
        <f xml:space="preserve"> 0 + 5.18</f>
        <v>5.18</v>
      </c>
      <c r="M700" s="3">
        <f xml:space="preserve"> 0 + 3.13</f>
        <v>3.13</v>
      </c>
      <c r="N700" s="3">
        <f xml:space="preserve"> 0 + 8.68</f>
        <v>8.68</v>
      </c>
      <c r="O700" s="2">
        <v>0</v>
      </c>
    </row>
    <row r="701" spans="1:15" x14ac:dyDescent="0.25">
      <c r="A701" s="2">
        <v>33</v>
      </c>
      <c r="B701" s="2" t="s">
        <v>18</v>
      </c>
      <c r="C701" s="2">
        <v>8</v>
      </c>
      <c r="D701" s="2">
        <v>1</v>
      </c>
      <c r="E701" s="2" t="s">
        <v>15</v>
      </c>
      <c r="F701" s="2">
        <v>1</v>
      </c>
      <c r="G701" s="2">
        <v>1000</v>
      </c>
      <c r="H701" s="2">
        <v>127060778</v>
      </c>
      <c r="I701" s="2">
        <v>10</v>
      </c>
      <c r="J701" s="2">
        <v>50</v>
      </c>
      <c r="K701" s="2">
        <v>0</v>
      </c>
      <c r="L701" s="3">
        <f xml:space="preserve"> 0 + 6.2</f>
        <v>6.2</v>
      </c>
      <c r="M701" s="3">
        <f xml:space="preserve"> 0 + 5.08</f>
        <v>5.08</v>
      </c>
      <c r="N701" s="3">
        <f xml:space="preserve"> 0 + 11.98</f>
        <v>11.98</v>
      </c>
      <c r="O701" s="2">
        <v>0</v>
      </c>
    </row>
    <row r="702" spans="1:15" x14ac:dyDescent="0.25">
      <c r="A702" s="2">
        <v>33</v>
      </c>
      <c r="B702" s="2" t="s">
        <v>18</v>
      </c>
      <c r="C702" s="2">
        <v>8</v>
      </c>
      <c r="D702" s="2">
        <v>1</v>
      </c>
      <c r="E702" s="2" t="s">
        <v>16</v>
      </c>
      <c r="F702" s="2">
        <v>1</v>
      </c>
      <c r="G702" s="2">
        <v>1000</v>
      </c>
      <c r="H702" s="2">
        <v>127060778</v>
      </c>
      <c r="I702" s="2">
        <v>10</v>
      </c>
      <c r="J702" s="2">
        <v>50</v>
      </c>
      <c r="K702" s="2">
        <v>0</v>
      </c>
      <c r="L702" s="3">
        <f xml:space="preserve"> 0 + 3.54</f>
        <v>3.54</v>
      </c>
      <c r="M702" s="3">
        <f xml:space="preserve"> 0 + 4.27</f>
        <v>4.2699999999999996</v>
      </c>
      <c r="N702" s="3">
        <f xml:space="preserve"> 0 + 8.34</f>
        <v>8.34</v>
      </c>
      <c r="O702" s="2">
        <v>0</v>
      </c>
    </row>
    <row r="703" spans="1:15" x14ac:dyDescent="0.25">
      <c r="A703" s="2">
        <v>33</v>
      </c>
      <c r="B703" s="2" t="s">
        <v>18</v>
      </c>
      <c r="C703" s="2">
        <v>8</v>
      </c>
      <c r="D703" s="2">
        <v>1</v>
      </c>
      <c r="E703" s="2" t="s">
        <v>17</v>
      </c>
      <c r="F703" s="2">
        <v>1</v>
      </c>
      <c r="G703" s="2">
        <v>1000</v>
      </c>
      <c r="H703" s="2">
        <v>127060778</v>
      </c>
      <c r="I703" s="2">
        <v>10</v>
      </c>
      <c r="J703" s="2">
        <v>50</v>
      </c>
      <c r="K703" s="2">
        <v>0</v>
      </c>
      <c r="L703" s="3">
        <f xml:space="preserve"> 0 + 3.36</f>
        <v>3.36</v>
      </c>
      <c r="M703" s="3">
        <f xml:space="preserve"> 0 + 2.55</f>
        <v>2.5499999999999998</v>
      </c>
      <c r="N703" s="3">
        <f xml:space="preserve"> 0 + 6.3</f>
        <v>6.3</v>
      </c>
      <c r="O703" s="2">
        <v>0</v>
      </c>
    </row>
    <row r="704" spans="1:15" x14ac:dyDescent="0.25">
      <c r="A704" s="2">
        <v>34</v>
      </c>
      <c r="B704" s="2" t="s">
        <v>18</v>
      </c>
      <c r="C704" s="2">
        <v>8</v>
      </c>
      <c r="D704" s="2">
        <v>1</v>
      </c>
      <c r="E704" s="2" t="s">
        <v>15</v>
      </c>
      <c r="F704" s="2">
        <v>1</v>
      </c>
      <c r="G704" s="2">
        <v>1000</v>
      </c>
      <c r="H704" s="2">
        <v>1763773510</v>
      </c>
      <c r="I704" s="2">
        <v>10</v>
      </c>
      <c r="J704" s="2">
        <v>50</v>
      </c>
      <c r="K704" s="2">
        <v>0</v>
      </c>
      <c r="L704" s="3">
        <f xml:space="preserve"> 0 + 7.87</f>
        <v>7.87</v>
      </c>
      <c r="M704" s="3">
        <f xml:space="preserve"> 0 + 5.96</f>
        <v>5.96</v>
      </c>
      <c r="N704" s="3">
        <f xml:space="preserve"> 0 + 14.54</f>
        <v>14.54</v>
      </c>
      <c r="O704" s="2">
        <v>0</v>
      </c>
    </row>
    <row r="705" spans="1:15" x14ac:dyDescent="0.25">
      <c r="A705" s="2">
        <v>34</v>
      </c>
      <c r="B705" s="2" t="s">
        <v>18</v>
      </c>
      <c r="C705" s="2">
        <v>8</v>
      </c>
      <c r="D705" s="2">
        <v>1</v>
      </c>
      <c r="E705" s="2" t="s">
        <v>16</v>
      </c>
      <c r="F705" s="2">
        <v>1</v>
      </c>
      <c r="G705" s="2">
        <v>1000</v>
      </c>
      <c r="H705" s="2">
        <v>1763773510</v>
      </c>
      <c r="I705" s="2">
        <v>10</v>
      </c>
      <c r="J705" s="2">
        <v>50</v>
      </c>
      <c r="K705" s="2">
        <v>0</v>
      </c>
      <c r="L705" s="3">
        <f xml:space="preserve"> 0 + 0.38</f>
        <v>0.38</v>
      </c>
      <c r="M705" s="3">
        <f xml:space="preserve"> 0 + 2.16</f>
        <v>2.16</v>
      </c>
      <c r="N705" s="3">
        <f xml:space="preserve"> 0 + 3.06</f>
        <v>3.06</v>
      </c>
      <c r="O705" s="2">
        <v>0</v>
      </c>
    </row>
    <row r="706" spans="1:15" x14ac:dyDescent="0.25">
      <c r="A706" s="2">
        <v>34</v>
      </c>
      <c r="B706" s="2" t="s">
        <v>18</v>
      </c>
      <c r="C706" s="2">
        <v>8</v>
      </c>
      <c r="D706" s="2">
        <v>1</v>
      </c>
      <c r="E706" s="2" t="s">
        <v>17</v>
      </c>
      <c r="F706" s="2">
        <v>1</v>
      </c>
      <c r="G706" s="2">
        <v>1000</v>
      </c>
      <c r="H706" s="2">
        <v>1763773510</v>
      </c>
      <c r="I706" s="2">
        <v>10</v>
      </c>
      <c r="J706" s="2">
        <v>50</v>
      </c>
      <c r="K706" s="2">
        <v>0</v>
      </c>
      <c r="L706" s="3">
        <f xml:space="preserve"> 0 + 2.35</f>
        <v>2.35</v>
      </c>
      <c r="M706" s="3">
        <f xml:space="preserve"> 0 + 2.48</f>
        <v>2.48</v>
      </c>
      <c r="N706" s="3">
        <f xml:space="preserve"> 0 + 5.23</f>
        <v>5.23</v>
      </c>
      <c r="O706" s="2">
        <v>0</v>
      </c>
    </row>
    <row r="707" spans="1:15" x14ac:dyDescent="0.25">
      <c r="A707" s="2">
        <v>35</v>
      </c>
      <c r="B707" s="2" t="s">
        <v>18</v>
      </c>
      <c r="C707" s="2">
        <v>8</v>
      </c>
      <c r="D707" s="2">
        <v>1</v>
      </c>
      <c r="E707" s="2" t="s">
        <v>15</v>
      </c>
      <c r="F707" s="2">
        <v>1</v>
      </c>
      <c r="G707" s="2">
        <v>1000</v>
      </c>
      <c r="H707" s="2">
        <v>216853361</v>
      </c>
      <c r="I707" s="2">
        <v>10</v>
      </c>
      <c r="J707" s="2">
        <v>50</v>
      </c>
      <c r="K707" s="2">
        <v>0</v>
      </c>
      <c r="L707" s="3">
        <f xml:space="preserve"> 0 + 6.84</f>
        <v>6.84</v>
      </c>
      <c r="M707" s="3">
        <f xml:space="preserve"> 0 + 5.69</f>
        <v>5.69</v>
      </c>
      <c r="N707" s="3">
        <f xml:space="preserve"> 0 + 13.26</f>
        <v>13.26</v>
      </c>
      <c r="O707" s="2">
        <v>0</v>
      </c>
    </row>
    <row r="708" spans="1:15" x14ac:dyDescent="0.25">
      <c r="A708" s="2">
        <v>35</v>
      </c>
      <c r="B708" s="2" t="s">
        <v>18</v>
      </c>
      <c r="C708" s="2">
        <v>8</v>
      </c>
      <c r="D708" s="2">
        <v>1</v>
      </c>
      <c r="E708" s="2" t="s">
        <v>16</v>
      </c>
      <c r="F708" s="2">
        <v>1</v>
      </c>
      <c r="G708" s="2">
        <v>1000</v>
      </c>
      <c r="H708" s="2">
        <v>216853361</v>
      </c>
      <c r="I708" s="2">
        <v>10</v>
      </c>
      <c r="J708" s="2">
        <v>50</v>
      </c>
      <c r="K708" s="2">
        <v>0</v>
      </c>
      <c r="L708" s="3">
        <f xml:space="preserve"> 0 + 1.98</f>
        <v>1.98</v>
      </c>
      <c r="M708" s="3">
        <f xml:space="preserve"> 0 + 3.43</f>
        <v>3.43</v>
      </c>
      <c r="N708" s="3">
        <f xml:space="preserve"> 0 + 5.92</f>
        <v>5.92</v>
      </c>
      <c r="O708" s="2">
        <v>0</v>
      </c>
    </row>
    <row r="709" spans="1:15" x14ac:dyDescent="0.25">
      <c r="A709" s="2">
        <v>35</v>
      </c>
      <c r="B709" s="2" t="s">
        <v>18</v>
      </c>
      <c r="C709" s="2">
        <v>8</v>
      </c>
      <c r="D709" s="2">
        <v>1</v>
      </c>
      <c r="E709" s="2" t="s">
        <v>17</v>
      </c>
      <c r="F709" s="2">
        <v>1</v>
      </c>
      <c r="G709" s="2">
        <v>1000</v>
      </c>
      <c r="H709" s="2">
        <v>216853361</v>
      </c>
      <c r="I709" s="2">
        <v>10</v>
      </c>
      <c r="J709" s="2">
        <v>50</v>
      </c>
      <c r="K709" s="2">
        <v>0</v>
      </c>
      <c r="L709" s="3">
        <f xml:space="preserve"> 0 + 3.22</f>
        <v>3.22</v>
      </c>
      <c r="M709" s="3">
        <f xml:space="preserve"> 0 + 2.52</f>
        <v>2.52</v>
      </c>
      <c r="N709" s="3">
        <f xml:space="preserve"> 0 + 6.13</f>
        <v>6.13</v>
      </c>
      <c r="O709" s="2">
        <v>0</v>
      </c>
    </row>
    <row r="710" spans="1:15" x14ac:dyDescent="0.25">
      <c r="A710" s="2">
        <v>36</v>
      </c>
      <c r="B710" s="2" t="s">
        <v>18</v>
      </c>
      <c r="C710" s="2">
        <v>8</v>
      </c>
      <c r="D710" s="2">
        <v>1</v>
      </c>
      <c r="E710" s="2" t="s">
        <v>15</v>
      </c>
      <c r="F710" s="2">
        <v>1</v>
      </c>
      <c r="G710" s="2">
        <v>1000</v>
      </c>
      <c r="H710" s="2">
        <v>815400531</v>
      </c>
      <c r="I710" s="2">
        <v>10</v>
      </c>
      <c r="J710" s="2">
        <v>50</v>
      </c>
      <c r="K710" s="2">
        <v>0</v>
      </c>
      <c r="L710" s="3">
        <f xml:space="preserve"> 0 + 7.65</f>
        <v>7.65</v>
      </c>
      <c r="M710" s="3">
        <f xml:space="preserve"> 0 + 5.51</f>
        <v>5.51</v>
      </c>
      <c r="N710" s="3">
        <f xml:space="preserve"> 0 + 13.87</f>
        <v>13.87</v>
      </c>
      <c r="O710" s="2">
        <v>0</v>
      </c>
    </row>
    <row r="711" spans="1:15" x14ac:dyDescent="0.25">
      <c r="A711" s="2">
        <v>36</v>
      </c>
      <c r="B711" s="2" t="s">
        <v>18</v>
      </c>
      <c r="C711" s="2">
        <v>8</v>
      </c>
      <c r="D711" s="2">
        <v>1</v>
      </c>
      <c r="E711" s="2" t="s">
        <v>16</v>
      </c>
      <c r="F711" s="2">
        <v>1</v>
      </c>
      <c r="G711" s="2">
        <v>1000</v>
      </c>
      <c r="H711" s="2">
        <v>815400531</v>
      </c>
      <c r="I711" s="2">
        <v>10</v>
      </c>
      <c r="J711" s="2">
        <v>50</v>
      </c>
      <c r="K711" s="2">
        <v>0</v>
      </c>
      <c r="L711" s="3">
        <f xml:space="preserve"> 0 + 2.72</f>
        <v>2.72</v>
      </c>
      <c r="M711" s="3">
        <f xml:space="preserve"> 0 + 3.75</f>
        <v>3.75</v>
      </c>
      <c r="N711" s="3">
        <f xml:space="preserve"> 0 + 6.98</f>
        <v>6.98</v>
      </c>
      <c r="O711" s="2">
        <v>0</v>
      </c>
    </row>
    <row r="712" spans="1:15" x14ac:dyDescent="0.25">
      <c r="A712" s="2">
        <v>36</v>
      </c>
      <c r="B712" s="2" t="s">
        <v>18</v>
      </c>
      <c r="C712" s="2">
        <v>8</v>
      </c>
      <c r="D712" s="2">
        <v>1</v>
      </c>
      <c r="E712" s="2" t="s">
        <v>17</v>
      </c>
      <c r="F712" s="2">
        <v>1</v>
      </c>
      <c r="G712" s="2">
        <v>1000</v>
      </c>
      <c r="H712" s="2">
        <v>815400531</v>
      </c>
      <c r="I712" s="2">
        <v>10</v>
      </c>
      <c r="J712" s="2">
        <v>50</v>
      </c>
      <c r="K712" s="2">
        <v>0</v>
      </c>
      <c r="L712" s="3">
        <f xml:space="preserve"> 0 + 4.06</f>
        <v>4.0599999999999996</v>
      </c>
      <c r="M712" s="3">
        <f xml:space="preserve"> 0 + 2.55</f>
        <v>2.5499999999999998</v>
      </c>
      <c r="N712" s="3">
        <f xml:space="preserve"> 0 + 6.98</f>
        <v>6.98</v>
      </c>
      <c r="O712" s="2">
        <v>0</v>
      </c>
    </row>
    <row r="713" spans="1:15" x14ac:dyDescent="0.25">
      <c r="A713" s="2">
        <v>37</v>
      </c>
      <c r="B713" s="2" t="s">
        <v>18</v>
      </c>
      <c r="C713" s="2">
        <v>8</v>
      </c>
      <c r="D713" s="2">
        <v>1</v>
      </c>
      <c r="E713" s="2" t="s">
        <v>15</v>
      </c>
      <c r="F713" s="2">
        <v>1</v>
      </c>
      <c r="G713" s="2">
        <v>1000</v>
      </c>
      <c r="H713" s="2">
        <v>1889404341</v>
      </c>
      <c r="I713" s="2">
        <v>10</v>
      </c>
      <c r="J713" s="2">
        <v>50</v>
      </c>
      <c r="K713" s="2">
        <v>0</v>
      </c>
      <c r="L713" s="3">
        <f xml:space="preserve"> 0 + 9.21</f>
        <v>9.2100000000000009</v>
      </c>
      <c r="M713" s="3">
        <f xml:space="preserve"> 0 + 6.41</f>
        <v>6.41</v>
      </c>
      <c r="N713" s="3">
        <f xml:space="preserve"> 0 + 16.34</f>
        <v>16.34</v>
      </c>
      <c r="O713" s="2">
        <v>0</v>
      </c>
    </row>
    <row r="714" spans="1:15" x14ac:dyDescent="0.25">
      <c r="A714" s="2">
        <v>37</v>
      </c>
      <c r="B714" s="2" t="s">
        <v>18</v>
      </c>
      <c r="C714" s="2">
        <v>8</v>
      </c>
      <c r="D714" s="2">
        <v>1</v>
      </c>
      <c r="E714" s="2" t="s">
        <v>16</v>
      </c>
      <c r="F714" s="2">
        <v>1</v>
      </c>
      <c r="G714" s="2">
        <v>1000</v>
      </c>
      <c r="H714" s="2">
        <v>1889404341</v>
      </c>
      <c r="I714" s="2">
        <v>10</v>
      </c>
      <c r="J714" s="2">
        <v>50</v>
      </c>
      <c r="K714" s="2">
        <v>0</v>
      </c>
      <c r="L714" s="3">
        <f xml:space="preserve"> 0 + 2.87</f>
        <v>2.87</v>
      </c>
      <c r="M714" s="3">
        <f xml:space="preserve"> 0 + 3.71</f>
        <v>3.71</v>
      </c>
      <c r="N714" s="3">
        <f xml:space="preserve"> 0 + 7.05</f>
        <v>7.05</v>
      </c>
      <c r="O714" s="2">
        <v>0</v>
      </c>
    </row>
    <row r="715" spans="1:15" x14ac:dyDescent="0.25">
      <c r="A715" s="2">
        <v>37</v>
      </c>
      <c r="B715" s="2" t="s">
        <v>18</v>
      </c>
      <c r="C715" s="2">
        <v>8</v>
      </c>
      <c r="D715" s="2">
        <v>1</v>
      </c>
      <c r="E715" s="2" t="s">
        <v>17</v>
      </c>
      <c r="F715" s="2">
        <v>1</v>
      </c>
      <c r="G715" s="2">
        <v>1000</v>
      </c>
      <c r="H715" s="2">
        <v>1889404341</v>
      </c>
      <c r="I715" s="2">
        <v>10</v>
      </c>
      <c r="J715" s="2">
        <v>50</v>
      </c>
      <c r="K715" s="2">
        <v>0</v>
      </c>
      <c r="L715" s="3">
        <f xml:space="preserve"> 0 + 3.35</f>
        <v>3.35</v>
      </c>
      <c r="M715" s="3">
        <f xml:space="preserve"> 0 + 2.43</f>
        <v>2.4300000000000002</v>
      </c>
      <c r="N715" s="3">
        <f xml:space="preserve"> 0 + 6.19</f>
        <v>6.19</v>
      </c>
      <c r="O715" s="2">
        <v>0</v>
      </c>
    </row>
    <row r="716" spans="1:15" x14ac:dyDescent="0.25">
      <c r="A716" s="2">
        <v>38</v>
      </c>
      <c r="B716" s="2" t="s">
        <v>18</v>
      </c>
      <c r="C716" s="2">
        <v>8</v>
      </c>
      <c r="D716" s="2">
        <v>1</v>
      </c>
      <c r="E716" s="2" t="s">
        <v>15</v>
      </c>
      <c r="F716" s="2">
        <v>1</v>
      </c>
      <c r="G716" s="2">
        <v>1000</v>
      </c>
      <c r="H716" s="2">
        <v>1277861863</v>
      </c>
      <c r="I716" s="2">
        <v>10</v>
      </c>
      <c r="J716" s="2">
        <v>50</v>
      </c>
      <c r="K716" s="2">
        <v>0</v>
      </c>
      <c r="L716" s="3">
        <f xml:space="preserve"> 0 + 9.66</f>
        <v>9.66</v>
      </c>
      <c r="M716" s="3">
        <f xml:space="preserve"> 0 + 6.26</f>
        <v>6.26</v>
      </c>
      <c r="N716" s="3">
        <f xml:space="preserve"> 0 + 16.65</f>
        <v>16.649999999999999</v>
      </c>
      <c r="O716" s="2">
        <v>0</v>
      </c>
    </row>
    <row r="717" spans="1:15" x14ac:dyDescent="0.25">
      <c r="A717" s="2">
        <v>38</v>
      </c>
      <c r="B717" s="2" t="s">
        <v>18</v>
      </c>
      <c r="C717" s="2">
        <v>8</v>
      </c>
      <c r="D717" s="2">
        <v>1</v>
      </c>
      <c r="E717" s="2" t="s">
        <v>16</v>
      </c>
      <c r="F717" s="2">
        <v>1</v>
      </c>
      <c r="G717" s="2">
        <v>1000</v>
      </c>
      <c r="H717" s="2">
        <v>1277861863</v>
      </c>
      <c r="I717" s="2">
        <v>10</v>
      </c>
      <c r="J717" s="2">
        <v>50</v>
      </c>
      <c r="K717" s="2">
        <v>0</v>
      </c>
      <c r="L717" s="3">
        <f xml:space="preserve"> 0 + 3.78</f>
        <v>3.78</v>
      </c>
      <c r="M717" s="3">
        <f xml:space="preserve"> 0 + 4.25</f>
        <v>4.25</v>
      </c>
      <c r="N717" s="3">
        <f xml:space="preserve"> 0 + 8.54</f>
        <v>8.5399999999999991</v>
      </c>
      <c r="O717" s="2">
        <v>0</v>
      </c>
    </row>
    <row r="718" spans="1:15" x14ac:dyDescent="0.25">
      <c r="A718" s="2">
        <v>38</v>
      </c>
      <c r="B718" s="2" t="s">
        <v>18</v>
      </c>
      <c r="C718" s="2">
        <v>8</v>
      </c>
      <c r="D718" s="2">
        <v>1</v>
      </c>
      <c r="E718" s="2" t="s">
        <v>17</v>
      </c>
      <c r="F718" s="2">
        <v>1</v>
      </c>
      <c r="G718" s="2">
        <v>1000</v>
      </c>
      <c r="H718" s="2">
        <v>1277861863</v>
      </c>
      <c r="I718" s="2">
        <v>10</v>
      </c>
      <c r="J718" s="2">
        <v>50</v>
      </c>
      <c r="K718" s="2">
        <v>0</v>
      </c>
      <c r="L718" s="3">
        <f xml:space="preserve"> 0 + 4.4</f>
        <v>4.4000000000000004</v>
      </c>
      <c r="M718" s="3">
        <f xml:space="preserve"> 0 + 2.87</f>
        <v>2.87</v>
      </c>
      <c r="N718" s="3">
        <f xml:space="preserve"> 0 + 7.67</f>
        <v>7.67</v>
      </c>
      <c r="O718" s="2">
        <v>0</v>
      </c>
    </row>
    <row r="719" spans="1:15" x14ac:dyDescent="0.25">
      <c r="A719" s="2">
        <v>39</v>
      </c>
      <c r="B719" s="2" t="s">
        <v>18</v>
      </c>
      <c r="C719" s="2">
        <v>8</v>
      </c>
      <c r="D719" s="2">
        <v>1</v>
      </c>
      <c r="E719" s="2" t="s">
        <v>15</v>
      </c>
      <c r="F719" s="2">
        <v>1</v>
      </c>
      <c r="G719" s="2">
        <v>1000</v>
      </c>
      <c r="H719" s="2">
        <v>1633233815</v>
      </c>
      <c r="I719" s="2">
        <v>10</v>
      </c>
      <c r="J719" s="2">
        <v>50</v>
      </c>
      <c r="K719" s="2">
        <v>0</v>
      </c>
      <c r="L719" s="3">
        <f xml:space="preserve"> 0 + 11.51</f>
        <v>11.51</v>
      </c>
      <c r="M719" s="3">
        <f xml:space="preserve"> 0 + 7.54</f>
        <v>7.54</v>
      </c>
      <c r="N719" s="3">
        <f xml:space="preserve"> 0 + 19.77</f>
        <v>19.77</v>
      </c>
      <c r="O719" s="2">
        <v>0</v>
      </c>
    </row>
    <row r="720" spans="1:15" x14ac:dyDescent="0.25">
      <c r="A720" s="2">
        <v>39</v>
      </c>
      <c r="B720" s="2" t="s">
        <v>18</v>
      </c>
      <c r="C720" s="2">
        <v>8</v>
      </c>
      <c r="D720" s="2">
        <v>1</v>
      </c>
      <c r="E720" s="2" t="s">
        <v>16</v>
      </c>
      <c r="F720" s="2">
        <v>1</v>
      </c>
      <c r="G720" s="2">
        <v>1000</v>
      </c>
      <c r="H720" s="2">
        <v>1633233815</v>
      </c>
      <c r="I720" s="2">
        <v>10</v>
      </c>
      <c r="J720" s="2">
        <v>50</v>
      </c>
      <c r="K720" s="2">
        <v>0</v>
      </c>
      <c r="L720" s="3">
        <f xml:space="preserve"> 0 + 3.36</f>
        <v>3.36</v>
      </c>
      <c r="M720" s="3">
        <f xml:space="preserve"> 0 + 3.87</f>
        <v>3.87</v>
      </c>
      <c r="N720" s="3">
        <f xml:space="preserve"> 0 + 7.74</f>
        <v>7.74</v>
      </c>
      <c r="O720" s="2">
        <v>0</v>
      </c>
    </row>
    <row r="721" spans="1:15" x14ac:dyDescent="0.25">
      <c r="A721" s="2">
        <v>39</v>
      </c>
      <c r="B721" s="2" t="s">
        <v>18</v>
      </c>
      <c r="C721" s="2">
        <v>8</v>
      </c>
      <c r="D721" s="2">
        <v>1</v>
      </c>
      <c r="E721" s="2" t="s">
        <v>17</v>
      </c>
      <c r="F721" s="2">
        <v>1</v>
      </c>
      <c r="G721" s="2">
        <v>1000</v>
      </c>
      <c r="H721" s="2">
        <v>1633233815</v>
      </c>
      <c r="I721" s="2">
        <v>10</v>
      </c>
      <c r="J721" s="2">
        <v>50</v>
      </c>
      <c r="K721" s="2">
        <v>0</v>
      </c>
      <c r="L721" s="3">
        <f xml:space="preserve"> 0 + 3.73</f>
        <v>3.73</v>
      </c>
      <c r="M721" s="3">
        <f xml:space="preserve"> 0 + 2.42</f>
        <v>2.42</v>
      </c>
      <c r="N721" s="3">
        <f xml:space="preserve"> 0 + 6.55</f>
        <v>6.55</v>
      </c>
      <c r="O721" s="2">
        <v>0</v>
      </c>
    </row>
    <row r="722" spans="1:15" x14ac:dyDescent="0.25">
      <c r="A722" s="2">
        <v>40</v>
      </c>
      <c r="B722" s="2" t="s">
        <v>18</v>
      </c>
      <c r="C722" s="2">
        <v>8</v>
      </c>
      <c r="D722" s="2">
        <v>1</v>
      </c>
      <c r="E722" s="2" t="s">
        <v>15</v>
      </c>
      <c r="F722" s="2">
        <v>1</v>
      </c>
      <c r="G722" s="2">
        <v>1000</v>
      </c>
      <c r="H722" s="2">
        <v>431804828</v>
      </c>
      <c r="I722" s="2">
        <v>10</v>
      </c>
      <c r="J722" s="2">
        <v>50</v>
      </c>
      <c r="K722" s="2">
        <v>0</v>
      </c>
      <c r="L722" s="3">
        <f xml:space="preserve"> 0 + 7.11</f>
        <v>7.11</v>
      </c>
      <c r="M722" s="3">
        <f xml:space="preserve"> 0 + 5.81</f>
        <v>5.81</v>
      </c>
      <c r="N722" s="3">
        <f xml:space="preserve"> 0 + 13.65</f>
        <v>13.65</v>
      </c>
      <c r="O722" s="2">
        <v>0</v>
      </c>
    </row>
    <row r="723" spans="1:15" x14ac:dyDescent="0.25">
      <c r="A723" s="2">
        <v>40</v>
      </c>
      <c r="B723" s="2" t="s">
        <v>18</v>
      </c>
      <c r="C723" s="2">
        <v>8</v>
      </c>
      <c r="D723" s="2">
        <v>1</v>
      </c>
      <c r="E723" s="2" t="s">
        <v>16</v>
      </c>
      <c r="F723" s="2">
        <v>1</v>
      </c>
      <c r="G723" s="2">
        <v>1000</v>
      </c>
      <c r="H723" s="2">
        <v>431804828</v>
      </c>
      <c r="I723" s="2">
        <v>10</v>
      </c>
      <c r="J723" s="2">
        <v>50</v>
      </c>
      <c r="K723" s="2">
        <v>0</v>
      </c>
      <c r="L723" s="3">
        <f xml:space="preserve"> 0 + 3.41</f>
        <v>3.41</v>
      </c>
      <c r="M723" s="3">
        <f xml:space="preserve"> 0 + 3.79</f>
        <v>3.79</v>
      </c>
      <c r="N723" s="3">
        <f xml:space="preserve"> 0 + 7.67</f>
        <v>7.67</v>
      </c>
      <c r="O723" s="2">
        <v>0</v>
      </c>
    </row>
    <row r="724" spans="1:15" x14ac:dyDescent="0.25">
      <c r="A724" s="2">
        <v>40</v>
      </c>
      <c r="B724" s="2" t="s">
        <v>18</v>
      </c>
      <c r="C724" s="2">
        <v>8</v>
      </c>
      <c r="D724" s="2">
        <v>1</v>
      </c>
      <c r="E724" s="2" t="s">
        <v>17</v>
      </c>
      <c r="F724" s="2">
        <v>1</v>
      </c>
      <c r="G724" s="2">
        <v>1000</v>
      </c>
      <c r="H724" s="2">
        <v>431804828</v>
      </c>
      <c r="I724" s="2">
        <v>10</v>
      </c>
      <c r="J724" s="2">
        <v>50</v>
      </c>
      <c r="K724" s="2">
        <v>0</v>
      </c>
      <c r="L724" s="3">
        <f xml:space="preserve"> 0 + 3.21</f>
        <v>3.21</v>
      </c>
      <c r="M724" s="3">
        <f xml:space="preserve"> 0 + 2.36</f>
        <v>2.36</v>
      </c>
      <c r="N724" s="3">
        <f xml:space="preserve"> 0 + 5.96</f>
        <v>5.96</v>
      </c>
      <c r="O724" s="2">
        <v>0</v>
      </c>
    </row>
    <row r="725" spans="1:15" x14ac:dyDescent="0.25">
      <c r="A725" s="2">
        <v>41</v>
      </c>
      <c r="B725" s="2" t="s">
        <v>18</v>
      </c>
      <c r="C725" s="2">
        <v>8</v>
      </c>
      <c r="D725" s="2">
        <v>1</v>
      </c>
      <c r="E725" s="2" t="s">
        <v>15</v>
      </c>
      <c r="F725" s="2">
        <v>1</v>
      </c>
      <c r="G725" s="2">
        <v>1000</v>
      </c>
      <c r="H725" s="2">
        <v>1159233396</v>
      </c>
      <c r="I725" s="2">
        <v>10</v>
      </c>
      <c r="J725" s="2">
        <v>50</v>
      </c>
      <c r="K725" s="2">
        <v>0</v>
      </c>
      <c r="L725" s="3">
        <f xml:space="preserve"> 0 + 7.18</f>
        <v>7.18</v>
      </c>
      <c r="M725" s="3">
        <f xml:space="preserve"> 0 + 5.3</f>
        <v>5.3</v>
      </c>
      <c r="N725" s="3">
        <f xml:space="preserve"> 0 + 13.2</f>
        <v>13.2</v>
      </c>
      <c r="O725" s="2">
        <v>0</v>
      </c>
    </row>
    <row r="726" spans="1:15" x14ac:dyDescent="0.25">
      <c r="A726" s="2">
        <v>41</v>
      </c>
      <c r="B726" s="2" t="s">
        <v>18</v>
      </c>
      <c r="C726" s="2">
        <v>8</v>
      </c>
      <c r="D726" s="2">
        <v>1</v>
      </c>
      <c r="E726" s="2" t="s">
        <v>16</v>
      </c>
      <c r="F726" s="2">
        <v>1</v>
      </c>
      <c r="G726" s="2">
        <v>1000</v>
      </c>
      <c r="H726" s="2">
        <v>1159233396</v>
      </c>
      <c r="I726" s="2">
        <v>10</v>
      </c>
      <c r="J726" s="2">
        <v>50</v>
      </c>
      <c r="K726" s="2">
        <v>0</v>
      </c>
      <c r="L726" s="3">
        <f xml:space="preserve"> 0 + 2.72</f>
        <v>2.72</v>
      </c>
      <c r="M726" s="3">
        <f xml:space="preserve"> 0 + 3.98</f>
        <v>3.98</v>
      </c>
      <c r="N726" s="3">
        <f xml:space="preserve"> 0 + 7.22</f>
        <v>7.22</v>
      </c>
      <c r="O726" s="2">
        <v>0</v>
      </c>
    </row>
    <row r="727" spans="1:15" x14ac:dyDescent="0.25">
      <c r="A727" s="2">
        <v>41</v>
      </c>
      <c r="B727" s="2" t="s">
        <v>18</v>
      </c>
      <c r="C727" s="2">
        <v>8</v>
      </c>
      <c r="D727" s="2">
        <v>1</v>
      </c>
      <c r="E727" s="2" t="s">
        <v>17</v>
      </c>
      <c r="F727" s="2">
        <v>1</v>
      </c>
      <c r="G727" s="2">
        <v>1000</v>
      </c>
      <c r="H727" s="2">
        <v>1159233396</v>
      </c>
      <c r="I727" s="2">
        <v>10</v>
      </c>
      <c r="J727" s="2">
        <v>50</v>
      </c>
      <c r="K727" s="2">
        <v>0</v>
      </c>
      <c r="L727" s="3">
        <f xml:space="preserve"> 0 + 2.42</f>
        <v>2.42</v>
      </c>
      <c r="M727" s="3">
        <f xml:space="preserve"> 0 + 2.3</f>
        <v>2.2999999999999998</v>
      </c>
      <c r="N727" s="3">
        <f xml:space="preserve"> 0 + 5.11</f>
        <v>5.1100000000000003</v>
      </c>
      <c r="O727" s="2">
        <v>0</v>
      </c>
    </row>
    <row r="728" spans="1:15" x14ac:dyDescent="0.25">
      <c r="A728" s="2">
        <v>42</v>
      </c>
      <c r="B728" s="2" t="s">
        <v>18</v>
      </c>
      <c r="C728" s="2">
        <v>8</v>
      </c>
      <c r="D728" s="2">
        <v>1</v>
      </c>
      <c r="E728" s="2" t="s">
        <v>15</v>
      </c>
      <c r="F728" s="2">
        <v>1</v>
      </c>
      <c r="G728" s="2">
        <v>1000</v>
      </c>
      <c r="H728" s="2">
        <v>570492694</v>
      </c>
      <c r="I728" s="2">
        <v>10</v>
      </c>
      <c r="J728" s="2">
        <v>50</v>
      </c>
      <c r="K728" s="2">
        <v>0</v>
      </c>
      <c r="L728" s="3">
        <f xml:space="preserve"> 0 + 8.24</f>
        <v>8.24</v>
      </c>
      <c r="M728" s="3">
        <f xml:space="preserve"> 0 + 6.1</f>
        <v>6.1</v>
      </c>
      <c r="N728" s="3">
        <f xml:space="preserve"> 0 + 15.06</f>
        <v>15.06</v>
      </c>
      <c r="O728" s="2">
        <v>0</v>
      </c>
    </row>
    <row r="729" spans="1:15" x14ac:dyDescent="0.25">
      <c r="A729" s="2">
        <v>42</v>
      </c>
      <c r="B729" s="2" t="s">
        <v>18</v>
      </c>
      <c r="C729" s="2">
        <v>8</v>
      </c>
      <c r="D729" s="2">
        <v>1</v>
      </c>
      <c r="E729" s="2" t="s">
        <v>16</v>
      </c>
      <c r="F729" s="2">
        <v>1</v>
      </c>
      <c r="G729" s="2">
        <v>1000</v>
      </c>
      <c r="H729" s="2">
        <v>570492694</v>
      </c>
      <c r="I729" s="2">
        <v>10</v>
      </c>
      <c r="J729" s="2">
        <v>50</v>
      </c>
      <c r="K729" s="2">
        <v>0</v>
      </c>
      <c r="L729" s="3">
        <f xml:space="preserve"> 0 + 3.4</f>
        <v>3.4</v>
      </c>
      <c r="M729" s="3">
        <f xml:space="preserve"> 0 + 4.16</f>
        <v>4.16</v>
      </c>
      <c r="N729" s="3">
        <f xml:space="preserve"> 0 + 8.07</f>
        <v>8.07</v>
      </c>
      <c r="O729" s="2">
        <v>0</v>
      </c>
    </row>
    <row r="730" spans="1:15" x14ac:dyDescent="0.25">
      <c r="A730" s="2">
        <v>42</v>
      </c>
      <c r="B730" s="2" t="s">
        <v>18</v>
      </c>
      <c r="C730" s="2">
        <v>8</v>
      </c>
      <c r="D730" s="2">
        <v>1</v>
      </c>
      <c r="E730" s="2" t="s">
        <v>17</v>
      </c>
      <c r="F730" s="2">
        <v>1</v>
      </c>
      <c r="G730" s="2">
        <v>1000</v>
      </c>
      <c r="H730" s="2">
        <v>570492694</v>
      </c>
      <c r="I730" s="2">
        <v>10</v>
      </c>
      <c r="J730" s="2">
        <v>50</v>
      </c>
      <c r="K730" s="2">
        <v>0</v>
      </c>
      <c r="L730" s="3">
        <f xml:space="preserve"> 0 + 3.44</f>
        <v>3.44</v>
      </c>
      <c r="M730" s="3">
        <f xml:space="preserve"> 0 + 2.49</f>
        <v>2.4900000000000002</v>
      </c>
      <c r="N730" s="3">
        <f xml:space="preserve"> 0 + 6.28</f>
        <v>6.28</v>
      </c>
      <c r="O730" s="2">
        <v>0</v>
      </c>
    </row>
    <row r="731" spans="1:15" x14ac:dyDescent="0.25">
      <c r="A731" s="2">
        <v>43</v>
      </c>
      <c r="B731" s="2" t="s">
        <v>18</v>
      </c>
      <c r="C731" s="2">
        <v>8</v>
      </c>
      <c r="D731" s="2">
        <v>1</v>
      </c>
      <c r="E731" s="2" t="s">
        <v>15</v>
      </c>
      <c r="F731" s="2">
        <v>1</v>
      </c>
      <c r="G731" s="2">
        <v>1000</v>
      </c>
      <c r="H731" s="2">
        <v>939421478</v>
      </c>
      <c r="I731" s="2">
        <v>10</v>
      </c>
      <c r="J731" s="2">
        <v>50</v>
      </c>
      <c r="K731" s="2">
        <v>0</v>
      </c>
      <c r="L731" s="3">
        <f xml:space="preserve"> 0 + 4.8</f>
        <v>4.8</v>
      </c>
      <c r="M731" s="3">
        <f xml:space="preserve"> 0 + 4.96</f>
        <v>4.96</v>
      </c>
      <c r="N731" s="3">
        <f xml:space="preserve"> 0 + 10.48</f>
        <v>10.48</v>
      </c>
      <c r="O731" s="2">
        <v>0</v>
      </c>
    </row>
    <row r="732" spans="1:15" x14ac:dyDescent="0.25">
      <c r="A732" s="2">
        <v>43</v>
      </c>
      <c r="B732" s="2" t="s">
        <v>18</v>
      </c>
      <c r="C732" s="2">
        <v>8</v>
      </c>
      <c r="D732" s="2">
        <v>1</v>
      </c>
      <c r="E732" s="2" t="s">
        <v>16</v>
      </c>
      <c r="F732" s="2">
        <v>1</v>
      </c>
      <c r="G732" s="2">
        <v>1000</v>
      </c>
      <c r="H732" s="2">
        <v>939421478</v>
      </c>
      <c r="I732" s="2">
        <v>10</v>
      </c>
      <c r="J732" s="2">
        <v>50</v>
      </c>
      <c r="K732" s="2">
        <v>0</v>
      </c>
      <c r="L732" s="3">
        <f xml:space="preserve"> 0 + 2.71</f>
        <v>2.71</v>
      </c>
      <c r="M732" s="3">
        <f xml:space="preserve"> 0 + 3.57</f>
        <v>3.57</v>
      </c>
      <c r="N732" s="3">
        <f xml:space="preserve"> 0 + 6.75</f>
        <v>6.75</v>
      </c>
      <c r="O732" s="2">
        <v>0</v>
      </c>
    </row>
    <row r="733" spans="1:15" x14ac:dyDescent="0.25">
      <c r="A733" s="2">
        <v>43</v>
      </c>
      <c r="B733" s="2" t="s">
        <v>18</v>
      </c>
      <c r="C733" s="2">
        <v>8</v>
      </c>
      <c r="D733" s="2">
        <v>1</v>
      </c>
      <c r="E733" s="2" t="s">
        <v>17</v>
      </c>
      <c r="F733" s="2">
        <v>1</v>
      </c>
      <c r="G733" s="2">
        <v>1000</v>
      </c>
      <c r="H733" s="2">
        <v>939421478</v>
      </c>
      <c r="I733" s="2">
        <v>10</v>
      </c>
      <c r="J733" s="2">
        <v>50</v>
      </c>
      <c r="K733" s="2">
        <v>0</v>
      </c>
      <c r="L733" s="3">
        <f xml:space="preserve"> 0 + 2.3</f>
        <v>2.2999999999999998</v>
      </c>
      <c r="M733" s="3">
        <f xml:space="preserve"> 0 + 2.09</f>
        <v>2.09</v>
      </c>
      <c r="N733" s="3">
        <f xml:space="preserve"> 0 + 4.79</f>
        <v>4.79</v>
      </c>
      <c r="O733" s="2">
        <v>0</v>
      </c>
    </row>
    <row r="734" spans="1:15" x14ac:dyDescent="0.25">
      <c r="A734" s="2">
        <v>44</v>
      </c>
      <c r="B734" s="2" t="s">
        <v>18</v>
      </c>
      <c r="C734" s="2">
        <v>8</v>
      </c>
      <c r="D734" s="2">
        <v>1</v>
      </c>
      <c r="E734" s="2" t="s">
        <v>15</v>
      </c>
      <c r="F734" s="2">
        <v>1</v>
      </c>
      <c r="G734" s="2">
        <v>1000</v>
      </c>
      <c r="H734" s="2">
        <v>307252398</v>
      </c>
      <c r="I734" s="2">
        <v>10</v>
      </c>
      <c r="J734" s="2">
        <v>50</v>
      </c>
      <c r="K734" s="2">
        <v>0</v>
      </c>
      <c r="L734" s="3">
        <f xml:space="preserve"> 0 + 10.52</f>
        <v>10.52</v>
      </c>
      <c r="M734" s="3">
        <f xml:space="preserve"> 0 + 7.38</f>
        <v>7.38</v>
      </c>
      <c r="N734" s="3">
        <f xml:space="preserve"> 0 + 18.63</f>
        <v>18.63</v>
      </c>
      <c r="O734" s="2">
        <v>0</v>
      </c>
    </row>
    <row r="735" spans="1:15" x14ac:dyDescent="0.25">
      <c r="A735" s="2">
        <v>44</v>
      </c>
      <c r="B735" s="2" t="s">
        <v>18</v>
      </c>
      <c r="C735" s="2">
        <v>8</v>
      </c>
      <c r="D735" s="2">
        <v>1</v>
      </c>
      <c r="E735" s="2" t="s">
        <v>16</v>
      </c>
      <c r="F735" s="2">
        <v>1</v>
      </c>
      <c r="G735" s="2">
        <v>1000</v>
      </c>
      <c r="H735" s="2">
        <v>307252398</v>
      </c>
      <c r="I735" s="2">
        <v>10</v>
      </c>
      <c r="J735" s="2">
        <v>50</v>
      </c>
      <c r="K735" s="2">
        <v>0</v>
      </c>
      <c r="L735" s="3">
        <f xml:space="preserve"> 0 + 2.32</f>
        <v>2.3199999999999998</v>
      </c>
      <c r="M735" s="3">
        <f xml:space="preserve"> 0 + 3.85</f>
        <v>3.85</v>
      </c>
      <c r="N735" s="3">
        <f xml:space="preserve"> 0 + 6.69</f>
        <v>6.69</v>
      </c>
      <c r="O735" s="2">
        <v>0</v>
      </c>
    </row>
    <row r="736" spans="1:15" x14ac:dyDescent="0.25">
      <c r="A736" s="2">
        <v>44</v>
      </c>
      <c r="B736" s="2" t="s">
        <v>18</v>
      </c>
      <c r="C736" s="2">
        <v>8</v>
      </c>
      <c r="D736" s="2">
        <v>1</v>
      </c>
      <c r="E736" s="2" t="s">
        <v>17</v>
      </c>
      <c r="F736" s="2">
        <v>1</v>
      </c>
      <c r="G736" s="2">
        <v>1000</v>
      </c>
      <c r="H736" s="2">
        <v>307252398</v>
      </c>
      <c r="I736" s="2">
        <v>10</v>
      </c>
      <c r="J736" s="2">
        <v>50</v>
      </c>
      <c r="K736" s="2">
        <v>0</v>
      </c>
      <c r="L736" s="3">
        <f xml:space="preserve"> 0 + 3.51</f>
        <v>3.51</v>
      </c>
      <c r="M736" s="3">
        <f xml:space="preserve"> 0 + 2.3</f>
        <v>2.2999999999999998</v>
      </c>
      <c r="N736" s="3">
        <f xml:space="preserve"> 0 + 6.2</f>
        <v>6.2</v>
      </c>
      <c r="O736" s="2">
        <v>0</v>
      </c>
    </row>
    <row r="737" spans="1:15" x14ac:dyDescent="0.25">
      <c r="A737" s="2">
        <v>45</v>
      </c>
      <c r="B737" s="2" t="s">
        <v>18</v>
      </c>
      <c r="C737" s="2">
        <v>8</v>
      </c>
      <c r="D737" s="2">
        <v>1</v>
      </c>
      <c r="E737" s="2" t="s">
        <v>15</v>
      </c>
      <c r="F737" s="2">
        <v>1</v>
      </c>
      <c r="G737" s="2">
        <v>1000</v>
      </c>
      <c r="H737" s="2">
        <v>933515109</v>
      </c>
      <c r="I737" s="2">
        <v>10</v>
      </c>
      <c r="J737" s="2">
        <v>50</v>
      </c>
      <c r="K737" s="2">
        <v>0</v>
      </c>
      <c r="L737" s="3">
        <f xml:space="preserve"> 0 + 7.96</f>
        <v>7.96</v>
      </c>
      <c r="M737" s="3">
        <f xml:space="preserve"> 0 + 5.43</f>
        <v>5.43</v>
      </c>
      <c r="N737" s="3">
        <f xml:space="preserve"> 0 + 14.11</f>
        <v>14.11</v>
      </c>
      <c r="O737" s="2">
        <v>0</v>
      </c>
    </row>
    <row r="738" spans="1:15" x14ac:dyDescent="0.25">
      <c r="A738" s="2">
        <v>45</v>
      </c>
      <c r="B738" s="2" t="s">
        <v>18</v>
      </c>
      <c r="C738" s="2">
        <v>8</v>
      </c>
      <c r="D738" s="2">
        <v>1</v>
      </c>
      <c r="E738" s="2" t="s">
        <v>16</v>
      </c>
      <c r="F738" s="2">
        <v>1</v>
      </c>
      <c r="G738" s="2">
        <v>1000</v>
      </c>
      <c r="H738" s="2">
        <v>933515109</v>
      </c>
      <c r="I738" s="2">
        <v>10</v>
      </c>
      <c r="J738" s="2">
        <v>50</v>
      </c>
      <c r="K738" s="2">
        <v>0</v>
      </c>
      <c r="L738" s="3">
        <f xml:space="preserve"> 0 + 3.17</f>
        <v>3.17</v>
      </c>
      <c r="M738" s="3">
        <f xml:space="preserve"> 0 + 3.89</f>
        <v>3.89</v>
      </c>
      <c r="N738" s="3">
        <f xml:space="preserve"> 0 + 7.57</f>
        <v>7.57</v>
      </c>
      <c r="O738" s="2">
        <v>0</v>
      </c>
    </row>
    <row r="739" spans="1:15" x14ac:dyDescent="0.25">
      <c r="A739" s="2">
        <v>45</v>
      </c>
      <c r="B739" s="2" t="s">
        <v>18</v>
      </c>
      <c r="C739" s="2">
        <v>8</v>
      </c>
      <c r="D739" s="2">
        <v>1</v>
      </c>
      <c r="E739" s="2" t="s">
        <v>17</v>
      </c>
      <c r="F739" s="2">
        <v>1</v>
      </c>
      <c r="G739" s="2">
        <v>1000</v>
      </c>
      <c r="H739" s="2">
        <v>933515109</v>
      </c>
      <c r="I739" s="2">
        <v>10</v>
      </c>
      <c r="J739" s="2">
        <v>50</v>
      </c>
      <c r="K739" s="2">
        <v>0</v>
      </c>
      <c r="L739" s="3">
        <f xml:space="preserve"> 0 + 2.96</f>
        <v>2.96</v>
      </c>
      <c r="M739" s="3">
        <f xml:space="preserve"> 0 + 2.21</f>
        <v>2.21</v>
      </c>
      <c r="N739" s="3">
        <f xml:space="preserve"> 0 + 5.57</f>
        <v>5.57</v>
      </c>
      <c r="O739" s="2">
        <v>0</v>
      </c>
    </row>
    <row r="740" spans="1:15" x14ac:dyDescent="0.25">
      <c r="A740" s="2">
        <v>46</v>
      </c>
      <c r="B740" s="2" t="s">
        <v>18</v>
      </c>
      <c r="C740" s="2">
        <v>8</v>
      </c>
      <c r="D740" s="2">
        <v>1</v>
      </c>
      <c r="E740" s="2" t="s">
        <v>15</v>
      </c>
      <c r="F740" s="2">
        <v>1</v>
      </c>
      <c r="G740" s="2">
        <v>1000</v>
      </c>
      <c r="H740" s="2">
        <v>1199358335</v>
      </c>
      <c r="I740" s="2">
        <v>10</v>
      </c>
      <c r="J740" s="2">
        <v>50</v>
      </c>
      <c r="K740" s="2">
        <v>0</v>
      </c>
      <c r="L740" s="3">
        <f xml:space="preserve"> 0 + 8.49</f>
        <v>8.49</v>
      </c>
      <c r="M740" s="3">
        <f xml:space="preserve"> 0 + 5.97</f>
        <v>5.97</v>
      </c>
      <c r="N740" s="3">
        <f xml:space="preserve"> 0 + 15.19</f>
        <v>15.19</v>
      </c>
      <c r="O740" s="2">
        <v>0</v>
      </c>
    </row>
    <row r="741" spans="1:15" x14ac:dyDescent="0.25">
      <c r="A741" s="2">
        <v>46</v>
      </c>
      <c r="B741" s="2" t="s">
        <v>18</v>
      </c>
      <c r="C741" s="2">
        <v>8</v>
      </c>
      <c r="D741" s="2">
        <v>1</v>
      </c>
      <c r="E741" s="2" t="s">
        <v>16</v>
      </c>
      <c r="F741" s="2">
        <v>1</v>
      </c>
      <c r="G741" s="2">
        <v>1000</v>
      </c>
      <c r="H741" s="2">
        <v>1199358335</v>
      </c>
      <c r="I741" s="2">
        <v>10</v>
      </c>
      <c r="J741" s="2">
        <v>50</v>
      </c>
      <c r="K741" s="2">
        <v>0</v>
      </c>
      <c r="L741" s="3">
        <f xml:space="preserve"> 0 + 2.61</f>
        <v>2.61</v>
      </c>
      <c r="M741" s="3">
        <f xml:space="preserve"> 0 + 3.82</f>
        <v>3.82</v>
      </c>
      <c r="N741" s="3">
        <f xml:space="preserve"> 0 + 6.93</f>
        <v>6.93</v>
      </c>
      <c r="O741" s="2">
        <v>0</v>
      </c>
    </row>
    <row r="742" spans="1:15" x14ac:dyDescent="0.25">
      <c r="A742" s="2">
        <v>46</v>
      </c>
      <c r="B742" s="2" t="s">
        <v>18</v>
      </c>
      <c r="C742" s="2">
        <v>8</v>
      </c>
      <c r="D742" s="2">
        <v>1</v>
      </c>
      <c r="E742" s="2" t="s">
        <v>17</v>
      </c>
      <c r="F742" s="2">
        <v>1</v>
      </c>
      <c r="G742" s="2">
        <v>1000</v>
      </c>
      <c r="H742" s="2">
        <v>1199358335</v>
      </c>
      <c r="I742" s="2">
        <v>10</v>
      </c>
      <c r="J742" s="2">
        <v>50</v>
      </c>
      <c r="K742" s="2">
        <v>0</v>
      </c>
      <c r="L742" s="3">
        <f xml:space="preserve"> 0 + 2.67</f>
        <v>2.67</v>
      </c>
      <c r="M742" s="3">
        <f xml:space="preserve"> 0 + 2.27</f>
        <v>2.27</v>
      </c>
      <c r="N742" s="3">
        <f xml:space="preserve"> 0 + 5.34</f>
        <v>5.34</v>
      </c>
      <c r="O742" s="2">
        <v>0</v>
      </c>
    </row>
    <row r="743" spans="1:15" x14ac:dyDescent="0.25">
      <c r="A743" s="2">
        <v>47</v>
      </c>
      <c r="B743" s="2" t="s">
        <v>18</v>
      </c>
      <c r="C743" s="2">
        <v>8</v>
      </c>
      <c r="D743" s="2">
        <v>1</v>
      </c>
      <c r="E743" s="2" t="s">
        <v>15</v>
      </c>
      <c r="F743" s="2">
        <v>1</v>
      </c>
      <c r="G743" s="2">
        <v>1000</v>
      </c>
      <c r="H743" s="2">
        <v>264363043</v>
      </c>
      <c r="I743" s="2">
        <v>10</v>
      </c>
      <c r="J743" s="2">
        <v>50</v>
      </c>
      <c r="K743" s="2">
        <v>0</v>
      </c>
      <c r="L743" s="3">
        <f xml:space="preserve"> 0 + 5.62</f>
        <v>5.62</v>
      </c>
      <c r="M743" s="3">
        <f xml:space="preserve"> 0 + 5.45</f>
        <v>5.45</v>
      </c>
      <c r="N743" s="3">
        <f xml:space="preserve"> 0 + 11.79</f>
        <v>11.79</v>
      </c>
      <c r="O743" s="2">
        <v>0</v>
      </c>
    </row>
    <row r="744" spans="1:15" x14ac:dyDescent="0.25">
      <c r="A744" s="2">
        <v>47</v>
      </c>
      <c r="B744" s="2" t="s">
        <v>18</v>
      </c>
      <c r="C744" s="2">
        <v>8</v>
      </c>
      <c r="D744" s="2">
        <v>1</v>
      </c>
      <c r="E744" s="2" t="s">
        <v>16</v>
      </c>
      <c r="F744" s="2">
        <v>1</v>
      </c>
      <c r="G744" s="2">
        <v>1000</v>
      </c>
      <c r="H744" s="2">
        <v>264363043</v>
      </c>
      <c r="I744" s="2">
        <v>10</v>
      </c>
      <c r="J744" s="2">
        <v>50</v>
      </c>
      <c r="K744" s="2">
        <v>0</v>
      </c>
      <c r="L744" s="3">
        <f xml:space="preserve"> 0 + 3.14</f>
        <v>3.14</v>
      </c>
      <c r="M744" s="3">
        <f xml:space="preserve"> 0 + 3.98</f>
        <v>3.98</v>
      </c>
      <c r="N744" s="3">
        <f xml:space="preserve"> 0 + 7.63</f>
        <v>7.63</v>
      </c>
      <c r="O744" s="2">
        <v>0</v>
      </c>
    </row>
    <row r="745" spans="1:15" x14ac:dyDescent="0.25">
      <c r="A745" s="2">
        <v>47</v>
      </c>
      <c r="B745" s="2" t="s">
        <v>18</v>
      </c>
      <c r="C745" s="2">
        <v>8</v>
      </c>
      <c r="D745" s="2">
        <v>1</v>
      </c>
      <c r="E745" s="2" t="s">
        <v>17</v>
      </c>
      <c r="F745" s="2">
        <v>1</v>
      </c>
      <c r="G745" s="2">
        <v>1000</v>
      </c>
      <c r="H745" s="2">
        <v>264363043</v>
      </c>
      <c r="I745" s="2">
        <v>10</v>
      </c>
      <c r="J745" s="2">
        <v>50</v>
      </c>
      <c r="K745" s="2">
        <v>0</v>
      </c>
      <c r="L745" s="3">
        <f xml:space="preserve"> 0 + 5.33</f>
        <v>5.33</v>
      </c>
      <c r="M745" s="3">
        <f xml:space="preserve"> 0 + 3.45</f>
        <v>3.45</v>
      </c>
      <c r="N745" s="3">
        <f xml:space="preserve"> 0 + 9.15</f>
        <v>9.15</v>
      </c>
      <c r="O745" s="2">
        <v>0</v>
      </c>
    </row>
    <row r="746" spans="1:15" x14ac:dyDescent="0.25">
      <c r="A746" s="2">
        <v>48</v>
      </c>
      <c r="B746" s="2" t="s">
        <v>18</v>
      </c>
      <c r="C746" s="2">
        <v>8</v>
      </c>
      <c r="D746" s="2">
        <v>1</v>
      </c>
      <c r="E746" s="2" t="s">
        <v>15</v>
      </c>
      <c r="F746" s="2">
        <v>1</v>
      </c>
      <c r="G746" s="2">
        <v>1000</v>
      </c>
      <c r="H746" s="2">
        <v>1805033614</v>
      </c>
      <c r="I746" s="2">
        <v>10</v>
      </c>
      <c r="J746" s="2">
        <v>50</v>
      </c>
      <c r="K746" s="2">
        <v>0</v>
      </c>
      <c r="L746" s="3">
        <f xml:space="preserve"> 0 + 7.72</f>
        <v>7.72</v>
      </c>
      <c r="M746" s="3">
        <f xml:space="preserve"> 0 + 5.71</f>
        <v>5.71</v>
      </c>
      <c r="N746" s="3">
        <f xml:space="preserve"> 0 + 14.17</f>
        <v>14.17</v>
      </c>
      <c r="O746" s="2">
        <v>0</v>
      </c>
    </row>
    <row r="747" spans="1:15" x14ac:dyDescent="0.25">
      <c r="A747" s="2">
        <v>48</v>
      </c>
      <c r="B747" s="2" t="s">
        <v>18</v>
      </c>
      <c r="C747" s="2">
        <v>8</v>
      </c>
      <c r="D747" s="2">
        <v>1</v>
      </c>
      <c r="E747" s="2" t="s">
        <v>16</v>
      </c>
      <c r="F747" s="2">
        <v>1</v>
      </c>
      <c r="G747" s="2">
        <v>1000</v>
      </c>
      <c r="H747" s="2">
        <v>1805033614</v>
      </c>
      <c r="I747" s="2">
        <v>10</v>
      </c>
      <c r="J747" s="2">
        <v>50</v>
      </c>
      <c r="K747" s="2">
        <v>0</v>
      </c>
      <c r="L747" s="3">
        <f xml:space="preserve"> 0 + 3</f>
        <v>3</v>
      </c>
      <c r="M747" s="3">
        <f xml:space="preserve"> 0 + 3.93</f>
        <v>3.93</v>
      </c>
      <c r="N747" s="3">
        <f xml:space="preserve"> 0 + 7.4</f>
        <v>7.4</v>
      </c>
      <c r="O747" s="2">
        <v>0</v>
      </c>
    </row>
    <row r="748" spans="1:15" x14ac:dyDescent="0.25">
      <c r="A748" s="2">
        <v>48</v>
      </c>
      <c r="B748" s="2" t="s">
        <v>18</v>
      </c>
      <c r="C748" s="2">
        <v>8</v>
      </c>
      <c r="D748" s="2">
        <v>1</v>
      </c>
      <c r="E748" s="2" t="s">
        <v>17</v>
      </c>
      <c r="F748" s="2">
        <v>1</v>
      </c>
      <c r="G748" s="2">
        <v>1000</v>
      </c>
      <c r="H748" s="2">
        <v>1805033614</v>
      </c>
      <c r="I748" s="2">
        <v>10</v>
      </c>
      <c r="J748" s="2">
        <v>50</v>
      </c>
      <c r="K748" s="2">
        <v>0</v>
      </c>
      <c r="L748" s="3">
        <f xml:space="preserve"> 0 + 3.15</f>
        <v>3.15</v>
      </c>
      <c r="M748" s="3">
        <f xml:space="preserve"> 0 + 2.53</f>
        <v>2.5299999999999998</v>
      </c>
      <c r="N748" s="3">
        <f xml:space="preserve"> 0 + 6.08</f>
        <v>6.08</v>
      </c>
      <c r="O748" s="2">
        <v>0</v>
      </c>
    </row>
    <row r="749" spans="1:15" x14ac:dyDescent="0.25">
      <c r="A749" s="2">
        <v>49</v>
      </c>
      <c r="B749" s="2" t="s">
        <v>18</v>
      </c>
      <c r="C749" s="2">
        <v>8</v>
      </c>
      <c r="D749" s="2">
        <v>1</v>
      </c>
      <c r="E749" s="2" t="s">
        <v>15</v>
      </c>
      <c r="F749" s="2">
        <v>1</v>
      </c>
      <c r="G749" s="2">
        <v>1000</v>
      </c>
      <c r="H749" s="2">
        <v>838991380</v>
      </c>
      <c r="I749" s="2">
        <v>10</v>
      </c>
      <c r="J749" s="2">
        <v>50</v>
      </c>
      <c r="K749" s="2">
        <v>0</v>
      </c>
      <c r="L749" s="3">
        <f xml:space="preserve"> 0 + 6.02</f>
        <v>6.02</v>
      </c>
      <c r="M749" s="3">
        <f xml:space="preserve"> 0 + 4.92</f>
        <v>4.92</v>
      </c>
      <c r="N749" s="3">
        <f xml:space="preserve"> 0 + 11.66</f>
        <v>11.66</v>
      </c>
      <c r="O749" s="2">
        <v>0</v>
      </c>
    </row>
    <row r="750" spans="1:15" x14ac:dyDescent="0.25">
      <c r="A750" s="2">
        <v>49</v>
      </c>
      <c r="B750" s="2" t="s">
        <v>18</v>
      </c>
      <c r="C750" s="2">
        <v>8</v>
      </c>
      <c r="D750" s="2">
        <v>1</v>
      </c>
      <c r="E750" s="2" t="s">
        <v>16</v>
      </c>
      <c r="F750" s="2">
        <v>1</v>
      </c>
      <c r="G750" s="2">
        <v>1000</v>
      </c>
      <c r="H750" s="2">
        <v>838991380</v>
      </c>
      <c r="I750" s="2">
        <v>10</v>
      </c>
      <c r="J750" s="2">
        <v>50</v>
      </c>
      <c r="K750" s="2">
        <v>0</v>
      </c>
      <c r="L750" s="3">
        <f xml:space="preserve"> 0 + 1.57</f>
        <v>1.57</v>
      </c>
      <c r="M750" s="3">
        <f xml:space="preserve"> 0 + 3.29</f>
        <v>3.29</v>
      </c>
      <c r="N750" s="3">
        <f xml:space="preserve"> 0 + 5.37</f>
        <v>5.37</v>
      </c>
      <c r="O750" s="2">
        <v>0</v>
      </c>
    </row>
    <row r="751" spans="1:15" x14ac:dyDescent="0.25">
      <c r="A751" s="2">
        <v>49</v>
      </c>
      <c r="B751" s="2" t="s">
        <v>18</v>
      </c>
      <c r="C751" s="2">
        <v>8</v>
      </c>
      <c r="D751" s="2">
        <v>1</v>
      </c>
      <c r="E751" s="2" t="s">
        <v>17</v>
      </c>
      <c r="F751" s="2">
        <v>1</v>
      </c>
      <c r="G751" s="2">
        <v>1000</v>
      </c>
      <c r="H751" s="2">
        <v>838991380</v>
      </c>
      <c r="I751" s="2">
        <v>10</v>
      </c>
      <c r="J751" s="2">
        <v>50</v>
      </c>
      <c r="K751" s="2">
        <v>0</v>
      </c>
      <c r="L751" s="3">
        <f xml:space="preserve"> 0 + 3.71</f>
        <v>3.71</v>
      </c>
      <c r="M751" s="3">
        <f xml:space="preserve"> 0 + 2.66</f>
        <v>2.66</v>
      </c>
      <c r="N751" s="3">
        <f xml:space="preserve"> 0 + 6.75</f>
        <v>6.75</v>
      </c>
      <c r="O751" s="2">
        <v>0</v>
      </c>
    </row>
    <row r="752" spans="1:15" x14ac:dyDescent="0.25">
      <c r="A752" s="2">
        <v>0</v>
      </c>
      <c r="B752" s="2" t="s">
        <v>20</v>
      </c>
      <c r="C752" s="2">
        <v>1</v>
      </c>
      <c r="D752" s="2">
        <v>1</v>
      </c>
      <c r="E752" s="2" t="s">
        <v>15</v>
      </c>
      <c r="F752" s="2">
        <v>1</v>
      </c>
      <c r="G752" s="2">
        <v>1000</v>
      </c>
      <c r="H752" s="2">
        <v>325467165</v>
      </c>
      <c r="I752" s="2">
        <v>10</v>
      </c>
      <c r="J752" s="2">
        <v>50</v>
      </c>
      <c r="K752" s="2">
        <v>0</v>
      </c>
      <c r="L752" s="3">
        <v>7.1</v>
      </c>
      <c r="M752" s="3">
        <v>5.3</v>
      </c>
      <c r="N752" s="3">
        <v>13.12</v>
      </c>
      <c r="O752" s="2">
        <v>0</v>
      </c>
    </row>
    <row r="753" spans="1:15" x14ac:dyDescent="0.25">
      <c r="A753" s="2">
        <v>0</v>
      </c>
      <c r="B753" s="2" t="s">
        <v>20</v>
      </c>
      <c r="C753" s="2">
        <v>1</v>
      </c>
      <c r="D753" s="2">
        <v>1</v>
      </c>
      <c r="E753" s="2" t="s">
        <v>16</v>
      </c>
      <c r="F753" s="2">
        <v>1</v>
      </c>
      <c r="G753" s="2">
        <v>1000</v>
      </c>
      <c r="H753" s="2">
        <v>325467165</v>
      </c>
      <c r="I753" s="2">
        <v>10</v>
      </c>
      <c r="J753" s="2">
        <v>50</v>
      </c>
      <c r="K753" s="2">
        <v>0</v>
      </c>
      <c r="L753" s="3">
        <v>1.9</v>
      </c>
      <c r="M753" s="3">
        <v>3.44</v>
      </c>
      <c r="N753" s="3">
        <v>5.86</v>
      </c>
      <c r="O753" s="2">
        <v>0</v>
      </c>
    </row>
    <row r="754" spans="1:15" x14ac:dyDescent="0.25">
      <c r="A754" s="2">
        <v>0</v>
      </c>
      <c r="B754" s="2" t="s">
        <v>20</v>
      </c>
      <c r="C754" s="2">
        <v>1</v>
      </c>
      <c r="D754" s="2">
        <v>1</v>
      </c>
      <c r="E754" s="2" t="s">
        <v>17</v>
      </c>
      <c r="F754" s="2">
        <v>1</v>
      </c>
      <c r="G754" s="2">
        <v>1000</v>
      </c>
      <c r="H754" s="2">
        <v>325467165</v>
      </c>
      <c r="I754" s="2">
        <v>10</v>
      </c>
      <c r="J754" s="2">
        <v>50</v>
      </c>
      <c r="K754" s="2">
        <v>0</v>
      </c>
      <c r="L754" s="3">
        <v>3.08</v>
      </c>
      <c r="M754" s="3">
        <v>2.15</v>
      </c>
      <c r="N754" s="3">
        <v>5.62</v>
      </c>
      <c r="O754" s="2">
        <v>0</v>
      </c>
    </row>
    <row r="755" spans="1:15" x14ac:dyDescent="0.25">
      <c r="A755" s="2">
        <v>1</v>
      </c>
      <c r="B755" s="2" t="s">
        <v>20</v>
      </c>
      <c r="C755" s="2">
        <v>1</v>
      </c>
      <c r="D755" s="2">
        <v>1</v>
      </c>
      <c r="E755" s="2" t="s">
        <v>15</v>
      </c>
      <c r="F755" s="2">
        <v>1</v>
      </c>
      <c r="G755" s="2">
        <v>1000</v>
      </c>
      <c r="H755" s="2">
        <v>506683626</v>
      </c>
      <c r="I755" s="2">
        <v>10</v>
      </c>
      <c r="J755" s="2">
        <v>50</v>
      </c>
      <c r="K755" s="2">
        <v>0</v>
      </c>
      <c r="L755" s="3">
        <v>6.93</v>
      </c>
      <c r="M755" s="3">
        <v>5.38</v>
      </c>
      <c r="N755" s="3">
        <v>12.99</v>
      </c>
      <c r="O755" s="2">
        <v>0</v>
      </c>
    </row>
    <row r="756" spans="1:15" x14ac:dyDescent="0.25">
      <c r="A756" s="2">
        <v>1</v>
      </c>
      <c r="B756" s="2" t="s">
        <v>20</v>
      </c>
      <c r="C756" s="2">
        <v>1</v>
      </c>
      <c r="D756" s="2">
        <v>1</v>
      </c>
      <c r="E756" s="2" t="s">
        <v>16</v>
      </c>
      <c r="F756" s="2">
        <v>1</v>
      </c>
      <c r="G756" s="2">
        <v>1000</v>
      </c>
      <c r="H756" s="2">
        <v>506683626</v>
      </c>
      <c r="I756" s="2">
        <v>10</v>
      </c>
      <c r="J756" s="2">
        <v>50</v>
      </c>
      <c r="K756" s="2">
        <v>0</v>
      </c>
      <c r="L756" s="3">
        <v>4.46</v>
      </c>
      <c r="M756" s="3">
        <v>7.24</v>
      </c>
      <c r="N756" s="3">
        <v>12.72</v>
      </c>
      <c r="O756" s="2">
        <v>0</v>
      </c>
    </row>
    <row r="757" spans="1:15" x14ac:dyDescent="0.25">
      <c r="A757" s="2">
        <v>1</v>
      </c>
      <c r="B757" s="2" t="s">
        <v>20</v>
      </c>
      <c r="C757" s="2">
        <v>1</v>
      </c>
      <c r="D757" s="2">
        <v>1</v>
      </c>
      <c r="E757" s="2" t="s">
        <v>17</v>
      </c>
      <c r="F757" s="2">
        <v>1</v>
      </c>
      <c r="G757" s="2">
        <v>1000</v>
      </c>
      <c r="H757" s="2">
        <v>506683626</v>
      </c>
      <c r="I757" s="2">
        <v>10</v>
      </c>
      <c r="J757" s="2">
        <v>50</v>
      </c>
      <c r="K757" s="2">
        <v>0</v>
      </c>
      <c r="L757" s="3">
        <v>5.86</v>
      </c>
      <c r="M757" s="3">
        <v>3.45</v>
      </c>
      <c r="N757" s="3">
        <v>9.7200000000000006</v>
      </c>
      <c r="O757" s="2">
        <v>0</v>
      </c>
    </row>
    <row r="758" spans="1:15" x14ac:dyDescent="0.25">
      <c r="A758" s="2">
        <v>2</v>
      </c>
      <c r="B758" s="2" t="s">
        <v>20</v>
      </c>
      <c r="C758" s="2">
        <v>1</v>
      </c>
      <c r="D758" s="2">
        <v>1</v>
      </c>
      <c r="E758" s="2" t="s">
        <v>15</v>
      </c>
      <c r="F758" s="2">
        <v>1</v>
      </c>
      <c r="G758" s="2">
        <v>1000</v>
      </c>
      <c r="H758" s="2">
        <v>1623525913</v>
      </c>
      <c r="I758" s="2">
        <v>10</v>
      </c>
      <c r="J758" s="2">
        <v>50</v>
      </c>
      <c r="K758" s="2">
        <v>0</v>
      </c>
      <c r="L758" s="3">
        <v>4.76</v>
      </c>
      <c r="M758" s="3">
        <v>4.7699999999999996</v>
      </c>
      <c r="N758" s="3">
        <v>10.24</v>
      </c>
      <c r="O758" s="2">
        <v>0</v>
      </c>
    </row>
    <row r="759" spans="1:15" x14ac:dyDescent="0.25">
      <c r="A759" s="2">
        <v>2</v>
      </c>
      <c r="B759" s="2" t="s">
        <v>20</v>
      </c>
      <c r="C759" s="2">
        <v>1</v>
      </c>
      <c r="D759" s="2">
        <v>1</v>
      </c>
      <c r="E759" s="2" t="s">
        <v>16</v>
      </c>
      <c r="F759" s="2">
        <v>1</v>
      </c>
      <c r="G759" s="2">
        <v>1000</v>
      </c>
      <c r="H759" s="2">
        <v>1623525913</v>
      </c>
      <c r="I759" s="2">
        <v>10</v>
      </c>
      <c r="J759" s="2">
        <v>50</v>
      </c>
      <c r="K759" s="2">
        <v>0</v>
      </c>
      <c r="L759" s="3">
        <v>2.2599999999999998</v>
      </c>
      <c r="M759" s="3">
        <v>3.48</v>
      </c>
      <c r="N759" s="3">
        <v>6.25</v>
      </c>
      <c r="O759" s="2">
        <v>0</v>
      </c>
    </row>
    <row r="760" spans="1:15" x14ac:dyDescent="0.25">
      <c r="A760" s="2">
        <v>2</v>
      </c>
      <c r="B760" s="2" t="s">
        <v>20</v>
      </c>
      <c r="C760" s="2">
        <v>1</v>
      </c>
      <c r="D760" s="2">
        <v>1</v>
      </c>
      <c r="E760" s="2" t="s">
        <v>17</v>
      </c>
      <c r="F760" s="2">
        <v>1</v>
      </c>
      <c r="G760" s="2">
        <v>1000</v>
      </c>
      <c r="H760" s="2">
        <v>1623525913</v>
      </c>
      <c r="I760" s="2">
        <v>10</v>
      </c>
      <c r="J760" s="2">
        <v>50</v>
      </c>
      <c r="K760" s="2">
        <v>0</v>
      </c>
      <c r="L760" s="3">
        <v>4.22</v>
      </c>
      <c r="M760" s="3">
        <v>2.96</v>
      </c>
      <c r="N760" s="3">
        <v>7.58</v>
      </c>
      <c r="O760" s="2">
        <v>0</v>
      </c>
    </row>
    <row r="761" spans="1:15" x14ac:dyDescent="0.25">
      <c r="A761" s="2">
        <v>3</v>
      </c>
      <c r="B761" s="2" t="s">
        <v>20</v>
      </c>
      <c r="C761" s="2">
        <v>1</v>
      </c>
      <c r="D761" s="2">
        <v>1</v>
      </c>
      <c r="E761" s="2" t="s">
        <v>15</v>
      </c>
      <c r="F761" s="2">
        <v>1</v>
      </c>
      <c r="G761" s="2">
        <v>1000</v>
      </c>
      <c r="H761" s="2">
        <v>2344573</v>
      </c>
      <c r="I761" s="2">
        <v>10</v>
      </c>
      <c r="J761" s="2">
        <v>50</v>
      </c>
      <c r="K761" s="2">
        <v>0</v>
      </c>
      <c r="L761" s="3">
        <v>6.56</v>
      </c>
      <c r="M761" s="3">
        <v>5.43</v>
      </c>
      <c r="N761" s="3">
        <v>12.71</v>
      </c>
      <c r="O761" s="2">
        <v>0</v>
      </c>
    </row>
    <row r="762" spans="1:15" x14ac:dyDescent="0.25">
      <c r="A762" s="2">
        <v>3</v>
      </c>
      <c r="B762" s="2" t="s">
        <v>20</v>
      </c>
      <c r="C762" s="2">
        <v>1</v>
      </c>
      <c r="D762" s="2">
        <v>1</v>
      </c>
      <c r="E762" s="2" t="s">
        <v>16</v>
      </c>
      <c r="F762" s="2">
        <v>1</v>
      </c>
      <c r="G762" s="2">
        <v>1000</v>
      </c>
      <c r="H762" s="2">
        <v>2344573</v>
      </c>
      <c r="I762" s="2">
        <v>10</v>
      </c>
      <c r="J762" s="2">
        <v>50</v>
      </c>
      <c r="K762" s="2">
        <v>0</v>
      </c>
      <c r="L762" s="3">
        <v>2.8</v>
      </c>
      <c r="M762" s="3">
        <v>3.81</v>
      </c>
      <c r="N762" s="3">
        <v>7.12</v>
      </c>
      <c r="O762" s="2">
        <v>0</v>
      </c>
    </row>
    <row r="763" spans="1:15" x14ac:dyDescent="0.25">
      <c r="A763" s="2">
        <v>3</v>
      </c>
      <c r="B763" s="2" t="s">
        <v>20</v>
      </c>
      <c r="C763" s="2">
        <v>1</v>
      </c>
      <c r="D763" s="2">
        <v>1</v>
      </c>
      <c r="E763" s="2" t="s">
        <v>17</v>
      </c>
      <c r="F763" s="2">
        <v>1</v>
      </c>
      <c r="G763" s="2">
        <v>1000</v>
      </c>
      <c r="H763" s="2">
        <v>2344573</v>
      </c>
      <c r="I763" s="2">
        <v>10</v>
      </c>
      <c r="J763" s="2">
        <v>50</v>
      </c>
      <c r="K763" s="2">
        <v>0</v>
      </c>
      <c r="L763" s="3">
        <v>3.88</v>
      </c>
      <c r="M763" s="3">
        <v>2.62</v>
      </c>
      <c r="N763" s="3">
        <v>6.9</v>
      </c>
      <c r="O763" s="2">
        <v>0</v>
      </c>
    </row>
    <row r="764" spans="1:15" x14ac:dyDescent="0.25">
      <c r="A764" s="2">
        <v>4</v>
      </c>
      <c r="B764" s="2" t="s">
        <v>20</v>
      </c>
      <c r="C764" s="2">
        <v>1</v>
      </c>
      <c r="D764" s="2">
        <v>1</v>
      </c>
      <c r="E764" s="2" t="s">
        <v>15</v>
      </c>
      <c r="F764" s="2">
        <v>1</v>
      </c>
      <c r="G764" s="2">
        <v>1000</v>
      </c>
      <c r="H764" s="2">
        <v>1485571032</v>
      </c>
      <c r="I764" s="2">
        <v>10</v>
      </c>
      <c r="J764" s="2">
        <v>50</v>
      </c>
      <c r="K764" s="2">
        <v>0</v>
      </c>
      <c r="L764" s="3">
        <v>7.54</v>
      </c>
      <c r="M764" s="3">
        <v>5.98</v>
      </c>
      <c r="N764" s="3">
        <v>14.24</v>
      </c>
      <c r="O764" s="2">
        <v>0</v>
      </c>
    </row>
    <row r="765" spans="1:15" x14ac:dyDescent="0.25">
      <c r="A765" s="2">
        <v>4</v>
      </c>
      <c r="B765" s="2" t="s">
        <v>20</v>
      </c>
      <c r="C765" s="2">
        <v>1</v>
      </c>
      <c r="D765" s="2">
        <v>1</v>
      </c>
      <c r="E765" s="2" t="s">
        <v>16</v>
      </c>
      <c r="F765" s="2">
        <v>1</v>
      </c>
      <c r="G765" s="2">
        <v>1000</v>
      </c>
      <c r="H765" s="2">
        <v>1485571032</v>
      </c>
      <c r="I765" s="2">
        <v>10</v>
      </c>
      <c r="J765" s="2">
        <v>50</v>
      </c>
      <c r="K765" s="2">
        <v>0</v>
      </c>
      <c r="L765" s="3">
        <v>1.92</v>
      </c>
      <c r="M765" s="3">
        <v>3.69</v>
      </c>
      <c r="N765" s="3">
        <v>6.12</v>
      </c>
      <c r="O765" s="2">
        <v>0</v>
      </c>
    </row>
    <row r="766" spans="1:15" x14ac:dyDescent="0.25">
      <c r="A766" s="2">
        <v>4</v>
      </c>
      <c r="B766" s="2" t="s">
        <v>20</v>
      </c>
      <c r="C766" s="2">
        <v>1</v>
      </c>
      <c r="D766" s="2">
        <v>1</v>
      </c>
      <c r="E766" s="2" t="s">
        <v>17</v>
      </c>
      <c r="F766" s="2">
        <v>1</v>
      </c>
      <c r="G766" s="2">
        <v>1000</v>
      </c>
      <c r="H766" s="2">
        <v>1485571032</v>
      </c>
      <c r="I766" s="2">
        <v>10</v>
      </c>
      <c r="J766" s="2">
        <v>50</v>
      </c>
      <c r="K766" s="2">
        <v>0</v>
      </c>
      <c r="L766" s="3">
        <v>2.85</v>
      </c>
      <c r="M766" s="3">
        <v>2.23</v>
      </c>
      <c r="N766" s="3">
        <v>5.48</v>
      </c>
      <c r="O766" s="2">
        <v>0</v>
      </c>
    </row>
    <row r="767" spans="1:15" x14ac:dyDescent="0.25">
      <c r="A767" s="2">
        <v>5</v>
      </c>
      <c r="B767" s="2" t="s">
        <v>20</v>
      </c>
      <c r="C767" s="2">
        <v>1</v>
      </c>
      <c r="D767" s="2">
        <v>1</v>
      </c>
      <c r="E767" s="2" t="s">
        <v>15</v>
      </c>
      <c r="F767" s="2">
        <v>1</v>
      </c>
      <c r="G767" s="2">
        <v>1000</v>
      </c>
      <c r="H767" s="2">
        <v>980737479</v>
      </c>
      <c r="I767" s="2">
        <v>10</v>
      </c>
      <c r="J767" s="2">
        <v>50</v>
      </c>
      <c r="K767" s="2">
        <v>0</v>
      </c>
      <c r="L767" s="3">
        <v>6.46</v>
      </c>
      <c r="M767" s="3">
        <v>5.41</v>
      </c>
      <c r="N767" s="3">
        <v>12.6</v>
      </c>
      <c r="O767" s="2">
        <v>0</v>
      </c>
    </row>
    <row r="768" spans="1:15" x14ac:dyDescent="0.25">
      <c r="A768" s="2">
        <v>5</v>
      </c>
      <c r="B768" s="2" t="s">
        <v>20</v>
      </c>
      <c r="C768" s="2">
        <v>1</v>
      </c>
      <c r="D768" s="2">
        <v>1</v>
      </c>
      <c r="E768" s="2" t="s">
        <v>16</v>
      </c>
      <c r="F768" s="2">
        <v>1</v>
      </c>
      <c r="G768" s="2">
        <v>1000</v>
      </c>
      <c r="H768" s="2">
        <v>980737479</v>
      </c>
      <c r="I768" s="2">
        <v>10</v>
      </c>
      <c r="J768" s="2">
        <v>50</v>
      </c>
      <c r="K768" s="2">
        <v>0</v>
      </c>
      <c r="L768" s="3">
        <v>2.0699999999999998</v>
      </c>
      <c r="M768" s="3">
        <v>3.51</v>
      </c>
      <c r="N768" s="3">
        <v>6.1</v>
      </c>
      <c r="O768" s="2">
        <v>0</v>
      </c>
    </row>
    <row r="769" spans="1:15" x14ac:dyDescent="0.25">
      <c r="A769" s="2">
        <v>5</v>
      </c>
      <c r="B769" s="2" t="s">
        <v>20</v>
      </c>
      <c r="C769" s="2">
        <v>1</v>
      </c>
      <c r="D769" s="2">
        <v>1</v>
      </c>
      <c r="E769" s="2" t="s">
        <v>17</v>
      </c>
      <c r="F769" s="2">
        <v>1</v>
      </c>
      <c r="G769" s="2">
        <v>1000</v>
      </c>
      <c r="H769" s="2">
        <v>980737479</v>
      </c>
      <c r="I769" s="2">
        <v>10</v>
      </c>
      <c r="J769" s="2">
        <v>50</v>
      </c>
      <c r="K769" s="2">
        <v>0</v>
      </c>
      <c r="L769" s="3">
        <v>2.4700000000000002</v>
      </c>
      <c r="M769" s="3">
        <v>1.97</v>
      </c>
      <c r="N769" s="3">
        <v>4.8099999999999996</v>
      </c>
      <c r="O769" s="2">
        <v>0</v>
      </c>
    </row>
    <row r="770" spans="1:15" x14ac:dyDescent="0.25">
      <c r="A770" s="2">
        <v>6</v>
      </c>
      <c r="B770" s="2" t="s">
        <v>20</v>
      </c>
      <c r="C770" s="2">
        <v>1</v>
      </c>
      <c r="D770" s="2">
        <v>1</v>
      </c>
      <c r="E770" s="2" t="s">
        <v>15</v>
      </c>
      <c r="F770" s="2">
        <v>1</v>
      </c>
      <c r="G770" s="2">
        <v>1000</v>
      </c>
      <c r="H770" s="2">
        <v>2067435452</v>
      </c>
      <c r="I770" s="2">
        <v>10</v>
      </c>
      <c r="J770" s="2">
        <v>50</v>
      </c>
      <c r="K770" s="2">
        <v>0</v>
      </c>
      <c r="L770" s="3">
        <v>7.24</v>
      </c>
      <c r="M770" s="3">
        <v>6.03</v>
      </c>
      <c r="N770" s="3">
        <v>13.99</v>
      </c>
      <c r="O770" s="2">
        <v>0</v>
      </c>
    </row>
    <row r="771" spans="1:15" x14ac:dyDescent="0.25">
      <c r="A771" s="2">
        <v>6</v>
      </c>
      <c r="B771" s="2" t="s">
        <v>20</v>
      </c>
      <c r="C771" s="2">
        <v>1</v>
      </c>
      <c r="D771" s="2">
        <v>1</v>
      </c>
      <c r="E771" s="2" t="s">
        <v>16</v>
      </c>
      <c r="F771" s="2">
        <v>1</v>
      </c>
      <c r="G771" s="2">
        <v>1000</v>
      </c>
      <c r="H771" s="2">
        <v>2067435452</v>
      </c>
      <c r="I771" s="2">
        <v>10</v>
      </c>
      <c r="J771" s="2">
        <v>50</v>
      </c>
      <c r="K771" s="2">
        <v>0</v>
      </c>
      <c r="L771" s="3">
        <v>2.36</v>
      </c>
      <c r="M771" s="3">
        <v>3.72</v>
      </c>
      <c r="N771" s="3">
        <v>6.59</v>
      </c>
      <c r="O771" s="2">
        <v>0</v>
      </c>
    </row>
    <row r="772" spans="1:15" x14ac:dyDescent="0.25">
      <c r="A772" s="2">
        <v>6</v>
      </c>
      <c r="B772" s="2" t="s">
        <v>20</v>
      </c>
      <c r="C772" s="2">
        <v>1</v>
      </c>
      <c r="D772" s="2">
        <v>1</v>
      </c>
      <c r="E772" s="2" t="s">
        <v>17</v>
      </c>
      <c r="F772" s="2">
        <v>1</v>
      </c>
      <c r="G772" s="2">
        <v>1000</v>
      </c>
      <c r="H772" s="2">
        <v>2067435452</v>
      </c>
      <c r="I772" s="2">
        <v>10</v>
      </c>
      <c r="J772" s="2">
        <v>50</v>
      </c>
      <c r="K772" s="2">
        <v>0</v>
      </c>
      <c r="L772" s="3">
        <v>3.93</v>
      </c>
      <c r="M772" s="3">
        <v>2.73</v>
      </c>
      <c r="N772" s="3">
        <v>7.04</v>
      </c>
      <c r="O772" s="2">
        <v>0</v>
      </c>
    </row>
    <row r="773" spans="1:15" x14ac:dyDescent="0.25">
      <c r="A773" s="2">
        <v>7</v>
      </c>
      <c r="B773" s="2" t="s">
        <v>20</v>
      </c>
      <c r="C773" s="2">
        <v>1</v>
      </c>
      <c r="D773" s="2">
        <v>1</v>
      </c>
      <c r="E773" s="2" t="s">
        <v>15</v>
      </c>
      <c r="F773" s="2">
        <v>1</v>
      </c>
      <c r="G773" s="2">
        <v>1000</v>
      </c>
      <c r="H773" s="2">
        <v>271829958</v>
      </c>
      <c r="I773" s="2">
        <v>10</v>
      </c>
      <c r="J773" s="2">
        <v>50</v>
      </c>
      <c r="K773" s="2">
        <v>0</v>
      </c>
      <c r="L773" s="3">
        <v>6.47</v>
      </c>
      <c r="M773" s="3">
        <v>5.3</v>
      </c>
      <c r="N773" s="3">
        <v>12.5</v>
      </c>
      <c r="O773" s="2">
        <v>0</v>
      </c>
    </row>
    <row r="774" spans="1:15" x14ac:dyDescent="0.25">
      <c r="A774" s="2">
        <v>7</v>
      </c>
      <c r="B774" s="2" t="s">
        <v>20</v>
      </c>
      <c r="C774" s="2">
        <v>1</v>
      </c>
      <c r="D774" s="2">
        <v>1</v>
      </c>
      <c r="E774" s="2" t="s">
        <v>16</v>
      </c>
      <c r="F774" s="2">
        <v>1</v>
      </c>
      <c r="G774" s="2">
        <v>1000</v>
      </c>
      <c r="H774" s="2">
        <v>271829958</v>
      </c>
      <c r="I774" s="2">
        <v>10</v>
      </c>
      <c r="J774" s="2">
        <v>50</v>
      </c>
      <c r="K774" s="2">
        <v>0</v>
      </c>
      <c r="L774" s="3">
        <v>2.35</v>
      </c>
      <c r="M774" s="3">
        <v>3.75</v>
      </c>
      <c r="N774" s="3">
        <v>6.61</v>
      </c>
      <c r="O774" s="2">
        <v>0</v>
      </c>
    </row>
    <row r="775" spans="1:15" x14ac:dyDescent="0.25">
      <c r="A775" s="2">
        <v>7</v>
      </c>
      <c r="B775" s="2" t="s">
        <v>20</v>
      </c>
      <c r="C775" s="2">
        <v>1</v>
      </c>
      <c r="D775" s="2">
        <v>1</v>
      </c>
      <c r="E775" s="2" t="s">
        <v>17</v>
      </c>
      <c r="F775" s="2">
        <v>1</v>
      </c>
      <c r="G775" s="2">
        <v>1000</v>
      </c>
      <c r="H775" s="2">
        <v>271829958</v>
      </c>
      <c r="I775" s="2">
        <v>10</v>
      </c>
      <c r="J775" s="2">
        <v>50</v>
      </c>
      <c r="K775" s="2">
        <v>0</v>
      </c>
      <c r="L775" s="3">
        <v>3.53</v>
      </c>
      <c r="M775" s="3">
        <v>2.58</v>
      </c>
      <c r="N775" s="3">
        <v>6.51</v>
      </c>
      <c r="O775" s="2">
        <v>0</v>
      </c>
    </row>
    <row r="776" spans="1:15" x14ac:dyDescent="0.25">
      <c r="A776" s="2">
        <v>8</v>
      </c>
      <c r="B776" s="2" t="s">
        <v>20</v>
      </c>
      <c r="C776" s="2">
        <v>1</v>
      </c>
      <c r="D776" s="2">
        <v>1</v>
      </c>
      <c r="E776" s="2" t="s">
        <v>15</v>
      </c>
      <c r="F776" s="2">
        <v>1</v>
      </c>
      <c r="G776" s="2">
        <v>1000</v>
      </c>
      <c r="H776" s="2">
        <v>1490890881</v>
      </c>
      <c r="I776" s="2">
        <v>10</v>
      </c>
      <c r="J776" s="2">
        <v>50</v>
      </c>
      <c r="K776" s="2">
        <v>0</v>
      </c>
      <c r="L776" s="3">
        <v>6.32</v>
      </c>
      <c r="M776" s="3">
        <v>5.2</v>
      </c>
      <c r="N776" s="3">
        <v>12.2</v>
      </c>
      <c r="O776" s="2">
        <v>0</v>
      </c>
    </row>
    <row r="777" spans="1:15" x14ac:dyDescent="0.25">
      <c r="A777" s="2">
        <v>8</v>
      </c>
      <c r="B777" s="2" t="s">
        <v>20</v>
      </c>
      <c r="C777" s="2">
        <v>1</v>
      </c>
      <c r="D777" s="2">
        <v>1</v>
      </c>
      <c r="E777" s="2" t="s">
        <v>16</v>
      </c>
      <c r="F777" s="2">
        <v>1</v>
      </c>
      <c r="G777" s="2">
        <v>1000</v>
      </c>
      <c r="H777" s="2">
        <v>1490890881</v>
      </c>
      <c r="I777" s="2">
        <v>10</v>
      </c>
      <c r="J777" s="2">
        <v>50</v>
      </c>
      <c r="K777" s="2">
        <v>0</v>
      </c>
      <c r="L777" s="3">
        <v>1.87</v>
      </c>
      <c r="M777" s="3">
        <v>3.29</v>
      </c>
      <c r="N777" s="3">
        <v>5.67</v>
      </c>
      <c r="O777" s="2">
        <v>0</v>
      </c>
    </row>
    <row r="778" spans="1:15" x14ac:dyDescent="0.25">
      <c r="A778" s="2">
        <v>8</v>
      </c>
      <c r="B778" s="2" t="s">
        <v>20</v>
      </c>
      <c r="C778" s="2">
        <v>1</v>
      </c>
      <c r="D778" s="2">
        <v>1</v>
      </c>
      <c r="E778" s="2" t="s">
        <v>17</v>
      </c>
      <c r="F778" s="2">
        <v>1</v>
      </c>
      <c r="G778" s="2">
        <v>1000</v>
      </c>
      <c r="H778" s="2">
        <v>1490890881</v>
      </c>
      <c r="I778" s="2">
        <v>10</v>
      </c>
      <c r="J778" s="2">
        <v>50</v>
      </c>
      <c r="K778" s="2">
        <v>0</v>
      </c>
      <c r="L778" s="3">
        <v>3.87</v>
      </c>
      <c r="M778" s="3">
        <v>2.8</v>
      </c>
      <c r="N778" s="3">
        <v>7.08</v>
      </c>
      <c r="O778" s="2">
        <v>0</v>
      </c>
    </row>
    <row r="779" spans="1:15" x14ac:dyDescent="0.25">
      <c r="A779" s="2">
        <v>9</v>
      </c>
      <c r="B779" s="2" t="s">
        <v>20</v>
      </c>
      <c r="C779" s="2">
        <v>1</v>
      </c>
      <c r="D779" s="2">
        <v>1</v>
      </c>
      <c r="E779" s="2" t="s">
        <v>15</v>
      </c>
      <c r="F779" s="2">
        <v>1</v>
      </c>
      <c r="G779" s="2">
        <v>1000</v>
      </c>
      <c r="H779" s="2">
        <v>53262104</v>
      </c>
      <c r="I779" s="2">
        <v>10</v>
      </c>
      <c r="J779" s="2">
        <v>50</v>
      </c>
      <c r="K779" s="2">
        <v>0</v>
      </c>
      <c r="L779" s="3">
        <v>8.18</v>
      </c>
      <c r="M779" s="3">
        <v>6.12</v>
      </c>
      <c r="N779" s="3">
        <v>15.01</v>
      </c>
      <c r="O779" s="2">
        <v>0</v>
      </c>
    </row>
    <row r="780" spans="1:15" x14ac:dyDescent="0.25">
      <c r="A780" s="2">
        <v>9</v>
      </c>
      <c r="B780" s="2" t="s">
        <v>20</v>
      </c>
      <c r="C780" s="2">
        <v>1</v>
      </c>
      <c r="D780" s="2">
        <v>1</v>
      </c>
      <c r="E780" s="2" t="s">
        <v>16</v>
      </c>
      <c r="F780" s="2">
        <v>1</v>
      </c>
      <c r="G780" s="2">
        <v>1000</v>
      </c>
      <c r="H780" s="2">
        <v>53262104</v>
      </c>
      <c r="I780" s="2">
        <v>10</v>
      </c>
      <c r="J780" s="2">
        <v>50</v>
      </c>
      <c r="K780" s="2">
        <v>0</v>
      </c>
      <c r="L780" s="3">
        <v>2.94</v>
      </c>
      <c r="M780" s="3">
        <v>3.81</v>
      </c>
      <c r="N780" s="3">
        <v>7.28</v>
      </c>
      <c r="O780" s="2">
        <v>0</v>
      </c>
    </row>
    <row r="781" spans="1:15" x14ac:dyDescent="0.25">
      <c r="A781" s="2">
        <v>9</v>
      </c>
      <c r="B781" s="2" t="s">
        <v>20</v>
      </c>
      <c r="C781" s="2">
        <v>1</v>
      </c>
      <c r="D781" s="2">
        <v>1</v>
      </c>
      <c r="E781" s="2" t="s">
        <v>17</v>
      </c>
      <c r="F781" s="2">
        <v>1</v>
      </c>
      <c r="G781" s="2">
        <v>1000</v>
      </c>
      <c r="H781" s="2">
        <v>53262104</v>
      </c>
      <c r="I781" s="2">
        <v>10</v>
      </c>
      <c r="J781" s="2">
        <v>50</v>
      </c>
      <c r="K781" s="2">
        <v>0</v>
      </c>
      <c r="L781" s="3">
        <v>2.35</v>
      </c>
      <c r="M781" s="3">
        <v>2.11</v>
      </c>
      <c r="N781" s="3">
        <v>4.87</v>
      </c>
      <c r="O781" s="2">
        <v>0</v>
      </c>
    </row>
    <row r="782" spans="1:15" x14ac:dyDescent="0.25">
      <c r="A782" s="2">
        <v>10</v>
      </c>
      <c r="B782" s="2" t="s">
        <v>20</v>
      </c>
      <c r="C782" s="2">
        <v>1</v>
      </c>
      <c r="D782" s="2">
        <v>1</v>
      </c>
      <c r="E782" s="2" t="s">
        <v>15</v>
      </c>
      <c r="F782" s="2">
        <v>1</v>
      </c>
      <c r="G782" s="2">
        <v>1000</v>
      </c>
      <c r="H782" s="2">
        <v>48177134</v>
      </c>
      <c r="I782" s="2">
        <v>10</v>
      </c>
      <c r="J782" s="2">
        <v>50</v>
      </c>
      <c r="K782" s="2">
        <v>0</v>
      </c>
      <c r="L782" s="3">
        <v>6.04</v>
      </c>
      <c r="M782" s="3">
        <v>5.1100000000000003</v>
      </c>
      <c r="N782" s="3">
        <v>11.85</v>
      </c>
      <c r="O782" s="2">
        <v>0</v>
      </c>
    </row>
    <row r="783" spans="1:15" x14ac:dyDescent="0.25">
      <c r="A783" s="2">
        <v>10</v>
      </c>
      <c r="B783" s="2" t="s">
        <v>20</v>
      </c>
      <c r="C783" s="2">
        <v>1</v>
      </c>
      <c r="D783" s="2">
        <v>1</v>
      </c>
      <c r="E783" s="2" t="s">
        <v>16</v>
      </c>
      <c r="F783" s="2">
        <v>1</v>
      </c>
      <c r="G783" s="2">
        <v>1000</v>
      </c>
      <c r="H783" s="2">
        <v>48177134</v>
      </c>
      <c r="I783" s="2">
        <v>10</v>
      </c>
      <c r="J783" s="2">
        <v>50</v>
      </c>
      <c r="K783" s="2">
        <v>0</v>
      </c>
      <c r="L783" s="3">
        <v>1.98</v>
      </c>
      <c r="M783" s="3">
        <v>3.47</v>
      </c>
      <c r="N783" s="3">
        <v>5.96</v>
      </c>
      <c r="O783" s="2">
        <v>0</v>
      </c>
    </row>
    <row r="784" spans="1:15" x14ac:dyDescent="0.25">
      <c r="A784" s="2">
        <v>10</v>
      </c>
      <c r="B784" s="2" t="s">
        <v>20</v>
      </c>
      <c r="C784" s="2">
        <v>1</v>
      </c>
      <c r="D784" s="2">
        <v>1</v>
      </c>
      <c r="E784" s="2" t="s">
        <v>17</v>
      </c>
      <c r="F784" s="2">
        <v>1</v>
      </c>
      <c r="G784" s="2">
        <v>1000</v>
      </c>
      <c r="H784" s="2">
        <v>48177134</v>
      </c>
      <c r="I784" s="2">
        <v>10</v>
      </c>
      <c r="J784" s="2">
        <v>50</v>
      </c>
      <c r="K784" s="2">
        <v>0</v>
      </c>
      <c r="L784" s="3">
        <v>2.2599999999999998</v>
      </c>
      <c r="M784" s="3">
        <v>2.25</v>
      </c>
      <c r="N784" s="3">
        <v>4.91</v>
      </c>
      <c r="O784" s="2">
        <v>0</v>
      </c>
    </row>
    <row r="785" spans="1:15" x14ac:dyDescent="0.25">
      <c r="A785" s="2">
        <v>11</v>
      </c>
      <c r="B785" s="2" t="s">
        <v>20</v>
      </c>
      <c r="C785" s="2">
        <v>1</v>
      </c>
      <c r="D785" s="2">
        <v>1</v>
      </c>
      <c r="E785" s="2" t="s">
        <v>15</v>
      </c>
      <c r="F785" s="2">
        <v>1</v>
      </c>
      <c r="G785" s="2">
        <v>1000</v>
      </c>
      <c r="H785" s="2">
        <v>390326370</v>
      </c>
      <c r="I785" s="2">
        <v>10</v>
      </c>
      <c r="J785" s="2">
        <v>50</v>
      </c>
      <c r="K785" s="2">
        <v>0</v>
      </c>
      <c r="L785" s="3">
        <v>4.57</v>
      </c>
      <c r="M785" s="3">
        <v>4.42</v>
      </c>
      <c r="N785" s="3">
        <v>9.7100000000000009</v>
      </c>
      <c r="O785" s="2">
        <v>0</v>
      </c>
    </row>
    <row r="786" spans="1:15" x14ac:dyDescent="0.25">
      <c r="A786" s="2">
        <v>11</v>
      </c>
      <c r="B786" s="2" t="s">
        <v>20</v>
      </c>
      <c r="C786" s="2">
        <v>1</v>
      </c>
      <c r="D786" s="2">
        <v>1</v>
      </c>
      <c r="E786" s="2" t="s">
        <v>16</v>
      </c>
      <c r="F786" s="2">
        <v>1</v>
      </c>
      <c r="G786" s="2">
        <v>1000</v>
      </c>
      <c r="H786" s="2">
        <v>390326370</v>
      </c>
      <c r="I786" s="2">
        <v>10</v>
      </c>
      <c r="J786" s="2">
        <v>50</v>
      </c>
      <c r="K786" s="2">
        <v>0</v>
      </c>
      <c r="L786" s="3">
        <v>1.31</v>
      </c>
      <c r="M786" s="3">
        <v>3.03</v>
      </c>
      <c r="N786" s="3">
        <v>4.84</v>
      </c>
      <c r="O786" s="2">
        <v>0</v>
      </c>
    </row>
    <row r="787" spans="1:15" x14ac:dyDescent="0.25">
      <c r="A787" s="2">
        <v>11</v>
      </c>
      <c r="B787" s="2" t="s">
        <v>20</v>
      </c>
      <c r="C787" s="2">
        <v>1</v>
      </c>
      <c r="D787" s="2">
        <v>1</v>
      </c>
      <c r="E787" s="2" t="s">
        <v>17</v>
      </c>
      <c r="F787" s="2">
        <v>1</v>
      </c>
      <c r="G787" s="2">
        <v>1000</v>
      </c>
      <c r="H787" s="2">
        <v>390326370</v>
      </c>
      <c r="I787" s="2">
        <v>10</v>
      </c>
      <c r="J787" s="2">
        <v>50</v>
      </c>
      <c r="K787" s="2">
        <v>0</v>
      </c>
      <c r="L787" s="3">
        <v>3.03</v>
      </c>
      <c r="M787" s="3">
        <v>2.36</v>
      </c>
      <c r="N787" s="3">
        <v>5.79</v>
      </c>
      <c r="O787" s="2">
        <v>0</v>
      </c>
    </row>
    <row r="788" spans="1:15" x14ac:dyDescent="0.25">
      <c r="A788" s="2">
        <v>12</v>
      </c>
      <c r="B788" s="2" t="s">
        <v>20</v>
      </c>
      <c r="C788" s="2">
        <v>1</v>
      </c>
      <c r="D788" s="2">
        <v>1</v>
      </c>
      <c r="E788" s="2" t="s">
        <v>15</v>
      </c>
      <c r="F788" s="2">
        <v>1</v>
      </c>
      <c r="G788" s="2">
        <v>1000</v>
      </c>
      <c r="H788" s="2">
        <v>179782877</v>
      </c>
      <c r="I788" s="2">
        <v>10</v>
      </c>
      <c r="J788" s="2">
        <v>50</v>
      </c>
      <c r="K788" s="2">
        <v>0</v>
      </c>
      <c r="L788" s="3">
        <v>4.63</v>
      </c>
      <c r="M788" s="3">
        <v>4.88</v>
      </c>
      <c r="N788" s="3">
        <v>10.220000000000001</v>
      </c>
      <c r="O788" s="2">
        <v>0</v>
      </c>
    </row>
    <row r="789" spans="1:15" x14ac:dyDescent="0.25">
      <c r="A789" s="2">
        <v>12</v>
      </c>
      <c r="B789" s="2" t="s">
        <v>20</v>
      </c>
      <c r="C789" s="2">
        <v>1</v>
      </c>
      <c r="D789" s="2">
        <v>1</v>
      </c>
      <c r="E789" s="2" t="s">
        <v>16</v>
      </c>
      <c r="F789" s="2">
        <v>1</v>
      </c>
      <c r="G789" s="2">
        <v>1000</v>
      </c>
      <c r="H789" s="2">
        <v>179782877</v>
      </c>
      <c r="I789" s="2">
        <v>10</v>
      </c>
      <c r="J789" s="2">
        <v>50</v>
      </c>
      <c r="K789" s="2">
        <v>0</v>
      </c>
      <c r="L789" s="3">
        <v>3.09</v>
      </c>
      <c r="M789" s="3">
        <v>4.13</v>
      </c>
      <c r="N789" s="3">
        <v>7.73</v>
      </c>
      <c r="O789" s="2">
        <v>0</v>
      </c>
    </row>
    <row r="790" spans="1:15" x14ac:dyDescent="0.25">
      <c r="A790" s="2">
        <v>12</v>
      </c>
      <c r="B790" s="2" t="s">
        <v>20</v>
      </c>
      <c r="C790" s="2">
        <v>1</v>
      </c>
      <c r="D790" s="2">
        <v>1</v>
      </c>
      <c r="E790" s="2" t="s">
        <v>17</v>
      </c>
      <c r="F790" s="2">
        <v>1</v>
      </c>
      <c r="G790" s="2">
        <v>1000</v>
      </c>
      <c r="H790" s="2">
        <v>179782877</v>
      </c>
      <c r="I790" s="2">
        <v>10</v>
      </c>
      <c r="J790" s="2">
        <v>50</v>
      </c>
      <c r="K790" s="2">
        <v>0</v>
      </c>
      <c r="L790" s="3">
        <v>2.82</v>
      </c>
      <c r="M790" s="3">
        <v>1.9</v>
      </c>
      <c r="N790" s="3">
        <v>5.09</v>
      </c>
      <c r="O790" s="2">
        <v>0</v>
      </c>
    </row>
    <row r="791" spans="1:15" x14ac:dyDescent="0.25">
      <c r="A791" s="2">
        <v>13</v>
      </c>
      <c r="B791" s="2" t="s">
        <v>20</v>
      </c>
      <c r="C791" s="2">
        <v>1</v>
      </c>
      <c r="D791" s="2">
        <v>1</v>
      </c>
      <c r="E791" s="2" t="s">
        <v>15</v>
      </c>
      <c r="F791" s="2">
        <v>1</v>
      </c>
      <c r="G791" s="2">
        <v>1000</v>
      </c>
      <c r="H791" s="2">
        <v>1556455641</v>
      </c>
      <c r="I791" s="2">
        <v>10</v>
      </c>
      <c r="J791" s="2">
        <v>50</v>
      </c>
      <c r="K791" s="2">
        <v>0</v>
      </c>
      <c r="L791" s="3">
        <v>6.28</v>
      </c>
      <c r="M791" s="3">
        <v>4.79</v>
      </c>
      <c r="N791" s="3">
        <v>11.75</v>
      </c>
      <c r="O791" s="2">
        <v>0</v>
      </c>
    </row>
    <row r="792" spans="1:15" x14ac:dyDescent="0.25">
      <c r="A792" s="2">
        <v>13</v>
      </c>
      <c r="B792" s="2" t="s">
        <v>20</v>
      </c>
      <c r="C792" s="2">
        <v>1</v>
      </c>
      <c r="D792" s="2">
        <v>1</v>
      </c>
      <c r="E792" s="2" t="s">
        <v>16</v>
      </c>
      <c r="F792" s="2">
        <v>1</v>
      </c>
      <c r="G792" s="2">
        <v>1000</v>
      </c>
      <c r="H792" s="2">
        <v>1556455641</v>
      </c>
      <c r="I792" s="2">
        <v>10</v>
      </c>
      <c r="J792" s="2">
        <v>50</v>
      </c>
      <c r="K792" s="2">
        <v>0</v>
      </c>
      <c r="L792" s="3">
        <v>3.42</v>
      </c>
      <c r="M792" s="3">
        <v>6.62</v>
      </c>
      <c r="N792" s="3">
        <v>11.06</v>
      </c>
      <c r="O792" s="2">
        <v>0</v>
      </c>
    </row>
    <row r="793" spans="1:15" x14ac:dyDescent="0.25">
      <c r="A793" s="2">
        <v>13</v>
      </c>
      <c r="B793" s="2" t="s">
        <v>20</v>
      </c>
      <c r="C793" s="2">
        <v>1</v>
      </c>
      <c r="D793" s="2">
        <v>1</v>
      </c>
      <c r="E793" s="2" t="s">
        <v>17</v>
      </c>
      <c r="F793" s="2">
        <v>1</v>
      </c>
      <c r="G793" s="2">
        <v>1000</v>
      </c>
      <c r="H793" s="2">
        <v>1556455641</v>
      </c>
      <c r="I793" s="2">
        <v>10</v>
      </c>
      <c r="J793" s="2">
        <v>50</v>
      </c>
      <c r="K793" s="2">
        <v>0</v>
      </c>
      <c r="L793" s="3">
        <v>1.42</v>
      </c>
      <c r="M793" s="3">
        <v>2.06</v>
      </c>
      <c r="N793" s="3">
        <v>3.87</v>
      </c>
      <c r="O793" s="2">
        <v>0</v>
      </c>
    </row>
    <row r="794" spans="1:15" x14ac:dyDescent="0.25">
      <c r="A794" s="2">
        <v>14</v>
      </c>
      <c r="B794" s="2" t="s">
        <v>20</v>
      </c>
      <c r="C794" s="2">
        <v>1</v>
      </c>
      <c r="D794" s="2">
        <v>1</v>
      </c>
      <c r="E794" s="2" t="s">
        <v>15</v>
      </c>
      <c r="F794" s="2">
        <v>1</v>
      </c>
      <c r="G794" s="2">
        <v>1000</v>
      </c>
      <c r="H794" s="2">
        <v>2048735855</v>
      </c>
      <c r="I794" s="2">
        <v>10</v>
      </c>
      <c r="J794" s="2">
        <v>50</v>
      </c>
      <c r="K794" s="2">
        <v>0</v>
      </c>
      <c r="L794" s="3">
        <v>5.8</v>
      </c>
      <c r="M794" s="3">
        <v>5.22</v>
      </c>
      <c r="N794" s="3">
        <v>11.73</v>
      </c>
      <c r="O794" s="2">
        <v>0</v>
      </c>
    </row>
    <row r="795" spans="1:15" x14ac:dyDescent="0.25">
      <c r="A795" s="2">
        <v>14</v>
      </c>
      <c r="B795" s="2" t="s">
        <v>20</v>
      </c>
      <c r="C795" s="2">
        <v>1</v>
      </c>
      <c r="D795" s="2">
        <v>1</v>
      </c>
      <c r="E795" s="2" t="s">
        <v>16</v>
      </c>
      <c r="F795" s="2">
        <v>1</v>
      </c>
      <c r="G795" s="2">
        <v>1000</v>
      </c>
      <c r="H795" s="2">
        <v>2048735855</v>
      </c>
      <c r="I795" s="2">
        <v>10</v>
      </c>
      <c r="J795" s="2">
        <v>50</v>
      </c>
      <c r="K795" s="2">
        <v>0</v>
      </c>
      <c r="L795" s="3">
        <v>1.5</v>
      </c>
      <c r="M795" s="3">
        <v>3.06</v>
      </c>
      <c r="N795" s="3">
        <v>5.07</v>
      </c>
      <c r="O795" s="2">
        <v>0</v>
      </c>
    </row>
    <row r="796" spans="1:15" x14ac:dyDescent="0.25">
      <c r="A796" s="2">
        <v>14</v>
      </c>
      <c r="B796" s="2" t="s">
        <v>20</v>
      </c>
      <c r="C796" s="2">
        <v>1</v>
      </c>
      <c r="D796" s="2">
        <v>1</v>
      </c>
      <c r="E796" s="2" t="s">
        <v>17</v>
      </c>
      <c r="F796" s="2">
        <v>1</v>
      </c>
      <c r="G796" s="2">
        <v>1000</v>
      </c>
      <c r="H796" s="2">
        <v>2048735855</v>
      </c>
      <c r="I796" s="2">
        <v>10</v>
      </c>
      <c r="J796" s="2">
        <v>50</v>
      </c>
      <c r="K796" s="2">
        <v>0</v>
      </c>
      <c r="L796" s="3">
        <v>2.65</v>
      </c>
      <c r="M796" s="3">
        <v>2.35</v>
      </c>
      <c r="N796" s="3">
        <v>5.4</v>
      </c>
      <c r="O796" s="2">
        <v>0</v>
      </c>
    </row>
    <row r="797" spans="1:15" x14ac:dyDescent="0.25">
      <c r="A797" s="2">
        <v>15</v>
      </c>
      <c r="B797" s="2" t="s">
        <v>20</v>
      </c>
      <c r="C797" s="2">
        <v>1</v>
      </c>
      <c r="D797" s="2">
        <v>1</v>
      </c>
      <c r="E797" s="2" t="s">
        <v>15</v>
      </c>
      <c r="F797" s="2">
        <v>1</v>
      </c>
      <c r="G797" s="2">
        <v>1000</v>
      </c>
      <c r="H797" s="2">
        <v>1183828888</v>
      </c>
      <c r="I797" s="2">
        <v>10</v>
      </c>
      <c r="J797" s="2">
        <v>50</v>
      </c>
      <c r="K797" s="2">
        <v>0</v>
      </c>
      <c r="L797" s="3">
        <v>5.52</v>
      </c>
      <c r="M797" s="3">
        <v>4.5</v>
      </c>
      <c r="N797" s="3">
        <v>10.74</v>
      </c>
      <c r="O797" s="2">
        <v>0</v>
      </c>
    </row>
    <row r="798" spans="1:15" x14ac:dyDescent="0.25">
      <c r="A798" s="2">
        <v>15</v>
      </c>
      <c r="B798" s="2" t="s">
        <v>20</v>
      </c>
      <c r="C798" s="2">
        <v>1</v>
      </c>
      <c r="D798" s="2">
        <v>1</v>
      </c>
      <c r="E798" s="2" t="s">
        <v>16</v>
      </c>
      <c r="F798" s="2">
        <v>1</v>
      </c>
      <c r="G798" s="2">
        <v>1000</v>
      </c>
      <c r="H798" s="2">
        <v>1183828888</v>
      </c>
      <c r="I798" s="2">
        <v>10</v>
      </c>
      <c r="J798" s="2">
        <v>50</v>
      </c>
      <c r="K798" s="2">
        <v>0</v>
      </c>
      <c r="L798" s="3">
        <v>2.48</v>
      </c>
      <c r="M798" s="3">
        <v>3.39</v>
      </c>
      <c r="N798" s="3">
        <v>6.34</v>
      </c>
      <c r="O798" s="2">
        <v>0</v>
      </c>
    </row>
    <row r="799" spans="1:15" x14ac:dyDescent="0.25">
      <c r="A799" s="2">
        <v>15</v>
      </c>
      <c r="B799" s="2" t="s">
        <v>20</v>
      </c>
      <c r="C799" s="2">
        <v>1</v>
      </c>
      <c r="D799" s="2">
        <v>1</v>
      </c>
      <c r="E799" s="2" t="s">
        <v>17</v>
      </c>
      <c r="F799" s="2">
        <v>1</v>
      </c>
      <c r="G799" s="2">
        <v>1000</v>
      </c>
      <c r="H799" s="2">
        <v>1183828888</v>
      </c>
      <c r="I799" s="2">
        <v>10</v>
      </c>
      <c r="J799" s="2">
        <v>50</v>
      </c>
      <c r="K799" s="2">
        <v>0</v>
      </c>
      <c r="L799" s="3">
        <v>2.2400000000000002</v>
      </c>
      <c r="M799" s="3">
        <v>2.02</v>
      </c>
      <c r="N799" s="3">
        <v>4.66</v>
      </c>
      <c r="O799" s="2">
        <v>0</v>
      </c>
    </row>
    <row r="800" spans="1:15" x14ac:dyDescent="0.25">
      <c r="A800" s="2">
        <v>16</v>
      </c>
      <c r="B800" s="2" t="s">
        <v>20</v>
      </c>
      <c r="C800" s="2">
        <v>1</v>
      </c>
      <c r="D800" s="2">
        <v>1</v>
      </c>
      <c r="E800" s="2" t="s">
        <v>15</v>
      </c>
      <c r="F800" s="2">
        <v>1</v>
      </c>
      <c r="G800" s="2">
        <v>1000</v>
      </c>
      <c r="H800" s="2">
        <v>475539416</v>
      </c>
      <c r="I800" s="2">
        <v>10</v>
      </c>
      <c r="J800" s="2">
        <v>50</v>
      </c>
      <c r="K800" s="2">
        <v>0</v>
      </c>
      <c r="L800" s="3">
        <v>5.95</v>
      </c>
      <c r="M800" s="3">
        <v>5.15</v>
      </c>
      <c r="N800" s="3">
        <v>11.8</v>
      </c>
      <c r="O800" s="2">
        <v>0</v>
      </c>
    </row>
    <row r="801" spans="1:15" x14ac:dyDescent="0.25">
      <c r="A801" s="2">
        <v>16</v>
      </c>
      <c r="B801" s="2" t="s">
        <v>20</v>
      </c>
      <c r="C801" s="2">
        <v>1</v>
      </c>
      <c r="D801" s="2">
        <v>1</v>
      </c>
      <c r="E801" s="2" t="s">
        <v>16</v>
      </c>
      <c r="F801" s="2">
        <v>1</v>
      </c>
      <c r="G801" s="2">
        <v>1000</v>
      </c>
      <c r="H801" s="2">
        <v>475539416</v>
      </c>
      <c r="I801" s="2">
        <v>10</v>
      </c>
      <c r="J801" s="2">
        <v>50</v>
      </c>
      <c r="K801" s="2">
        <v>0</v>
      </c>
      <c r="L801" s="3">
        <v>2.14</v>
      </c>
      <c r="M801" s="3">
        <v>3.52</v>
      </c>
      <c r="N801" s="3">
        <v>6.17</v>
      </c>
      <c r="O801" s="2">
        <v>0</v>
      </c>
    </row>
    <row r="802" spans="1:15" x14ac:dyDescent="0.25">
      <c r="A802" s="2">
        <v>16</v>
      </c>
      <c r="B802" s="2" t="s">
        <v>20</v>
      </c>
      <c r="C802" s="2">
        <v>1</v>
      </c>
      <c r="D802" s="2">
        <v>1</v>
      </c>
      <c r="E802" s="2" t="s">
        <v>17</v>
      </c>
      <c r="F802" s="2">
        <v>1</v>
      </c>
      <c r="G802" s="2">
        <v>1000</v>
      </c>
      <c r="H802" s="2">
        <v>475539416</v>
      </c>
      <c r="I802" s="2">
        <v>10</v>
      </c>
      <c r="J802" s="2">
        <v>50</v>
      </c>
      <c r="K802" s="2">
        <v>0</v>
      </c>
      <c r="L802" s="3">
        <v>2.58</v>
      </c>
      <c r="M802" s="3">
        <v>2.35</v>
      </c>
      <c r="N802" s="3">
        <v>5.33</v>
      </c>
      <c r="O802" s="2">
        <v>0</v>
      </c>
    </row>
    <row r="803" spans="1:15" x14ac:dyDescent="0.25">
      <c r="A803" s="2">
        <v>17</v>
      </c>
      <c r="B803" s="2" t="s">
        <v>20</v>
      </c>
      <c r="C803" s="2">
        <v>1</v>
      </c>
      <c r="D803" s="2">
        <v>1</v>
      </c>
      <c r="E803" s="2" t="s">
        <v>15</v>
      </c>
      <c r="F803" s="2">
        <v>1</v>
      </c>
      <c r="G803" s="2">
        <v>1000</v>
      </c>
      <c r="H803" s="2">
        <v>2136046440</v>
      </c>
      <c r="I803" s="2">
        <v>10</v>
      </c>
      <c r="J803" s="2">
        <v>50</v>
      </c>
      <c r="K803" s="2">
        <v>0</v>
      </c>
      <c r="L803" s="3">
        <v>4.99</v>
      </c>
      <c r="M803" s="3">
        <v>4.6100000000000003</v>
      </c>
      <c r="N803" s="3">
        <v>10.32</v>
      </c>
      <c r="O803" s="2">
        <v>0</v>
      </c>
    </row>
    <row r="804" spans="1:15" x14ac:dyDescent="0.25">
      <c r="A804" s="2">
        <v>17</v>
      </c>
      <c r="B804" s="2" t="s">
        <v>20</v>
      </c>
      <c r="C804" s="2">
        <v>1</v>
      </c>
      <c r="D804" s="2">
        <v>1</v>
      </c>
      <c r="E804" s="2" t="s">
        <v>16</v>
      </c>
      <c r="F804" s="2">
        <v>1</v>
      </c>
      <c r="G804" s="2">
        <v>1000</v>
      </c>
      <c r="H804" s="2">
        <v>2136046440</v>
      </c>
      <c r="I804" s="2">
        <v>10</v>
      </c>
      <c r="J804" s="2">
        <v>50</v>
      </c>
      <c r="K804" s="2">
        <v>0</v>
      </c>
      <c r="L804" s="3">
        <v>1.93</v>
      </c>
      <c r="M804" s="3">
        <v>3.29</v>
      </c>
      <c r="N804" s="3">
        <v>5.69</v>
      </c>
      <c r="O804" s="2">
        <v>0</v>
      </c>
    </row>
    <row r="805" spans="1:15" x14ac:dyDescent="0.25">
      <c r="A805" s="2">
        <v>17</v>
      </c>
      <c r="B805" s="2" t="s">
        <v>20</v>
      </c>
      <c r="C805" s="2">
        <v>1</v>
      </c>
      <c r="D805" s="2">
        <v>1</v>
      </c>
      <c r="E805" s="2" t="s">
        <v>17</v>
      </c>
      <c r="F805" s="2">
        <v>1</v>
      </c>
      <c r="G805" s="2">
        <v>1000</v>
      </c>
      <c r="H805" s="2">
        <v>2136046440</v>
      </c>
      <c r="I805" s="2">
        <v>10</v>
      </c>
      <c r="J805" s="2">
        <v>50</v>
      </c>
      <c r="K805" s="2">
        <v>0</v>
      </c>
      <c r="L805" s="3">
        <v>4.53</v>
      </c>
      <c r="M805" s="3">
        <v>2.86</v>
      </c>
      <c r="N805" s="3">
        <v>7.8</v>
      </c>
      <c r="O805" s="2">
        <v>0</v>
      </c>
    </row>
    <row r="806" spans="1:15" x14ac:dyDescent="0.25">
      <c r="A806" s="2">
        <v>18</v>
      </c>
      <c r="B806" s="2" t="s">
        <v>20</v>
      </c>
      <c r="C806" s="2">
        <v>1</v>
      </c>
      <c r="D806" s="2">
        <v>1</v>
      </c>
      <c r="E806" s="2" t="s">
        <v>15</v>
      </c>
      <c r="F806" s="2">
        <v>1</v>
      </c>
      <c r="G806" s="2">
        <v>1000</v>
      </c>
      <c r="H806" s="2">
        <v>1605388975</v>
      </c>
      <c r="I806" s="2">
        <v>10</v>
      </c>
      <c r="J806" s="2">
        <v>50</v>
      </c>
      <c r="K806" s="2">
        <v>0</v>
      </c>
      <c r="L806" s="3">
        <v>6.94</v>
      </c>
      <c r="M806" s="3">
        <v>5.7</v>
      </c>
      <c r="N806" s="3">
        <v>13.37</v>
      </c>
      <c r="O806" s="2">
        <v>0</v>
      </c>
    </row>
    <row r="807" spans="1:15" x14ac:dyDescent="0.25">
      <c r="A807" s="2">
        <v>18</v>
      </c>
      <c r="B807" s="2" t="s">
        <v>20</v>
      </c>
      <c r="C807" s="2">
        <v>1</v>
      </c>
      <c r="D807" s="2">
        <v>1</v>
      </c>
      <c r="E807" s="2" t="s">
        <v>16</v>
      </c>
      <c r="F807" s="2">
        <v>1</v>
      </c>
      <c r="G807" s="2">
        <v>1000</v>
      </c>
      <c r="H807" s="2">
        <v>1605388975</v>
      </c>
      <c r="I807" s="2">
        <v>10</v>
      </c>
      <c r="J807" s="2">
        <v>50</v>
      </c>
      <c r="K807" s="2">
        <v>0</v>
      </c>
      <c r="L807" s="3">
        <v>1.77</v>
      </c>
      <c r="M807" s="3">
        <v>3.06</v>
      </c>
      <c r="N807" s="3">
        <v>5.34</v>
      </c>
      <c r="O807" s="2">
        <v>0</v>
      </c>
    </row>
    <row r="808" spans="1:15" x14ac:dyDescent="0.25">
      <c r="A808" s="2">
        <v>18</v>
      </c>
      <c r="B808" s="2" t="s">
        <v>20</v>
      </c>
      <c r="C808" s="2">
        <v>1</v>
      </c>
      <c r="D808" s="2">
        <v>1</v>
      </c>
      <c r="E808" s="2" t="s">
        <v>17</v>
      </c>
      <c r="F808" s="2">
        <v>1</v>
      </c>
      <c r="G808" s="2">
        <v>1000</v>
      </c>
      <c r="H808" s="2">
        <v>1605388975</v>
      </c>
      <c r="I808" s="2">
        <v>10</v>
      </c>
      <c r="J808" s="2">
        <v>50</v>
      </c>
      <c r="K808" s="2">
        <v>0</v>
      </c>
      <c r="L808" s="3">
        <v>3.47</v>
      </c>
      <c r="M808" s="3">
        <v>2.36</v>
      </c>
      <c r="N808" s="3">
        <v>6.2</v>
      </c>
      <c r="O808" s="2">
        <v>0</v>
      </c>
    </row>
    <row r="809" spans="1:15" x14ac:dyDescent="0.25">
      <c r="A809" s="2">
        <v>19</v>
      </c>
      <c r="B809" s="2" t="s">
        <v>20</v>
      </c>
      <c r="C809" s="2">
        <v>1</v>
      </c>
      <c r="D809" s="2">
        <v>1</v>
      </c>
      <c r="E809" s="2" t="s">
        <v>15</v>
      </c>
      <c r="F809" s="2">
        <v>1</v>
      </c>
      <c r="G809" s="2">
        <v>1000</v>
      </c>
      <c r="H809" s="2">
        <v>1115562342</v>
      </c>
      <c r="I809" s="2">
        <v>10</v>
      </c>
      <c r="J809" s="2">
        <v>50</v>
      </c>
      <c r="K809" s="2">
        <v>0</v>
      </c>
      <c r="L809" s="3">
        <v>6.7</v>
      </c>
      <c r="M809" s="3">
        <v>5.45</v>
      </c>
      <c r="N809" s="3">
        <v>12.83</v>
      </c>
      <c r="O809" s="2">
        <v>0</v>
      </c>
    </row>
    <row r="810" spans="1:15" x14ac:dyDescent="0.25">
      <c r="A810" s="2">
        <v>19</v>
      </c>
      <c r="B810" s="2" t="s">
        <v>20</v>
      </c>
      <c r="C810" s="2">
        <v>1</v>
      </c>
      <c r="D810" s="2">
        <v>1</v>
      </c>
      <c r="E810" s="2" t="s">
        <v>16</v>
      </c>
      <c r="F810" s="2">
        <v>1</v>
      </c>
      <c r="G810" s="2">
        <v>1000</v>
      </c>
      <c r="H810" s="2">
        <v>1115562342</v>
      </c>
      <c r="I810" s="2">
        <v>10</v>
      </c>
      <c r="J810" s="2">
        <v>50</v>
      </c>
      <c r="K810" s="2">
        <v>0</v>
      </c>
      <c r="L810" s="3">
        <v>2.5499999999999998</v>
      </c>
      <c r="M810" s="3">
        <v>3.87</v>
      </c>
      <c r="N810" s="3">
        <v>6.93</v>
      </c>
      <c r="O810" s="2">
        <v>0</v>
      </c>
    </row>
    <row r="811" spans="1:15" x14ac:dyDescent="0.25">
      <c r="A811" s="2">
        <v>19</v>
      </c>
      <c r="B811" s="2" t="s">
        <v>20</v>
      </c>
      <c r="C811" s="2">
        <v>1</v>
      </c>
      <c r="D811" s="2">
        <v>1</v>
      </c>
      <c r="E811" s="2" t="s">
        <v>17</v>
      </c>
      <c r="F811" s="2">
        <v>1</v>
      </c>
      <c r="G811" s="2">
        <v>1000</v>
      </c>
      <c r="H811" s="2">
        <v>1115562342</v>
      </c>
      <c r="I811" s="2">
        <v>10</v>
      </c>
      <c r="J811" s="2">
        <v>50</v>
      </c>
      <c r="K811" s="2">
        <v>0</v>
      </c>
      <c r="L811" s="3">
        <v>2.6</v>
      </c>
      <c r="M811" s="3">
        <v>2.2599999999999998</v>
      </c>
      <c r="N811" s="3">
        <v>5.25</v>
      </c>
      <c r="O811" s="2">
        <v>0</v>
      </c>
    </row>
    <row r="812" spans="1:15" x14ac:dyDescent="0.25">
      <c r="A812" s="2">
        <v>20</v>
      </c>
      <c r="B812" s="2" t="s">
        <v>20</v>
      </c>
      <c r="C812" s="2">
        <v>1</v>
      </c>
      <c r="D812" s="2">
        <v>1</v>
      </c>
      <c r="E812" s="2" t="s">
        <v>15</v>
      </c>
      <c r="F812" s="2">
        <v>1</v>
      </c>
      <c r="G812" s="2">
        <v>1000</v>
      </c>
      <c r="H812" s="2">
        <v>1476279324</v>
      </c>
      <c r="I812" s="2">
        <v>10</v>
      </c>
      <c r="J812" s="2">
        <v>50</v>
      </c>
      <c r="K812" s="2">
        <v>0</v>
      </c>
      <c r="L812" s="3">
        <v>4.99</v>
      </c>
      <c r="M812" s="3">
        <v>4.4400000000000004</v>
      </c>
      <c r="N812" s="3">
        <v>10.119999999999999</v>
      </c>
      <c r="O812" s="2">
        <v>0</v>
      </c>
    </row>
    <row r="813" spans="1:15" x14ac:dyDescent="0.25">
      <c r="A813" s="2">
        <v>20</v>
      </c>
      <c r="B813" s="2" t="s">
        <v>20</v>
      </c>
      <c r="C813" s="2">
        <v>1</v>
      </c>
      <c r="D813" s="2">
        <v>1</v>
      </c>
      <c r="E813" s="2" t="s">
        <v>16</v>
      </c>
      <c r="F813" s="2">
        <v>1</v>
      </c>
      <c r="G813" s="2">
        <v>1000</v>
      </c>
      <c r="H813" s="2">
        <v>1476279324</v>
      </c>
      <c r="I813" s="2">
        <v>10</v>
      </c>
      <c r="J813" s="2">
        <v>50</v>
      </c>
      <c r="K813" s="2">
        <v>0</v>
      </c>
      <c r="L813" s="3">
        <v>2.9</v>
      </c>
      <c r="M813" s="3">
        <v>4</v>
      </c>
      <c r="N813" s="3">
        <v>7.41</v>
      </c>
      <c r="O813" s="2">
        <v>0</v>
      </c>
    </row>
    <row r="814" spans="1:15" x14ac:dyDescent="0.25">
      <c r="A814" s="2">
        <v>20</v>
      </c>
      <c r="B814" s="2" t="s">
        <v>20</v>
      </c>
      <c r="C814" s="2">
        <v>1</v>
      </c>
      <c r="D814" s="2">
        <v>1</v>
      </c>
      <c r="E814" s="2" t="s">
        <v>17</v>
      </c>
      <c r="F814" s="2">
        <v>1</v>
      </c>
      <c r="G814" s="2">
        <v>1000</v>
      </c>
      <c r="H814" s="2">
        <v>1476279324</v>
      </c>
      <c r="I814" s="2">
        <v>10</v>
      </c>
      <c r="J814" s="2">
        <v>50</v>
      </c>
      <c r="K814" s="2">
        <v>0</v>
      </c>
      <c r="L814" s="3">
        <v>1.5</v>
      </c>
      <c r="M814" s="3">
        <v>1.8</v>
      </c>
      <c r="N814" s="3">
        <v>3.7</v>
      </c>
      <c r="O814" s="2">
        <v>0</v>
      </c>
    </row>
    <row r="815" spans="1:15" x14ac:dyDescent="0.25">
      <c r="A815" s="2">
        <v>21</v>
      </c>
      <c r="B815" s="2" t="s">
        <v>20</v>
      </c>
      <c r="C815" s="2">
        <v>1</v>
      </c>
      <c r="D815" s="2">
        <v>1</v>
      </c>
      <c r="E815" s="2" t="s">
        <v>15</v>
      </c>
      <c r="F815" s="2">
        <v>1</v>
      </c>
      <c r="G815" s="2">
        <v>1000</v>
      </c>
      <c r="H815" s="2">
        <v>396746174</v>
      </c>
      <c r="I815" s="2">
        <v>10</v>
      </c>
      <c r="J815" s="2">
        <v>50</v>
      </c>
      <c r="K815" s="2">
        <v>0</v>
      </c>
      <c r="L815" s="3">
        <v>7.78</v>
      </c>
      <c r="M815" s="3">
        <v>5.78</v>
      </c>
      <c r="N815" s="3">
        <v>14.28</v>
      </c>
      <c r="O815" s="2">
        <v>0</v>
      </c>
    </row>
    <row r="816" spans="1:15" x14ac:dyDescent="0.25">
      <c r="A816" s="2">
        <v>21</v>
      </c>
      <c r="B816" s="2" t="s">
        <v>20</v>
      </c>
      <c r="C816" s="2">
        <v>1</v>
      </c>
      <c r="D816" s="2">
        <v>1</v>
      </c>
      <c r="E816" s="2" t="s">
        <v>16</v>
      </c>
      <c r="F816" s="2">
        <v>1</v>
      </c>
      <c r="G816" s="2">
        <v>1000</v>
      </c>
      <c r="H816" s="2">
        <v>396746174</v>
      </c>
      <c r="I816" s="2">
        <v>10</v>
      </c>
      <c r="J816" s="2">
        <v>50</v>
      </c>
      <c r="K816" s="2">
        <v>0</v>
      </c>
      <c r="L816" s="3">
        <v>4.05</v>
      </c>
      <c r="M816" s="3">
        <v>6.27</v>
      </c>
      <c r="N816" s="3">
        <v>11.29</v>
      </c>
      <c r="O816" s="2">
        <v>0</v>
      </c>
    </row>
    <row r="817" spans="1:15" x14ac:dyDescent="0.25">
      <c r="A817" s="2">
        <v>21</v>
      </c>
      <c r="B817" s="2" t="s">
        <v>20</v>
      </c>
      <c r="C817" s="2">
        <v>1</v>
      </c>
      <c r="D817" s="2">
        <v>1</v>
      </c>
      <c r="E817" s="2" t="s">
        <v>17</v>
      </c>
      <c r="F817" s="2">
        <v>1</v>
      </c>
      <c r="G817" s="2">
        <v>1000</v>
      </c>
      <c r="H817" s="2">
        <v>396746174</v>
      </c>
      <c r="I817" s="2">
        <v>10</v>
      </c>
      <c r="J817" s="2">
        <v>50</v>
      </c>
      <c r="K817" s="2">
        <v>0</v>
      </c>
      <c r="L817" s="3">
        <v>1.34</v>
      </c>
      <c r="M817" s="3">
        <v>1.54</v>
      </c>
      <c r="N817" s="3">
        <v>3.28</v>
      </c>
      <c r="O817" s="2">
        <v>0</v>
      </c>
    </row>
    <row r="818" spans="1:15" x14ac:dyDescent="0.25">
      <c r="A818" s="2">
        <v>22</v>
      </c>
      <c r="B818" s="2" t="s">
        <v>20</v>
      </c>
      <c r="C818" s="2">
        <v>1</v>
      </c>
      <c r="D818" s="2">
        <v>1</v>
      </c>
      <c r="E818" s="2" t="s">
        <v>15</v>
      </c>
      <c r="F818" s="2">
        <v>1</v>
      </c>
      <c r="G818" s="2">
        <v>1000</v>
      </c>
      <c r="H818" s="2">
        <v>2140853358</v>
      </c>
      <c r="I818" s="2">
        <v>10</v>
      </c>
      <c r="J818" s="2">
        <v>50</v>
      </c>
      <c r="K818" s="2">
        <v>0</v>
      </c>
      <c r="L818" s="3">
        <v>6.51</v>
      </c>
      <c r="M818" s="3">
        <v>5.64</v>
      </c>
      <c r="N818" s="3">
        <v>12.87</v>
      </c>
      <c r="O818" s="2">
        <v>0</v>
      </c>
    </row>
    <row r="819" spans="1:15" x14ac:dyDescent="0.25">
      <c r="A819" s="2">
        <v>22</v>
      </c>
      <c r="B819" s="2" t="s">
        <v>20</v>
      </c>
      <c r="C819" s="2">
        <v>1</v>
      </c>
      <c r="D819" s="2">
        <v>1</v>
      </c>
      <c r="E819" s="2" t="s">
        <v>16</v>
      </c>
      <c r="F819" s="2">
        <v>1</v>
      </c>
      <c r="G819" s="2">
        <v>1000</v>
      </c>
      <c r="H819" s="2">
        <v>2140853358</v>
      </c>
      <c r="I819" s="2">
        <v>10</v>
      </c>
      <c r="J819" s="2">
        <v>50</v>
      </c>
      <c r="K819" s="2">
        <v>0</v>
      </c>
      <c r="L819" s="3">
        <v>2.2400000000000002</v>
      </c>
      <c r="M819" s="3">
        <v>3.57</v>
      </c>
      <c r="N819" s="3">
        <v>6.33</v>
      </c>
      <c r="O819" s="2">
        <v>0</v>
      </c>
    </row>
    <row r="820" spans="1:15" x14ac:dyDescent="0.25">
      <c r="A820" s="2">
        <v>22</v>
      </c>
      <c r="B820" s="2" t="s">
        <v>20</v>
      </c>
      <c r="C820" s="2">
        <v>1</v>
      </c>
      <c r="D820" s="2">
        <v>1</v>
      </c>
      <c r="E820" s="2" t="s">
        <v>17</v>
      </c>
      <c r="F820" s="2">
        <v>1</v>
      </c>
      <c r="G820" s="2">
        <v>1000</v>
      </c>
      <c r="H820" s="2">
        <v>2140853358</v>
      </c>
      <c r="I820" s="2">
        <v>10</v>
      </c>
      <c r="J820" s="2">
        <v>50</v>
      </c>
      <c r="K820" s="2">
        <v>0</v>
      </c>
      <c r="L820" s="3">
        <v>2.59</v>
      </c>
      <c r="M820" s="3">
        <v>2.0699999999999998</v>
      </c>
      <c r="N820" s="3">
        <v>5.04</v>
      </c>
      <c r="O820" s="2">
        <v>0</v>
      </c>
    </row>
    <row r="821" spans="1:15" x14ac:dyDescent="0.25">
      <c r="A821" s="2">
        <v>23</v>
      </c>
      <c r="B821" s="2" t="s">
        <v>20</v>
      </c>
      <c r="C821" s="2">
        <v>1</v>
      </c>
      <c r="D821" s="2">
        <v>1</v>
      </c>
      <c r="E821" s="2" t="s">
        <v>15</v>
      </c>
      <c r="F821" s="2">
        <v>1</v>
      </c>
      <c r="G821" s="2">
        <v>1000</v>
      </c>
      <c r="H821" s="2">
        <v>812832277</v>
      </c>
      <c r="I821" s="2">
        <v>10</v>
      </c>
      <c r="J821" s="2">
        <v>50</v>
      </c>
      <c r="K821" s="2">
        <v>0</v>
      </c>
      <c r="L821" s="3">
        <v>7.15</v>
      </c>
      <c r="M821" s="3">
        <v>5.85</v>
      </c>
      <c r="N821" s="3">
        <v>13.72</v>
      </c>
      <c r="O821" s="2">
        <v>0</v>
      </c>
    </row>
    <row r="822" spans="1:15" x14ac:dyDescent="0.25">
      <c r="A822" s="2">
        <v>23</v>
      </c>
      <c r="B822" s="2" t="s">
        <v>20</v>
      </c>
      <c r="C822" s="2">
        <v>1</v>
      </c>
      <c r="D822" s="2">
        <v>1</v>
      </c>
      <c r="E822" s="2" t="s">
        <v>16</v>
      </c>
      <c r="F822" s="2">
        <v>1</v>
      </c>
      <c r="G822" s="2">
        <v>1000</v>
      </c>
      <c r="H822" s="2">
        <v>812832277</v>
      </c>
      <c r="I822" s="2">
        <v>10</v>
      </c>
      <c r="J822" s="2">
        <v>50</v>
      </c>
      <c r="K822" s="2">
        <v>0</v>
      </c>
      <c r="L822" s="3">
        <v>1.93</v>
      </c>
      <c r="M822" s="3">
        <v>3.31</v>
      </c>
      <c r="N822" s="3">
        <v>5.74</v>
      </c>
      <c r="O822" s="2">
        <v>0</v>
      </c>
    </row>
    <row r="823" spans="1:15" x14ac:dyDescent="0.25">
      <c r="A823" s="2">
        <v>23</v>
      </c>
      <c r="B823" s="2" t="s">
        <v>20</v>
      </c>
      <c r="C823" s="2">
        <v>1</v>
      </c>
      <c r="D823" s="2">
        <v>1</v>
      </c>
      <c r="E823" s="2" t="s">
        <v>17</v>
      </c>
      <c r="F823" s="2">
        <v>1</v>
      </c>
      <c r="G823" s="2">
        <v>1000</v>
      </c>
      <c r="H823" s="2">
        <v>812832277</v>
      </c>
      <c r="I823" s="2">
        <v>10</v>
      </c>
      <c r="J823" s="2">
        <v>50</v>
      </c>
      <c r="K823" s="2">
        <v>0</v>
      </c>
      <c r="L823" s="3">
        <v>2.66</v>
      </c>
      <c r="M823" s="3">
        <v>1.95</v>
      </c>
      <c r="N823" s="3">
        <v>4.9800000000000004</v>
      </c>
      <c r="O823" s="2">
        <v>0</v>
      </c>
    </row>
    <row r="824" spans="1:15" x14ac:dyDescent="0.25">
      <c r="A824" s="2">
        <v>24</v>
      </c>
      <c r="B824" s="2" t="s">
        <v>20</v>
      </c>
      <c r="C824" s="2">
        <v>1</v>
      </c>
      <c r="D824" s="2">
        <v>1</v>
      </c>
      <c r="E824" s="2" t="s">
        <v>15</v>
      </c>
      <c r="F824" s="2">
        <v>1</v>
      </c>
      <c r="G824" s="2">
        <v>1000</v>
      </c>
      <c r="H824" s="2">
        <v>1515383558</v>
      </c>
      <c r="I824" s="2">
        <v>10</v>
      </c>
      <c r="J824" s="2">
        <v>50</v>
      </c>
      <c r="K824" s="2">
        <v>0</v>
      </c>
      <c r="L824" s="3">
        <v>6.96</v>
      </c>
      <c r="M824" s="3">
        <v>5.96</v>
      </c>
      <c r="N824" s="3">
        <v>13.63</v>
      </c>
      <c r="O824" s="2">
        <v>0</v>
      </c>
    </row>
    <row r="825" spans="1:15" x14ac:dyDescent="0.25">
      <c r="A825" s="2">
        <v>24</v>
      </c>
      <c r="B825" s="2" t="s">
        <v>20</v>
      </c>
      <c r="C825" s="2">
        <v>1</v>
      </c>
      <c r="D825" s="2">
        <v>1</v>
      </c>
      <c r="E825" s="2" t="s">
        <v>16</v>
      </c>
      <c r="F825" s="2">
        <v>1</v>
      </c>
      <c r="G825" s="2">
        <v>1000</v>
      </c>
      <c r="H825" s="2">
        <v>1515383558</v>
      </c>
      <c r="I825" s="2">
        <v>10</v>
      </c>
      <c r="J825" s="2">
        <v>50</v>
      </c>
      <c r="K825" s="2">
        <v>0</v>
      </c>
      <c r="L825" s="3">
        <v>1.1399999999999999</v>
      </c>
      <c r="M825" s="3">
        <v>2.66</v>
      </c>
      <c r="N825" s="3">
        <v>4.3099999999999996</v>
      </c>
      <c r="O825" s="2">
        <v>0</v>
      </c>
    </row>
    <row r="826" spans="1:15" x14ac:dyDescent="0.25">
      <c r="A826" s="2">
        <v>24</v>
      </c>
      <c r="B826" s="2" t="s">
        <v>20</v>
      </c>
      <c r="C826" s="2">
        <v>1</v>
      </c>
      <c r="D826" s="2">
        <v>1</v>
      </c>
      <c r="E826" s="2" t="s">
        <v>17</v>
      </c>
      <c r="F826" s="2">
        <v>1</v>
      </c>
      <c r="G826" s="2">
        <v>1000</v>
      </c>
      <c r="H826" s="2">
        <v>1515383558</v>
      </c>
      <c r="I826" s="2">
        <v>10</v>
      </c>
      <c r="J826" s="2">
        <v>50</v>
      </c>
      <c r="K826" s="2">
        <v>0</v>
      </c>
      <c r="L826" s="3">
        <v>2.92</v>
      </c>
      <c r="M826" s="3">
        <v>2.1</v>
      </c>
      <c r="N826" s="3">
        <v>5.43</v>
      </c>
      <c r="O826" s="2">
        <v>0</v>
      </c>
    </row>
    <row r="827" spans="1:15" x14ac:dyDescent="0.25">
      <c r="A827" s="2">
        <v>25</v>
      </c>
      <c r="B827" s="2" t="s">
        <v>20</v>
      </c>
      <c r="C827" s="2">
        <v>1</v>
      </c>
      <c r="D827" s="2">
        <v>1</v>
      </c>
      <c r="E827" s="2" t="s">
        <v>15</v>
      </c>
      <c r="F827" s="2">
        <v>1</v>
      </c>
      <c r="G827" s="2">
        <v>1000</v>
      </c>
      <c r="H827" s="2">
        <v>1523198569</v>
      </c>
      <c r="I827" s="2">
        <v>10</v>
      </c>
      <c r="J827" s="2">
        <v>50</v>
      </c>
      <c r="K827" s="2">
        <v>0</v>
      </c>
      <c r="L827" s="3">
        <v>5.44</v>
      </c>
      <c r="M827" s="3">
        <v>4.96</v>
      </c>
      <c r="N827" s="3">
        <v>11.13</v>
      </c>
      <c r="O827" s="2">
        <v>0</v>
      </c>
    </row>
    <row r="828" spans="1:15" x14ac:dyDescent="0.25">
      <c r="A828" s="2">
        <v>25</v>
      </c>
      <c r="B828" s="2" t="s">
        <v>20</v>
      </c>
      <c r="C828" s="2">
        <v>1</v>
      </c>
      <c r="D828" s="2">
        <v>1</v>
      </c>
      <c r="E828" s="2" t="s">
        <v>16</v>
      </c>
      <c r="F828" s="2">
        <v>1</v>
      </c>
      <c r="G828" s="2">
        <v>1000</v>
      </c>
      <c r="H828" s="2">
        <v>1523198569</v>
      </c>
      <c r="I828" s="2">
        <v>10</v>
      </c>
      <c r="J828" s="2">
        <v>50</v>
      </c>
      <c r="K828" s="2">
        <v>0</v>
      </c>
      <c r="L828" s="3">
        <v>1.25</v>
      </c>
      <c r="M828" s="3">
        <v>2.66</v>
      </c>
      <c r="N828" s="3">
        <v>4.43</v>
      </c>
      <c r="O828" s="2">
        <v>0</v>
      </c>
    </row>
    <row r="829" spans="1:15" x14ac:dyDescent="0.25">
      <c r="A829" s="2">
        <v>25</v>
      </c>
      <c r="B829" s="2" t="s">
        <v>20</v>
      </c>
      <c r="C829" s="2">
        <v>1</v>
      </c>
      <c r="D829" s="2">
        <v>1</v>
      </c>
      <c r="E829" s="2" t="s">
        <v>17</v>
      </c>
      <c r="F829" s="2">
        <v>1</v>
      </c>
      <c r="G829" s="2">
        <v>1000</v>
      </c>
      <c r="H829" s="2">
        <v>1523198569</v>
      </c>
      <c r="I829" s="2">
        <v>10</v>
      </c>
      <c r="J829" s="2">
        <v>50</v>
      </c>
      <c r="K829" s="2">
        <v>0</v>
      </c>
      <c r="L829" s="3">
        <v>2.11</v>
      </c>
      <c r="M829" s="3">
        <v>1.83</v>
      </c>
      <c r="N829" s="3">
        <v>4.34</v>
      </c>
      <c r="O829" s="2">
        <v>0</v>
      </c>
    </row>
    <row r="830" spans="1:15" x14ac:dyDescent="0.25">
      <c r="A830" s="2">
        <v>26</v>
      </c>
      <c r="B830" s="2" t="s">
        <v>20</v>
      </c>
      <c r="C830" s="2">
        <v>1</v>
      </c>
      <c r="D830" s="2">
        <v>1</v>
      </c>
      <c r="E830" s="2" t="s">
        <v>15</v>
      </c>
      <c r="F830" s="2">
        <v>1</v>
      </c>
      <c r="G830" s="2">
        <v>1000</v>
      </c>
      <c r="H830" s="2">
        <v>1501053376</v>
      </c>
      <c r="I830" s="2">
        <v>10</v>
      </c>
      <c r="J830" s="2">
        <v>50</v>
      </c>
      <c r="K830" s="2">
        <v>0</v>
      </c>
      <c r="L830" s="3">
        <v>7.6</v>
      </c>
      <c r="M830" s="3">
        <v>5.87</v>
      </c>
      <c r="N830" s="3">
        <v>14.19</v>
      </c>
      <c r="O830" s="2">
        <v>0</v>
      </c>
    </row>
    <row r="831" spans="1:15" x14ac:dyDescent="0.25">
      <c r="A831" s="2">
        <v>26</v>
      </c>
      <c r="B831" s="2" t="s">
        <v>20</v>
      </c>
      <c r="C831" s="2">
        <v>1</v>
      </c>
      <c r="D831" s="2">
        <v>1</v>
      </c>
      <c r="E831" s="2" t="s">
        <v>16</v>
      </c>
      <c r="F831" s="2">
        <v>1</v>
      </c>
      <c r="G831" s="2">
        <v>1000</v>
      </c>
      <c r="H831" s="2">
        <v>1501053376</v>
      </c>
      <c r="I831" s="2">
        <v>10</v>
      </c>
      <c r="J831" s="2">
        <v>50</v>
      </c>
      <c r="K831" s="2">
        <v>0</v>
      </c>
      <c r="L831" s="3">
        <v>2.48</v>
      </c>
      <c r="M831" s="3">
        <v>3.58</v>
      </c>
      <c r="N831" s="3">
        <v>6.57</v>
      </c>
      <c r="O831" s="2">
        <v>0</v>
      </c>
    </row>
    <row r="832" spans="1:15" x14ac:dyDescent="0.25">
      <c r="A832" s="2">
        <v>26</v>
      </c>
      <c r="B832" s="2" t="s">
        <v>20</v>
      </c>
      <c r="C832" s="2">
        <v>1</v>
      </c>
      <c r="D832" s="2">
        <v>1</v>
      </c>
      <c r="E832" s="2" t="s">
        <v>17</v>
      </c>
      <c r="F832" s="2">
        <v>1</v>
      </c>
      <c r="G832" s="2">
        <v>1000</v>
      </c>
      <c r="H832" s="2">
        <v>1501053376</v>
      </c>
      <c r="I832" s="2">
        <v>10</v>
      </c>
      <c r="J832" s="2">
        <v>50</v>
      </c>
      <c r="K832" s="2">
        <v>0</v>
      </c>
      <c r="L832" s="3">
        <v>1.92</v>
      </c>
      <c r="M832" s="3">
        <v>1.95</v>
      </c>
      <c r="N832" s="3">
        <v>4.2300000000000004</v>
      </c>
      <c r="O832" s="2">
        <v>0</v>
      </c>
    </row>
    <row r="833" spans="1:15" x14ac:dyDescent="0.25">
      <c r="A833" s="2">
        <v>27</v>
      </c>
      <c r="B833" s="2" t="s">
        <v>20</v>
      </c>
      <c r="C833" s="2">
        <v>1</v>
      </c>
      <c r="D833" s="2">
        <v>1</v>
      </c>
      <c r="E833" s="2" t="s">
        <v>15</v>
      </c>
      <c r="F833" s="2">
        <v>1</v>
      </c>
      <c r="G833" s="2">
        <v>1000</v>
      </c>
      <c r="H833" s="2">
        <v>634753172</v>
      </c>
      <c r="I833" s="2">
        <v>10</v>
      </c>
      <c r="J833" s="2">
        <v>50</v>
      </c>
      <c r="K833" s="2">
        <v>0</v>
      </c>
      <c r="L833" s="3">
        <v>7.42</v>
      </c>
      <c r="M833" s="3">
        <v>5.84</v>
      </c>
      <c r="N833" s="3">
        <v>13.98</v>
      </c>
      <c r="O833" s="2">
        <v>0</v>
      </c>
    </row>
    <row r="834" spans="1:15" x14ac:dyDescent="0.25">
      <c r="A834" s="2">
        <v>27</v>
      </c>
      <c r="B834" s="2" t="s">
        <v>20</v>
      </c>
      <c r="C834" s="2">
        <v>1</v>
      </c>
      <c r="D834" s="2">
        <v>1</v>
      </c>
      <c r="E834" s="2" t="s">
        <v>16</v>
      </c>
      <c r="F834" s="2">
        <v>1</v>
      </c>
      <c r="G834" s="2">
        <v>1000</v>
      </c>
      <c r="H834" s="2">
        <v>634753172</v>
      </c>
      <c r="I834" s="2">
        <v>10</v>
      </c>
      <c r="J834" s="2">
        <v>50</v>
      </c>
      <c r="K834" s="2">
        <v>0</v>
      </c>
      <c r="L834" s="3">
        <v>2.9</v>
      </c>
      <c r="M834" s="3">
        <v>5.89</v>
      </c>
      <c r="N834" s="3">
        <v>9.7899999999999991</v>
      </c>
      <c r="O834" s="2">
        <v>0</v>
      </c>
    </row>
    <row r="835" spans="1:15" x14ac:dyDescent="0.25">
      <c r="A835" s="2">
        <v>27</v>
      </c>
      <c r="B835" s="2" t="s">
        <v>20</v>
      </c>
      <c r="C835" s="2">
        <v>1</v>
      </c>
      <c r="D835" s="2">
        <v>1</v>
      </c>
      <c r="E835" s="2" t="s">
        <v>17</v>
      </c>
      <c r="F835" s="2">
        <v>1</v>
      </c>
      <c r="G835" s="2">
        <v>1000</v>
      </c>
      <c r="H835" s="2">
        <v>634753172</v>
      </c>
      <c r="I835" s="2">
        <v>10</v>
      </c>
      <c r="J835" s="2">
        <v>50</v>
      </c>
      <c r="K835" s="2">
        <v>0</v>
      </c>
      <c r="L835" s="3">
        <v>3.7</v>
      </c>
      <c r="M835" s="3">
        <v>2.62</v>
      </c>
      <c r="N835" s="3">
        <v>6.72</v>
      </c>
      <c r="O835" s="2">
        <v>0</v>
      </c>
    </row>
    <row r="836" spans="1:15" x14ac:dyDescent="0.25">
      <c r="A836" s="2">
        <v>28</v>
      </c>
      <c r="B836" s="2" t="s">
        <v>20</v>
      </c>
      <c r="C836" s="2">
        <v>1</v>
      </c>
      <c r="D836" s="2">
        <v>1</v>
      </c>
      <c r="E836" s="2" t="s">
        <v>15</v>
      </c>
      <c r="F836" s="2">
        <v>1</v>
      </c>
      <c r="G836" s="2">
        <v>1000</v>
      </c>
      <c r="H836" s="2">
        <v>1631682631</v>
      </c>
      <c r="I836" s="2">
        <v>10</v>
      </c>
      <c r="J836" s="2">
        <v>50</v>
      </c>
      <c r="K836" s="2">
        <v>0</v>
      </c>
      <c r="L836" s="3">
        <v>7.31</v>
      </c>
      <c r="M836" s="3">
        <v>5.64</v>
      </c>
      <c r="N836" s="3">
        <v>13.67</v>
      </c>
      <c r="O836" s="2">
        <v>0</v>
      </c>
    </row>
    <row r="837" spans="1:15" x14ac:dyDescent="0.25">
      <c r="A837" s="2">
        <v>28</v>
      </c>
      <c r="B837" s="2" t="s">
        <v>20</v>
      </c>
      <c r="C837" s="2">
        <v>1</v>
      </c>
      <c r="D837" s="2">
        <v>1</v>
      </c>
      <c r="E837" s="2" t="s">
        <v>16</v>
      </c>
      <c r="F837" s="2">
        <v>1</v>
      </c>
      <c r="G837" s="2">
        <v>1000</v>
      </c>
      <c r="H837" s="2">
        <v>1631682631</v>
      </c>
      <c r="I837" s="2">
        <v>10</v>
      </c>
      <c r="J837" s="2">
        <v>50</v>
      </c>
      <c r="K837" s="2">
        <v>0</v>
      </c>
      <c r="L837" s="3">
        <v>2.69</v>
      </c>
      <c r="M837" s="3">
        <v>3.72</v>
      </c>
      <c r="N837" s="3">
        <v>6.92</v>
      </c>
      <c r="O837" s="2">
        <v>0</v>
      </c>
    </row>
    <row r="838" spans="1:15" x14ac:dyDescent="0.25">
      <c r="A838" s="2">
        <v>28</v>
      </c>
      <c r="B838" s="2" t="s">
        <v>20</v>
      </c>
      <c r="C838" s="2">
        <v>1</v>
      </c>
      <c r="D838" s="2">
        <v>1</v>
      </c>
      <c r="E838" s="2" t="s">
        <v>17</v>
      </c>
      <c r="F838" s="2">
        <v>1</v>
      </c>
      <c r="G838" s="2">
        <v>1000</v>
      </c>
      <c r="H838" s="2">
        <v>1631682631</v>
      </c>
      <c r="I838" s="2">
        <v>10</v>
      </c>
      <c r="J838" s="2">
        <v>50</v>
      </c>
      <c r="K838" s="2">
        <v>0</v>
      </c>
      <c r="L838" s="3">
        <v>2.82</v>
      </c>
      <c r="M838" s="3">
        <v>2.11</v>
      </c>
      <c r="N838" s="3">
        <v>5.32</v>
      </c>
      <c r="O838" s="2">
        <v>0</v>
      </c>
    </row>
    <row r="839" spans="1:15" x14ac:dyDescent="0.25">
      <c r="A839" s="2">
        <v>29</v>
      </c>
      <c r="B839" s="2" t="s">
        <v>20</v>
      </c>
      <c r="C839" s="2">
        <v>1</v>
      </c>
      <c r="D839" s="2">
        <v>1</v>
      </c>
      <c r="E839" s="2" t="s">
        <v>15</v>
      </c>
      <c r="F839" s="2">
        <v>1</v>
      </c>
      <c r="G839" s="2">
        <v>1000</v>
      </c>
      <c r="H839" s="2">
        <v>946397456</v>
      </c>
      <c r="I839" s="2">
        <v>10</v>
      </c>
      <c r="J839" s="2">
        <v>50</v>
      </c>
      <c r="K839" s="2">
        <v>0</v>
      </c>
      <c r="L839" s="3">
        <v>6.43</v>
      </c>
      <c r="M839" s="3">
        <v>5.66</v>
      </c>
      <c r="N839" s="3">
        <v>12.78</v>
      </c>
      <c r="O839" s="2">
        <v>0</v>
      </c>
    </row>
    <row r="840" spans="1:15" x14ac:dyDescent="0.25">
      <c r="A840" s="2">
        <v>29</v>
      </c>
      <c r="B840" s="2" t="s">
        <v>20</v>
      </c>
      <c r="C840" s="2">
        <v>1</v>
      </c>
      <c r="D840" s="2">
        <v>1</v>
      </c>
      <c r="E840" s="2" t="s">
        <v>16</v>
      </c>
      <c r="F840" s="2">
        <v>1</v>
      </c>
      <c r="G840" s="2">
        <v>1000</v>
      </c>
      <c r="H840" s="2">
        <v>946397456</v>
      </c>
      <c r="I840" s="2">
        <v>10</v>
      </c>
      <c r="J840" s="2">
        <v>50</v>
      </c>
      <c r="K840" s="2">
        <v>0</v>
      </c>
      <c r="L840" s="3">
        <v>2.4300000000000002</v>
      </c>
      <c r="M840" s="3">
        <v>3.43</v>
      </c>
      <c r="N840" s="3">
        <v>6.37</v>
      </c>
      <c r="O840" s="2">
        <v>0</v>
      </c>
    </row>
    <row r="841" spans="1:15" x14ac:dyDescent="0.25">
      <c r="A841" s="2">
        <v>29</v>
      </c>
      <c r="B841" s="2" t="s">
        <v>20</v>
      </c>
      <c r="C841" s="2">
        <v>1</v>
      </c>
      <c r="D841" s="2">
        <v>1</v>
      </c>
      <c r="E841" s="2" t="s">
        <v>17</v>
      </c>
      <c r="F841" s="2">
        <v>1</v>
      </c>
      <c r="G841" s="2">
        <v>1000</v>
      </c>
      <c r="H841" s="2">
        <v>946397456</v>
      </c>
      <c r="I841" s="2">
        <v>10</v>
      </c>
      <c r="J841" s="2">
        <v>50</v>
      </c>
      <c r="K841" s="2">
        <v>0</v>
      </c>
      <c r="L841" s="3">
        <v>2.08</v>
      </c>
      <c r="M841" s="3">
        <v>2.06</v>
      </c>
      <c r="N841" s="3">
        <v>4.54</v>
      </c>
      <c r="O841" s="2">
        <v>0</v>
      </c>
    </row>
    <row r="842" spans="1:15" x14ac:dyDescent="0.25">
      <c r="A842" s="2">
        <v>30</v>
      </c>
      <c r="B842" s="2" t="s">
        <v>20</v>
      </c>
      <c r="C842" s="2">
        <v>1</v>
      </c>
      <c r="D842" s="2">
        <v>1</v>
      </c>
      <c r="E842" s="2" t="s">
        <v>15</v>
      </c>
      <c r="F842" s="2">
        <v>1</v>
      </c>
      <c r="G842" s="2">
        <v>1000</v>
      </c>
      <c r="H842" s="2">
        <v>783544220</v>
      </c>
      <c r="I842" s="2">
        <v>10</v>
      </c>
      <c r="J842" s="2">
        <v>50</v>
      </c>
      <c r="K842" s="2">
        <v>0</v>
      </c>
      <c r="L842" s="3">
        <v>7.31</v>
      </c>
      <c r="M842" s="3">
        <v>5.83</v>
      </c>
      <c r="N842" s="3">
        <v>13.86</v>
      </c>
      <c r="O842" s="2">
        <v>0</v>
      </c>
    </row>
    <row r="843" spans="1:15" x14ac:dyDescent="0.25">
      <c r="A843" s="2">
        <v>30</v>
      </c>
      <c r="B843" s="2" t="s">
        <v>20</v>
      </c>
      <c r="C843" s="2">
        <v>1</v>
      </c>
      <c r="D843" s="2">
        <v>1</v>
      </c>
      <c r="E843" s="2" t="s">
        <v>16</v>
      </c>
      <c r="F843" s="2">
        <v>1</v>
      </c>
      <c r="G843" s="2">
        <v>1000</v>
      </c>
      <c r="H843" s="2">
        <v>783544220</v>
      </c>
      <c r="I843" s="2">
        <v>10</v>
      </c>
      <c r="J843" s="2">
        <v>50</v>
      </c>
      <c r="K843" s="2">
        <v>0</v>
      </c>
      <c r="L843" s="3">
        <v>2.15</v>
      </c>
      <c r="M843" s="3">
        <v>3.48</v>
      </c>
      <c r="N843" s="3">
        <v>6.12</v>
      </c>
      <c r="O843" s="2">
        <v>0</v>
      </c>
    </row>
    <row r="844" spans="1:15" x14ac:dyDescent="0.25">
      <c r="A844" s="2">
        <v>30</v>
      </c>
      <c r="B844" s="2" t="s">
        <v>20</v>
      </c>
      <c r="C844" s="2">
        <v>1</v>
      </c>
      <c r="D844" s="2">
        <v>1</v>
      </c>
      <c r="E844" s="2" t="s">
        <v>17</v>
      </c>
      <c r="F844" s="2">
        <v>1</v>
      </c>
      <c r="G844" s="2">
        <v>1000</v>
      </c>
      <c r="H844" s="2">
        <v>783544220</v>
      </c>
      <c r="I844" s="2">
        <v>10</v>
      </c>
      <c r="J844" s="2">
        <v>50</v>
      </c>
      <c r="K844" s="2">
        <v>0</v>
      </c>
      <c r="L844" s="3">
        <v>3.45</v>
      </c>
      <c r="M844" s="3">
        <v>2.52</v>
      </c>
      <c r="N844" s="3">
        <v>6.37</v>
      </c>
      <c r="O844" s="2">
        <v>0</v>
      </c>
    </row>
    <row r="845" spans="1:15" x14ac:dyDescent="0.25">
      <c r="A845" s="2">
        <v>31</v>
      </c>
      <c r="B845" s="2" t="s">
        <v>20</v>
      </c>
      <c r="C845" s="2">
        <v>1</v>
      </c>
      <c r="D845" s="2">
        <v>1</v>
      </c>
      <c r="E845" s="2" t="s">
        <v>15</v>
      </c>
      <c r="F845" s="2">
        <v>1</v>
      </c>
      <c r="G845" s="2">
        <v>1000</v>
      </c>
      <c r="H845" s="2">
        <v>1847156556</v>
      </c>
      <c r="I845" s="2">
        <v>10</v>
      </c>
      <c r="J845" s="2">
        <v>50</v>
      </c>
      <c r="K845" s="2">
        <v>0</v>
      </c>
      <c r="L845" s="3">
        <v>6.46</v>
      </c>
      <c r="M845" s="3">
        <v>5.22</v>
      </c>
      <c r="N845" s="3">
        <v>12.37</v>
      </c>
      <c r="O845" s="2">
        <v>0</v>
      </c>
    </row>
    <row r="846" spans="1:15" x14ac:dyDescent="0.25">
      <c r="A846" s="2">
        <v>31</v>
      </c>
      <c r="B846" s="2" t="s">
        <v>20</v>
      </c>
      <c r="C846" s="2">
        <v>1</v>
      </c>
      <c r="D846" s="2">
        <v>1</v>
      </c>
      <c r="E846" s="2" t="s">
        <v>16</v>
      </c>
      <c r="F846" s="2">
        <v>1</v>
      </c>
      <c r="G846" s="2">
        <v>1000</v>
      </c>
      <c r="H846" s="2">
        <v>1847156556</v>
      </c>
      <c r="I846" s="2">
        <v>10</v>
      </c>
      <c r="J846" s="2">
        <v>50</v>
      </c>
      <c r="K846" s="2">
        <v>0</v>
      </c>
      <c r="L846" s="3">
        <v>1.89</v>
      </c>
      <c r="M846" s="3">
        <v>3.13</v>
      </c>
      <c r="N846" s="3">
        <v>5.54</v>
      </c>
      <c r="O846" s="2">
        <v>0</v>
      </c>
    </row>
    <row r="847" spans="1:15" x14ac:dyDescent="0.25">
      <c r="A847" s="2">
        <v>31</v>
      </c>
      <c r="B847" s="2" t="s">
        <v>20</v>
      </c>
      <c r="C847" s="2">
        <v>1</v>
      </c>
      <c r="D847" s="2">
        <v>1</v>
      </c>
      <c r="E847" s="2" t="s">
        <v>17</v>
      </c>
      <c r="F847" s="2">
        <v>1</v>
      </c>
      <c r="G847" s="2">
        <v>1000</v>
      </c>
      <c r="H847" s="2">
        <v>1847156556</v>
      </c>
      <c r="I847" s="2">
        <v>10</v>
      </c>
      <c r="J847" s="2">
        <v>50</v>
      </c>
      <c r="K847" s="2">
        <v>0</v>
      </c>
      <c r="L847" s="3">
        <v>2.75</v>
      </c>
      <c r="M847" s="3">
        <v>2.19</v>
      </c>
      <c r="N847" s="3">
        <v>5.35</v>
      </c>
      <c r="O847" s="2">
        <v>0</v>
      </c>
    </row>
    <row r="848" spans="1:15" x14ac:dyDescent="0.25">
      <c r="A848" s="2">
        <v>32</v>
      </c>
      <c r="B848" s="2" t="s">
        <v>20</v>
      </c>
      <c r="C848" s="2">
        <v>1</v>
      </c>
      <c r="D848" s="2">
        <v>1</v>
      </c>
      <c r="E848" s="2" t="s">
        <v>15</v>
      </c>
      <c r="F848" s="2">
        <v>1</v>
      </c>
      <c r="G848" s="2">
        <v>1000</v>
      </c>
      <c r="H848" s="2">
        <v>904387628</v>
      </c>
      <c r="I848" s="2">
        <v>10</v>
      </c>
      <c r="J848" s="2">
        <v>50</v>
      </c>
      <c r="K848" s="2">
        <v>0</v>
      </c>
      <c r="L848" s="3">
        <v>8.99</v>
      </c>
      <c r="M848" s="3">
        <v>6.54</v>
      </c>
      <c r="N848" s="3">
        <v>16.25</v>
      </c>
      <c r="O848" s="2">
        <v>0</v>
      </c>
    </row>
    <row r="849" spans="1:15" x14ac:dyDescent="0.25">
      <c r="A849" s="2">
        <v>32</v>
      </c>
      <c r="B849" s="2" t="s">
        <v>20</v>
      </c>
      <c r="C849" s="2">
        <v>1</v>
      </c>
      <c r="D849" s="2">
        <v>1</v>
      </c>
      <c r="E849" s="2" t="s">
        <v>16</v>
      </c>
      <c r="F849" s="2">
        <v>1</v>
      </c>
      <c r="G849" s="2">
        <v>1000</v>
      </c>
      <c r="H849" s="2">
        <v>904387628</v>
      </c>
      <c r="I849" s="2">
        <v>10</v>
      </c>
      <c r="J849" s="2">
        <v>50</v>
      </c>
      <c r="K849" s="2">
        <v>0</v>
      </c>
      <c r="L849" s="3">
        <v>3.68</v>
      </c>
      <c r="M849" s="3">
        <v>4.3600000000000003</v>
      </c>
      <c r="N849" s="3">
        <v>8.57</v>
      </c>
      <c r="O849" s="2">
        <v>0</v>
      </c>
    </row>
    <row r="850" spans="1:15" x14ac:dyDescent="0.25">
      <c r="A850" s="2">
        <v>32</v>
      </c>
      <c r="B850" s="2" t="s">
        <v>20</v>
      </c>
      <c r="C850" s="2">
        <v>1</v>
      </c>
      <c r="D850" s="2">
        <v>1</v>
      </c>
      <c r="E850" s="2" t="s">
        <v>17</v>
      </c>
      <c r="F850" s="2">
        <v>1</v>
      </c>
      <c r="G850" s="2">
        <v>1000</v>
      </c>
      <c r="H850" s="2">
        <v>904387628</v>
      </c>
      <c r="I850" s="2">
        <v>10</v>
      </c>
      <c r="J850" s="2">
        <v>50</v>
      </c>
      <c r="K850" s="2">
        <v>0</v>
      </c>
      <c r="L850" s="3">
        <v>5.2</v>
      </c>
      <c r="M850" s="3">
        <v>3.26</v>
      </c>
      <c r="N850" s="3">
        <v>8.85</v>
      </c>
      <c r="O850" s="2">
        <v>0</v>
      </c>
    </row>
    <row r="851" spans="1:15" x14ac:dyDescent="0.25">
      <c r="A851" s="2">
        <v>33</v>
      </c>
      <c r="B851" s="2" t="s">
        <v>20</v>
      </c>
      <c r="C851" s="2">
        <v>1</v>
      </c>
      <c r="D851" s="2">
        <v>1</v>
      </c>
      <c r="E851" s="2" t="s">
        <v>15</v>
      </c>
      <c r="F851" s="2">
        <v>1</v>
      </c>
      <c r="G851" s="2">
        <v>1000</v>
      </c>
      <c r="H851" s="2">
        <v>127060778</v>
      </c>
      <c r="I851" s="2">
        <v>10</v>
      </c>
      <c r="J851" s="2">
        <v>50</v>
      </c>
      <c r="K851" s="2">
        <v>0</v>
      </c>
      <c r="L851" s="3">
        <v>6.25</v>
      </c>
      <c r="M851" s="3">
        <v>5.09</v>
      </c>
      <c r="N851" s="3">
        <v>12.06</v>
      </c>
      <c r="O851" s="2">
        <v>0</v>
      </c>
    </row>
    <row r="852" spans="1:15" x14ac:dyDescent="0.25">
      <c r="A852" s="2">
        <v>33</v>
      </c>
      <c r="B852" s="2" t="s">
        <v>20</v>
      </c>
      <c r="C852" s="2">
        <v>1</v>
      </c>
      <c r="D852" s="2">
        <v>1</v>
      </c>
      <c r="E852" s="2" t="s">
        <v>16</v>
      </c>
      <c r="F852" s="2">
        <v>1</v>
      </c>
      <c r="G852" s="2">
        <v>1000</v>
      </c>
      <c r="H852" s="2">
        <v>127060778</v>
      </c>
      <c r="I852" s="2">
        <v>10</v>
      </c>
      <c r="J852" s="2">
        <v>50</v>
      </c>
      <c r="K852" s="2">
        <v>0</v>
      </c>
      <c r="L852" s="3">
        <v>3.58</v>
      </c>
      <c r="M852" s="3">
        <v>4.0599999999999996</v>
      </c>
      <c r="N852" s="3">
        <v>8.15</v>
      </c>
      <c r="O852" s="2">
        <v>0</v>
      </c>
    </row>
    <row r="853" spans="1:15" x14ac:dyDescent="0.25">
      <c r="A853" s="2">
        <v>33</v>
      </c>
      <c r="B853" s="2" t="s">
        <v>20</v>
      </c>
      <c r="C853" s="2">
        <v>1</v>
      </c>
      <c r="D853" s="2">
        <v>1</v>
      </c>
      <c r="E853" s="2" t="s">
        <v>17</v>
      </c>
      <c r="F853" s="2">
        <v>1</v>
      </c>
      <c r="G853" s="2">
        <v>1000</v>
      </c>
      <c r="H853" s="2">
        <v>127060778</v>
      </c>
      <c r="I853" s="2">
        <v>10</v>
      </c>
      <c r="J853" s="2">
        <v>50</v>
      </c>
      <c r="K853" s="2">
        <v>0</v>
      </c>
      <c r="L853" s="3">
        <v>3.41</v>
      </c>
      <c r="M853" s="3">
        <v>2.5499999999999998</v>
      </c>
      <c r="N853" s="3">
        <v>6.35</v>
      </c>
      <c r="O853" s="2">
        <v>0</v>
      </c>
    </row>
    <row r="854" spans="1:15" x14ac:dyDescent="0.25">
      <c r="A854" s="2">
        <v>34</v>
      </c>
      <c r="B854" s="2" t="s">
        <v>20</v>
      </c>
      <c r="C854" s="2">
        <v>1</v>
      </c>
      <c r="D854" s="2">
        <v>1</v>
      </c>
      <c r="E854" s="2" t="s">
        <v>15</v>
      </c>
      <c r="F854" s="2">
        <v>1</v>
      </c>
      <c r="G854" s="2">
        <v>1000</v>
      </c>
      <c r="H854" s="2">
        <v>1763773510</v>
      </c>
      <c r="I854" s="2">
        <v>10</v>
      </c>
      <c r="J854" s="2">
        <v>50</v>
      </c>
      <c r="K854" s="2">
        <v>0</v>
      </c>
      <c r="L854" s="3">
        <v>7.91</v>
      </c>
      <c r="M854" s="3">
        <v>5.92</v>
      </c>
      <c r="N854" s="3">
        <v>14.54</v>
      </c>
      <c r="O854" s="2">
        <v>0</v>
      </c>
    </row>
    <row r="855" spans="1:15" x14ac:dyDescent="0.25">
      <c r="A855" s="2">
        <v>34</v>
      </c>
      <c r="B855" s="2" t="s">
        <v>20</v>
      </c>
      <c r="C855" s="2">
        <v>1</v>
      </c>
      <c r="D855" s="2">
        <v>1</v>
      </c>
      <c r="E855" s="2" t="s">
        <v>16</v>
      </c>
      <c r="F855" s="2">
        <v>1</v>
      </c>
      <c r="G855" s="2">
        <v>1000</v>
      </c>
      <c r="H855" s="2">
        <v>1763773510</v>
      </c>
      <c r="I855" s="2">
        <v>10</v>
      </c>
      <c r="J855" s="2">
        <v>50</v>
      </c>
      <c r="K855" s="2">
        <v>0</v>
      </c>
      <c r="L855" s="3">
        <v>0.39</v>
      </c>
      <c r="M855" s="3">
        <v>2.16</v>
      </c>
      <c r="N855" s="3">
        <v>3.07</v>
      </c>
      <c r="O855" s="2">
        <v>0</v>
      </c>
    </row>
    <row r="856" spans="1:15" x14ac:dyDescent="0.25">
      <c r="A856" s="2">
        <v>34</v>
      </c>
      <c r="B856" s="2" t="s">
        <v>20</v>
      </c>
      <c r="C856" s="2">
        <v>1</v>
      </c>
      <c r="D856" s="2">
        <v>1</v>
      </c>
      <c r="E856" s="2" t="s">
        <v>17</v>
      </c>
      <c r="F856" s="2">
        <v>1</v>
      </c>
      <c r="G856" s="2">
        <v>1000</v>
      </c>
      <c r="H856" s="2">
        <v>1763773510</v>
      </c>
      <c r="I856" s="2">
        <v>10</v>
      </c>
      <c r="J856" s="2">
        <v>50</v>
      </c>
      <c r="K856" s="2">
        <v>0</v>
      </c>
      <c r="L856" s="3">
        <v>2.36</v>
      </c>
      <c r="M856" s="3">
        <v>2.4700000000000002</v>
      </c>
      <c r="N856" s="3">
        <v>5.23</v>
      </c>
      <c r="O856" s="2">
        <v>0</v>
      </c>
    </row>
    <row r="857" spans="1:15" x14ac:dyDescent="0.25">
      <c r="A857" s="2">
        <v>35</v>
      </c>
      <c r="B857" s="2" t="s">
        <v>20</v>
      </c>
      <c r="C857" s="2">
        <v>1</v>
      </c>
      <c r="D857" s="2">
        <v>1</v>
      </c>
      <c r="E857" s="2" t="s">
        <v>15</v>
      </c>
      <c r="F857" s="2">
        <v>1</v>
      </c>
      <c r="G857" s="2">
        <v>1000</v>
      </c>
      <c r="H857" s="2">
        <v>216853361</v>
      </c>
      <c r="I857" s="2">
        <v>10</v>
      </c>
      <c r="J857" s="2">
        <v>50</v>
      </c>
      <c r="K857" s="2">
        <v>0</v>
      </c>
      <c r="L857" s="3">
        <v>6.82</v>
      </c>
      <c r="M857" s="3">
        <v>5.79</v>
      </c>
      <c r="N857" s="3">
        <v>13.32</v>
      </c>
      <c r="O857" s="2">
        <v>0</v>
      </c>
    </row>
    <row r="858" spans="1:15" x14ac:dyDescent="0.25">
      <c r="A858" s="2">
        <v>35</v>
      </c>
      <c r="B858" s="2" t="s">
        <v>20</v>
      </c>
      <c r="C858" s="2">
        <v>1</v>
      </c>
      <c r="D858" s="2">
        <v>1</v>
      </c>
      <c r="E858" s="2" t="s">
        <v>16</v>
      </c>
      <c r="F858" s="2">
        <v>1</v>
      </c>
      <c r="G858" s="2">
        <v>1000</v>
      </c>
      <c r="H858" s="2">
        <v>216853361</v>
      </c>
      <c r="I858" s="2">
        <v>10</v>
      </c>
      <c r="J858" s="2">
        <v>50</v>
      </c>
      <c r="K858" s="2">
        <v>0</v>
      </c>
      <c r="L858" s="3">
        <v>1.98</v>
      </c>
      <c r="M858" s="3">
        <v>3.43</v>
      </c>
      <c r="N858" s="3">
        <v>5.92</v>
      </c>
      <c r="O858" s="2">
        <v>0</v>
      </c>
    </row>
    <row r="859" spans="1:15" x14ac:dyDescent="0.25">
      <c r="A859" s="2">
        <v>35</v>
      </c>
      <c r="B859" s="2" t="s">
        <v>20</v>
      </c>
      <c r="C859" s="2">
        <v>1</v>
      </c>
      <c r="D859" s="2">
        <v>1</v>
      </c>
      <c r="E859" s="2" t="s">
        <v>17</v>
      </c>
      <c r="F859" s="2">
        <v>1</v>
      </c>
      <c r="G859" s="2">
        <v>1000</v>
      </c>
      <c r="H859" s="2">
        <v>216853361</v>
      </c>
      <c r="I859" s="2">
        <v>10</v>
      </c>
      <c r="J859" s="2">
        <v>50</v>
      </c>
      <c r="K859" s="2">
        <v>0</v>
      </c>
      <c r="L859" s="3">
        <v>3.21</v>
      </c>
      <c r="M859" s="3">
        <v>2.6</v>
      </c>
      <c r="N859" s="3">
        <v>6.21</v>
      </c>
      <c r="O859" s="2">
        <v>0</v>
      </c>
    </row>
    <row r="860" spans="1:15" x14ac:dyDescent="0.25">
      <c r="A860" s="2">
        <v>36</v>
      </c>
      <c r="B860" s="2" t="s">
        <v>20</v>
      </c>
      <c r="C860" s="2">
        <v>1</v>
      </c>
      <c r="D860" s="2">
        <v>1</v>
      </c>
      <c r="E860" s="2" t="s">
        <v>15</v>
      </c>
      <c r="F860" s="2">
        <v>1</v>
      </c>
      <c r="G860" s="2">
        <v>1000</v>
      </c>
      <c r="H860" s="2">
        <v>815400531</v>
      </c>
      <c r="I860" s="2">
        <v>10</v>
      </c>
      <c r="J860" s="2">
        <v>50</v>
      </c>
      <c r="K860" s="2">
        <v>0</v>
      </c>
      <c r="L860" s="3">
        <v>7.77</v>
      </c>
      <c r="M860" s="3">
        <v>5.31</v>
      </c>
      <c r="N860" s="3">
        <v>13.8</v>
      </c>
      <c r="O860" s="2">
        <v>0</v>
      </c>
    </row>
    <row r="861" spans="1:15" x14ac:dyDescent="0.25">
      <c r="A861" s="2">
        <v>36</v>
      </c>
      <c r="B861" s="2" t="s">
        <v>20</v>
      </c>
      <c r="C861" s="2">
        <v>1</v>
      </c>
      <c r="D861" s="2">
        <v>1</v>
      </c>
      <c r="E861" s="2" t="s">
        <v>16</v>
      </c>
      <c r="F861" s="2">
        <v>1</v>
      </c>
      <c r="G861" s="2">
        <v>1000</v>
      </c>
      <c r="H861" s="2">
        <v>815400531</v>
      </c>
      <c r="I861" s="2">
        <v>10</v>
      </c>
      <c r="J861" s="2">
        <v>50</v>
      </c>
      <c r="K861" s="2">
        <v>0</v>
      </c>
      <c r="L861" s="3">
        <v>2.72</v>
      </c>
      <c r="M861" s="3">
        <v>3.75</v>
      </c>
      <c r="N861" s="3">
        <v>6.98</v>
      </c>
      <c r="O861" s="2">
        <v>0</v>
      </c>
    </row>
    <row r="862" spans="1:15" x14ac:dyDescent="0.25">
      <c r="A862" s="2">
        <v>36</v>
      </c>
      <c r="B862" s="2" t="s">
        <v>20</v>
      </c>
      <c r="C862" s="2">
        <v>1</v>
      </c>
      <c r="D862" s="2">
        <v>1</v>
      </c>
      <c r="E862" s="2" t="s">
        <v>17</v>
      </c>
      <c r="F862" s="2">
        <v>1</v>
      </c>
      <c r="G862" s="2">
        <v>1000</v>
      </c>
      <c r="H862" s="2">
        <v>815400531</v>
      </c>
      <c r="I862" s="2">
        <v>10</v>
      </c>
      <c r="J862" s="2">
        <v>50</v>
      </c>
      <c r="K862" s="2">
        <v>0</v>
      </c>
      <c r="L862" s="3">
        <v>4.08</v>
      </c>
      <c r="M862" s="3">
        <v>2.7</v>
      </c>
      <c r="N862" s="3">
        <v>7.18</v>
      </c>
      <c r="O862" s="2">
        <v>0</v>
      </c>
    </row>
    <row r="863" spans="1:15" x14ac:dyDescent="0.25">
      <c r="A863" s="2">
        <v>37</v>
      </c>
      <c r="B863" s="2" t="s">
        <v>20</v>
      </c>
      <c r="C863" s="2">
        <v>1</v>
      </c>
      <c r="D863" s="2">
        <v>1</v>
      </c>
      <c r="E863" s="2" t="s">
        <v>15</v>
      </c>
      <c r="F863" s="2">
        <v>1</v>
      </c>
      <c r="G863" s="2">
        <v>1000</v>
      </c>
      <c r="H863" s="2">
        <v>1889404341</v>
      </c>
      <c r="I863" s="2">
        <v>10</v>
      </c>
      <c r="J863" s="2">
        <v>50</v>
      </c>
      <c r="K863" s="2">
        <v>0</v>
      </c>
      <c r="L863" s="3">
        <v>9.2899999999999991</v>
      </c>
      <c r="M863" s="3">
        <v>6.19</v>
      </c>
      <c r="N863" s="3">
        <v>16.2</v>
      </c>
      <c r="O863" s="2">
        <v>0</v>
      </c>
    </row>
    <row r="864" spans="1:15" x14ac:dyDescent="0.25">
      <c r="A864" s="2">
        <v>37</v>
      </c>
      <c r="B864" s="2" t="s">
        <v>20</v>
      </c>
      <c r="C864" s="2">
        <v>1</v>
      </c>
      <c r="D864" s="2">
        <v>1</v>
      </c>
      <c r="E864" s="2" t="s">
        <v>16</v>
      </c>
      <c r="F864" s="2">
        <v>1</v>
      </c>
      <c r="G864" s="2">
        <v>1000</v>
      </c>
      <c r="H864" s="2">
        <v>1889404341</v>
      </c>
      <c r="I864" s="2">
        <v>10</v>
      </c>
      <c r="J864" s="2">
        <v>50</v>
      </c>
      <c r="K864" s="2">
        <v>0</v>
      </c>
      <c r="L864" s="3">
        <v>2.85</v>
      </c>
      <c r="M864" s="3">
        <v>3.96</v>
      </c>
      <c r="N864" s="3">
        <v>7.32</v>
      </c>
      <c r="O864" s="2">
        <v>0</v>
      </c>
    </row>
    <row r="865" spans="1:15" x14ac:dyDescent="0.25">
      <c r="A865" s="2">
        <v>37</v>
      </c>
      <c r="B865" s="2" t="s">
        <v>20</v>
      </c>
      <c r="C865" s="2">
        <v>1</v>
      </c>
      <c r="D865" s="2">
        <v>1</v>
      </c>
      <c r="E865" s="2" t="s">
        <v>17</v>
      </c>
      <c r="F865" s="2">
        <v>1</v>
      </c>
      <c r="G865" s="2">
        <v>1000</v>
      </c>
      <c r="H865" s="2">
        <v>1889404341</v>
      </c>
      <c r="I865" s="2">
        <v>10</v>
      </c>
      <c r="J865" s="2">
        <v>50</v>
      </c>
      <c r="K865" s="2">
        <v>0</v>
      </c>
      <c r="L865" s="3">
        <v>3.39</v>
      </c>
      <c r="M865" s="3">
        <v>2.41</v>
      </c>
      <c r="N865" s="3">
        <v>6.2</v>
      </c>
      <c r="O865" s="2">
        <v>0</v>
      </c>
    </row>
    <row r="866" spans="1:15" x14ac:dyDescent="0.25">
      <c r="A866" s="2">
        <v>38</v>
      </c>
      <c r="B866" s="2" t="s">
        <v>20</v>
      </c>
      <c r="C866" s="2">
        <v>1</v>
      </c>
      <c r="D866" s="2">
        <v>1</v>
      </c>
      <c r="E866" s="2" t="s">
        <v>15</v>
      </c>
      <c r="F866" s="2">
        <v>1</v>
      </c>
      <c r="G866" s="2">
        <v>1000</v>
      </c>
      <c r="H866" s="2">
        <v>1277861863</v>
      </c>
      <c r="I866" s="2">
        <v>10</v>
      </c>
      <c r="J866" s="2">
        <v>50</v>
      </c>
      <c r="K866" s="2">
        <v>0</v>
      </c>
      <c r="L866" s="3">
        <v>9.69</v>
      </c>
      <c r="M866" s="3">
        <v>6.49</v>
      </c>
      <c r="N866" s="3">
        <v>16.91</v>
      </c>
      <c r="O866" s="2">
        <v>0</v>
      </c>
    </row>
    <row r="867" spans="1:15" x14ac:dyDescent="0.25">
      <c r="A867" s="2">
        <v>38</v>
      </c>
      <c r="B867" s="2" t="s">
        <v>20</v>
      </c>
      <c r="C867" s="2">
        <v>1</v>
      </c>
      <c r="D867" s="2">
        <v>1</v>
      </c>
      <c r="E867" s="2" t="s">
        <v>16</v>
      </c>
      <c r="F867" s="2">
        <v>1</v>
      </c>
      <c r="G867" s="2">
        <v>1000</v>
      </c>
      <c r="H867" s="2">
        <v>1277861863</v>
      </c>
      <c r="I867" s="2">
        <v>10</v>
      </c>
      <c r="J867" s="2">
        <v>50</v>
      </c>
      <c r="K867" s="2">
        <v>0</v>
      </c>
      <c r="L867" s="3">
        <v>3.76</v>
      </c>
      <c r="M867" s="3">
        <v>4.21</v>
      </c>
      <c r="N867" s="3">
        <v>8.48</v>
      </c>
      <c r="O867" s="2">
        <v>0</v>
      </c>
    </row>
    <row r="868" spans="1:15" x14ac:dyDescent="0.25">
      <c r="A868" s="2">
        <v>38</v>
      </c>
      <c r="B868" s="2" t="s">
        <v>20</v>
      </c>
      <c r="C868" s="2">
        <v>1</v>
      </c>
      <c r="D868" s="2">
        <v>1</v>
      </c>
      <c r="E868" s="2" t="s">
        <v>17</v>
      </c>
      <c r="F868" s="2">
        <v>1</v>
      </c>
      <c r="G868" s="2">
        <v>1000</v>
      </c>
      <c r="H868" s="2">
        <v>1277861863</v>
      </c>
      <c r="I868" s="2">
        <v>10</v>
      </c>
      <c r="J868" s="2">
        <v>50</v>
      </c>
      <c r="K868" s="2">
        <v>0</v>
      </c>
      <c r="L868" s="3">
        <v>4.42</v>
      </c>
      <c r="M868" s="3">
        <v>2.8</v>
      </c>
      <c r="N868" s="3">
        <v>7.62</v>
      </c>
      <c r="O868" s="2">
        <v>0</v>
      </c>
    </row>
    <row r="869" spans="1:15" x14ac:dyDescent="0.25">
      <c r="A869" s="2">
        <v>39</v>
      </c>
      <c r="B869" s="2" t="s">
        <v>20</v>
      </c>
      <c r="C869" s="2">
        <v>1</v>
      </c>
      <c r="D869" s="2">
        <v>1</v>
      </c>
      <c r="E869" s="2" t="s">
        <v>15</v>
      </c>
      <c r="F869" s="2">
        <v>1</v>
      </c>
      <c r="G869" s="2">
        <v>1000</v>
      </c>
      <c r="H869" s="2">
        <v>1633233815</v>
      </c>
      <c r="I869" s="2">
        <v>10</v>
      </c>
      <c r="J869" s="2">
        <v>50</v>
      </c>
      <c r="K869" s="2">
        <v>0</v>
      </c>
      <c r="L869" s="3">
        <v>11.51</v>
      </c>
      <c r="M869" s="3">
        <v>7.54</v>
      </c>
      <c r="N869" s="3">
        <v>19.77</v>
      </c>
      <c r="O869" s="2">
        <v>0</v>
      </c>
    </row>
    <row r="870" spans="1:15" x14ac:dyDescent="0.25">
      <c r="A870" s="2">
        <v>39</v>
      </c>
      <c r="B870" s="2" t="s">
        <v>20</v>
      </c>
      <c r="C870" s="2">
        <v>1</v>
      </c>
      <c r="D870" s="2">
        <v>1</v>
      </c>
      <c r="E870" s="2" t="s">
        <v>16</v>
      </c>
      <c r="F870" s="2">
        <v>1</v>
      </c>
      <c r="G870" s="2">
        <v>1000</v>
      </c>
      <c r="H870" s="2">
        <v>1633233815</v>
      </c>
      <c r="I870" s="2">
        <v>10</v>
      </c>
      <c r="J870" s="2">
        <v>50</v>
      </c>
      <c r="K870" s="2">
        <v>0</v>
      </c>
      <c r="L870" s="3">
        <v>3.36</v>
      </c>
      <c r="M870" s="3">
        <v>3.87</v>
      </c>
      <c r="N870" s="3">
        <v>7.73</v>
      </c>
      <c r="O870" s="2">
        <v>0</v>
      </c>
    </row>
    <row r="871" spans="1:15" x14ac:dyDescent="0.25">
      <c r="A871" s="2">
        <v>39</v>
      </c>
      <c r="B871" s="2" t="s">
        <v>20</v>
      </c>
      <c r="C871" s="2">
        <v>1</v>
      </c>
      <c r="D871" s="2">
        <v>1</v>
      </c>
      <c r="E871" s="2" t="s">
        <v>17</v>
      </c>
      <c r="F871" s="2">
        <v>1</v>
      </c>
      <c r="G871" s="2">
        <v>1000</v>
      </c>
      <c r="H871" s="2">
        <v>1633233815</v>
      </c>
      <c r="I871" s="2">
        <v>10</v>
      </c>
      <c r="J871" s="2">
        <v>50</v>
      </c>
      <c r="K871" s="2">
        <v>0</v>
      </c>
      <c r="L871" s="3">
        <v>3.73</v>
      </c>
      <c r="M871" s="3">
        <v>2.4300000000000002</v>
      </c>
      <c r="N871" s="3">
        <v>6.57</v>
      </c>
      <c r="O871" s="2">
        <v>0</v>
      </c>
    </row>
    <row r="872" spans="1:15" x14ac:dyDescent="0.25">
      <c r="A872" s="2">
        <v>40</v>
      </c>
      <c r="B872" s="2" t="s">
        <v>20</v>
      </c>
      <c r="C872" s="2">
        <v>1</v>
      </c>
      <c r="D872" s="2">
        <v>1</v>
      </c>
      <c r="E872" s="2" t="s">
        <v>15</v>
      </c>
      <c r="F872" s="2">
        <v>1</v>
      </c>
      <c r="G872" s="2">
        <v>1000</v>
      </c>
      <c r="H872" s="2">
        <v>431804828</v>
      </c>
      <c r="I872" s="2">
        <v>10</v>
      </c>
      <c r="J872" s="2">
        <v>50</v>
      </c>
      <c r="K872" s="2">
        <v>0</v>
      </c>
      <c r="L872" s="3">
        <v>7.14</v>
      </c>
      <c r="M872" s="3">
        <v>5.74</v>
      </c>
      <c r="N872" s="3">
        <v>13.61</v>
      </c>
      <c r="O872" s="2">
        <v>0</v>
      </c>
    </row>
    <row r="873" spans="1:15" x14ac:dyDescent="0.25">
      <c r="A873" s="2">
        <v>40</v>
      </c>
      <c r="B873" s="2" t="s">
        <v>20</v>
      </c>
      <c r="C873" s="2">
        <v>1</v>
      </c>
      <c r="D873" s="2">
        <v>1</v>
      </c>
      <c r="E873" s="2" t="s">
        <v>16</v>
      </c>
      <c r="F873" s="2">
        <v>1</v>
      </c>
      <c r="G873" s="2">
        <v>1000</v>
      </c>
      <c r="H873" s="2">
        <v>431804828</v>
      </c>
      <c r="I873" s="2">
        <v>10</v>
      </c>
      <c r="J873" s="2">
        <v>50</v>
      </c>
      <c r="K873" s="2">
        <v>0</v>
      </c>
      <c r="L873" s="3">
        <v>3.41</v>
      </c>
      <c r="M873" s="3">
        <v>4.05</v>
      </c>
      <c r="N873" s="3">
        <v>7.99</v>
      </c>
      <c r="O873" s="2">
        <v>0</v>
      </c>
    </row>
    <row r="874" spans="1:15" x14ac:dyDescent="0.25">
      <c r="A874" s="2">
        <v>40</v>
      </c>
      <c r="B874" s="2" t="s">
        <v>20</v>
      </c>
      <c r="C874" s="2">
        <v>1</v>
      </c>
      <c r="D874" s="2">
        <v>1</v>
      </c>
      <c r="E874" s="2" t="s">
        <v>17</v>
      </c>
      <c r="F874" s="2">
        <v>1</v>
      </c>
      <c r="G874" s="2">
        <v>1000</v>
      </c>
      <c r="H874" s="2">
        <v>431804828</v>
      </c>
      <c r="I874" s="2">
        <v>10</v>
      </c>
      <c r="J874" s="2">
        <v>50</v>
      </c>
      <c r="K874" s="2">
        <v>0</v>
      </c>
      <c r="L874" s="3">
        <v>3.19</v>
      </c>
      <c r="M874" s="3">
        <v>2.34</v>
      </c>
      <c r="N874" s="3">
        <v>5.92</v>
      </c>
      <c r="O874" s="2">
        <v>0</v>
      </c>
    </row>
    <row r="875" spans="1:15" x14ac:dyDescent="0.25">
      <c r="A875" s="2">
        <v>41</v>
      </c>
      <c r="B875" s="2" t="s">
        <v>20</v>
      </c>
      <c r="C875" s="2">
        <v>1</v>
      </c>
      <c r="D875" s="2">
        <v>1</v>
      </c>
      <c r="E875" s="2" t="s">
        <v>15</v>
      </c>
      <c r="F875" s="2">
        <v>1</v>
      </c>
      <c r="G875" s="2">
        <v>1000</v>
      </c>
      <c r="H875" s="2">
        <v>1159233396</v>
      </c>
      <c r="I875" s="2">
        <v>10</v>
      </c>
      <c r="J875" s="2">
        <v>50</v>
      </c>
      <c r="K875" s="2">
        <v>0</v>
      </c>
      <c r="L875" s="3">
        <v>7.12</v>
      </c>
      <c r="M875" s="3">
        <v>5.49</v>
      </c>
      <c r="N875" s="3">
        <v>13.34</v>
      </c>
      <c r="O875" s="2">
        <v>0</v>
      </c>
    </row>
    <row r="876" spans="1:15" x14ac:dyDescent="0.25">
      <c r="A876" s="2">
        <v>41</v>
      </c>
      <c r="B876" s="2" t="s">
        <v>20</v>
      </c>
      <c r="C876" s="2">
        <v>1</v>
      </c>
      <c r="D876" s="2">
        <v>1</v>
      </c>
      <c r="E876" s="2" t="s">
        <v>16</v>
      </c>
      <c r="F876" s="2">
        <v>1</v>
      </c>
      <c r="G876" s="2">
        <v>1000</v>
      </c>
      <c r="H876" s="2">
        <v>1159233396</v>
      </c>
      <c r="I876" s="2">
        <v>10</v>
      </c>
      <c r="J876" s="2">
        <v>50</v>
      </c>
      <c r="K876" s="2">
        <v>0</v>
      </c>
      <c r="L876" s="3">
        <v>2.76</v>
      </c>
      <c r="M876" s="3">
        <v>3.83</v>
      </c>
      <c r="N876" s="3">
        <v>7.08</v>
      </c>
      <c r="O876" s="2">
        <v>0</v>
      </c>
    </row>
    <row r="877" spans="1:15" x14ac:dyDescent="0.25">
      <c r="A877" s="2">
        <v>41</v>
      </c>
      <c r="B877" s="2" t="s">
        <v>20</v>
      </c>
      <c r="C877" s="2">
        <v>1</v>
      </c>
      <c r="D877" s="2">
        <v>1</v>
      </c>
      <c r="E877" s="2" t="s">
        <v>17</v>
      </c>
      <c r="F877" s="2">
        <v>1</v>
      </c>
      <c r="G877" s="2">
        <v>1000</v>
      </c>
      <c r="H877" s="2">
        <v>1159233396</v>
      </c>
      <c r="I877" s="2">
        <v>10</v>
      </c>
      <c r="J877" s="2">
        <v>50</v>
      </c>
      <c r="K877" s="2">
        <v>0</v>
      </c>
      <c r="L877" s="3">
        <v>2.44</v>
      </c>
      <c r="M877" s="3">
        <v>2.2999999999999998</v>
      </c>
      <c r="N877" s="3">
        <v>5.14</v>
      </c>
      <c r="O877" s="2">
        <v>0</v>
      </c>
    </row>
    <row r="878" spans="1:15" x14ac:dyDescent="0.25">
      <c r="A878" s="2">
        <v>42</v>
      </c>
      <c r="B878" s="2" t="s">
        <v>20</v>
      </c>
      <c r="C878" s="2">
        <v>1</v>
      </c>
      <c r="D878" s="2">
        <v>1</v>
      </c>
      <c r="E878" s="2" t="s">
        <v>15</v>
      </c>
      <c r="F878" s="2">
        <v>1</v>
      </c>
      <c r="G878" s="2">
        <v>1000</v>
      </c>
      <c r="H878" s="2">
        <v>570492694</v>
      </c>
      <c r="I878" s="2">
        <v>10</v>
      </c>
      <c r="J878" s="2">
        <v>50</v>
      </c>
      <c r="K878" s="2">
        <v>0</v>
      </c>
      <c r="L878" s="3">
        <v>8.25</v>
      </c>
      <c r="M878" s="3">
        <v>5.86</v>
      </c>
      <c r="N878" s="3">
        <v>14.78</v>
      </c>
      <c r="O878" s="2">
        <v>0</v>
      </c>
    </row>
    <row r="879" spans="1:15" x14ac:dyDescent="0.25">
      <c r="A879" s="2">
        <v>42</v>
      </c>
      <c r="B879" s="2" t="s">
        <v>20</v>
      </c>
      <c r="C879" s="2">
        <v>1</v>
      </c>
      <c r="D879" s="2">
        <v>1</v>
      </c>
      <c r="E879" s="2" t="s">
        <v>16</v>
      </c>
      <c r="F879" s="2">
        <v>1</v>
      </c>
      <c r="G879" s="2">
        <v>1000</v>
      </c>
      <c r="H879" s="2">
        <v>570492694</v>
      </c>
      <c r="I879" s="2">
        <v>10</v>
      </c>
      <c r="J879" s="2">
        <v>50</v>
      </c>
      <c r="K879" s="2">
        <v>0</v>
      </c>
      <c r="L879" s="3">
        <v>3.43</v>
      </c>
      <c r="M879" s="3">
        <v>4.17</v>
      </c>
      <c r="N879" s="3">
        <v>8.1199999999999992</v>
      </c>
      <c r="O879" s="2">
        <v>0</v>
      </c>
    </row>
    <row r="880" spans="1:15" x14ac:dyDescent="0.25">
      <c r="A880" s="2">
        <v>42</v>
      </c>
      <c r="B880" s="2" t="s">
        <v>20</v>
      </c>
      <c r="C880" s="2">
        <v>1</v>
      </c>
      <c r="D880" s="2">
        <v>1</v>
      </c>
      <c r="E880" s="2" t="s">
        <v>17</v>
      </c>
      <c r="F880" s="2">
        <v>1</v>
      </c>
      <c r="G880" s="2">
        <v>1000</v>
      </c>
      <c r="H880" s="2">
        <v>570492694</v>
      </c>
      <c r="I880" s="2">
        <v>10</v>
      </c>
      <c r="J880" s="2">
        <v>50</v>
      </c>
      <c r="K880" s="2">
        <v>0</v>
      </c>
      <c r="L880" s="3">
        <v>3.35</v>
      </c>
      <c r="M880" s="3">
        <v>2.48</v>
      </c>
      <c r="N880" s="3">
        <v>6.24</v>
      </c>
      <c r="O880" s="2">
        <v>0</v>
      </c>
    </row>
    <row r="881" spans="1:15" x14ac:dyDescent="0.25">
      <c r="A881" s="2">
        <v>43</v>
      </c>
      <c r="B881" s="2" t="s">
        <v>20</v>
      </c>
      <c r="C881" s="2">
        <v>1</v>
      </c>
      <c r="D881" s="2">
        <v>1</v>
      </c>
      <c r="E881" s="2" t="s">
        <v>15</v>
      </c>
      <c r="F881" s="2">
        <v>1</v>
      </c>
      <c r="G881" s="2">
        <v>1000</v>
      </c>
      <c r="H881" s="2">
        <v>939421478</v>
      </c>
      <c r="I881" s="2">
        <v>10</v>
      </c>
      <c r="J881" s="2">
        <v>50</v>
      </c>
      <c r="K881" s="2">
        <v>0</v>
      </c>
      <c r="L881" s="3">
        <v>4.8099999999999996</v>
      </c>
      <c r="M881" s="3">
        <v>4.9400000000000004</v>
      </c>
      <c r="N881" s="3">
        <v>10.47</v>
      </c>
      <c r="O881" s="2">
        <v>0</v>
      </c>
    </row>
    <row r="882" spans="1:15" x14ac:dyDescent="0.25">
      <c r="A882" s="2">
        <v>43</v>
      </c>
      <c r="B882" s="2" t="s">
        <v>20</v>
      </c>
      <c r="C882" s="2">
        <v>1</v>
      </c>
      <c r="D882" s="2">
        <v>1</v>
      </c>
      <c r="E882" s="2" t="s">
        <v>16</v>
      </c>
      <c r="F882" s="2">
        <v>1</v>
      </c>
      <c r="G882" s="2">
        <v>1000</v>
      </c>
      <c r="H882" s="2">
        <v>939421478</v>
      </c>
      <c r="I882" s="2">
        <v>10</v>
      </c>
      <c r="J882" s="2">
        <v>50</v>
      </c>
      <c r="K882" s="2">
        <v>0</v>
      </c>
      <c r="L882" s="3">
        <v>2.7</v>
      </c>
      <c r="M882" s="3">
        <v>3.82</v>
      </c>
      <c r="N882" s="3">
        <v>7.03</v>
      </c>
      <c r="O882" s="2">
        <v>0</v>
      </c>
    </row>
    <row r="883" spans="1:15" x14ac:dyDescent="0.25">
      <c r="A883" s="2">
        <v>43</v>
      </c>
      <c r="B883" s="2" t="s">
        <v>20</v>
      </c>
      <c r="C883" s="2">
        <v>1</v>
      </c>
      <c r="D883" s="2">
        <v>1</v>
      </c>
      <c r="E883" s="2" t="s">
        <v>17</v>
      </c>
      <c r="F883" s="2">
        <v>1</v>
      </c>
      <c r="G883" s="2">
        <v>1000</v>
      </c>
      <c r="H883" s="2">
        <v>939421478</v>
      </c>
      <c r="I883" s="2">
        <v>10</v>
      </c>
      <c r="J883" s="2">
        <v>50</v>
      </c>
      <c r="K883" s="2">
        <v>0</v>
      </c>
      <c r="L883" s="3">
        <v>2.31</v>
      </c>
      <c r="M883" s="3">
        <v>2.08</v>
      </c>
      <c r="N883" s="3">
        <v>4.79</v>
      </c>
      <c r="O883" s="2">
        <v>0</v>
      </c>
    </row>
    <row r="884" spans="1:15" x14ac:dyDescent="0.25">
      <c r="A884" s="2">
        <v>44</v>
      </c>
      <c r="B884" s="2" t="s">
        <v>20</v>
      </c>
      <c r="C884" s="2">
        <v>1</v>
      </c>
      <c r="D884" s="2">
        <v>1</v>
      </c>
      <c r="E884" s="2" t="s">
        <v>15</v>
      </c>
      <c r="F884" s="2">
        <v>1</v>
      </c>
      <c r="G884" s="2">
        <v>1000</v>
      </c>
      <c r="H884" s="2">
        <v>307252398</v>
      </c>
      <c r="I884" s="2">
        <v>10</v>
      </c>
      <c r="J884" s="2">
        <v>50</v>
      </c>
      <c r="K884" s="2">
        <v>0</v>
      </c>
      <c r="L884" s="3">
        <v>10.5</v>
      </c>
      <c r="M884" s="3">
        <v>7.36</v>
      </c>
      <c r="N884" s="3">
        <v>18.59</v>
      </c>
      <c r="O884" s="2">
        <v>0</v>
      </c>
    </row>
    <row r="885" spans="1:15" x14ac:dyDescent="0.25">
      <c r="A885" s="2">
        <v>44</v>
      </c>
      <c r="B885" s="2" t="s">
        <v>20</v>
      </c>
      <c r="C885" s="2">
        <v>1</v>
      </c>
      <c r="D885" s="2">
        <v>1</v>
      </c>
      <c r="E885" s="2" t="s">
        <v>16</v>
      </c>
      <c r="F885" s="2">
        <v>1</v>
      </c>
      <c r="G885" s="2">
        <v>1000</v>
      </c>
      <c r="H885" s="2">
        <v>307252398</v>
      </c>
      <c r="I885" s="2">
        <v>10</v>
      </c>
      <c r="J885" s="2">
        <v>50</v>
      </c>
      <c r="K885" s="2">
        <v>0</v>
      </c>
      <c r="L885" s="3">
        <v>2.29</v>
      </c>
      <c r="M885" s="3">
        <v>3.82</v>
      </c>
      <c r="N885" s="3">
        <v>6.62</v>
      </c>
      <c r="O885" s="2">
        <v>0</v>
      </c>
    </row>
    <row r="886" spans="1:15" x14ac:dyDescent="0.25">
      <c r="A886" s="2">
        <v>44</v>
      </c>
      <c r="B886" s="2" t="s">
        <v>20</v>
      </c>
      <c r="C886" s="2">
        <v>1</v>
      </c>
      <c r="D886" s="2">
        <v>1</v>
      </c>
      <c r="E886" s="2" t="s">
        <v>17</v>
      </c>
      <c r="F886" s="2">
        <v>1</v>
      </c>
      <c r="G886" s="2">
        <v>1000</v>
      </c>
      <c r="H886" s="2">
        <v>307252398</v>
      </c>
      <c r="I886" s="2">
        <v>10</v>
      </c>
      <c r="J886" s="2">
        <v>50</v>
      </c>
      <c r="K886" s="2">
        <v>0</v>
      </c>
      <c r="L886" s="3">
        <v>3.5</v>
      </c>
      <c r="M886" s="3">
        <v>2.33</v>
      </c>
      <c r="N886" s="3">
        <v>6.2</v>
      </c>
      <c r="O886" s="2">
        <v>0</v>
      </c>
    </row>
    <row r="887" spans="1:15" x14ac:dyDescent="0.25">
      <c r="A887" s="2">
        <v>45</v>
      </c>
      <c r="B887" s="2" t="s">
        <v>20</v>
      </c>
      <c r="C887" s="2">
        <v>1</v>
      </c>
      <c r="D887" s="2">
        <v>1</v>
      </c>
      <c r="E887" s="2" t="s">
        <v>15</v>
      </c>
      <c r="F887" s="2">
        <v>1</v>
      </c>
      <c r="G887" s="2">
        <v>1000</v>
      </c>
      <c r="H887" s="2">
        <v>933515109</v>
      </c>
      <c r="I887" s="2">
        <v>10</v>
      </c>
      <c r="J887" s="2">
        <v>50</v>
      </c>
      <c r="K887" s="2">
        <v>0</v>
      </c>
      <c r="L887" s="3">
        <v>7.97</v>
      </c>
      <c r="M887" s="3">
        <v>5.44</v>
      </c>
      <c r="N887" s="3">
        <v>14.14</v>
      </c>
      <c r="O887" s="2">
        <v>0</v>
      </c>
    </row>
    <row r="888" spans="1:15" x14ac:dyDescent="0.25">
      <c r="A888" s="2">
        <v>45</v>
      </c>
      <c r="B888" s="2" t="s">
        <v>20</v>
      </c>
      <c r="C888" s="2">
        <v>1</v>
      </c>
      <c r="D888" s="2">
        <v>1</v>
      </c>
      <c r="E888" s="2" t="s">
        <v>16</v>
      </c>
      <c r="F888" s="2">
        <v>1</v>
      </c>
      <c r="G888" s="2">
        <v>1000</v>
      </c>
      <c r="H888" s="2">
        <v>933515109</v>
      </c>
      <c r="I888" s="2">
        <v>10</v>
      </c>
      <c r="J888" s="2">
        <v>50</v>
      </c>
      <c r="K888" s="2">
        <v>0</v>
      </c>
      <c r="L888" s="3">
        <v>3.2</v>
      </c>
      <c r="M888" s="3">
        <v>3.92</v>
      </c>
      <c r="N888" s="3">
        <v>7.63</v>
      </c>
      <c r="O888" s="2">
        <v>0</v>
      </c>
    </row>
    <row r="889" spans="1:15" x14ac:dyDescent="0.25">
      <c r="A889" s="2">
        <v>45</v>
      </c>
      <c r="B889" s="2" t="s">
        <v>20</v>
      </c>
      <c r="C889" s="2">
        <v>1</v>
      </c>
      <c r="D889" s="2">
        <v>1</v>
      </c>
      <c r="E889" s="2" t="s">
        <v>17</v>
      </c>
      <c r="F889" s="2">
        <v>1</v>
      </c>
      <c r="G889" s="2">
        <v>1000</v>
      </c>
      <c r="H889" s="2">
        <v>933515109</v>
      </c>
      <c r="I889" s="2">
        <v>10</v>
      </c>
      <c r="J889" s="2">
        <v>50</v>
      </c>
      <c r="K889" s="2">
        <v>0</v>
      </c>
      <c r="L889" s="3">
        <v>2.96</v>
      </c>
      <c r="M889" s="3">
        <v>2.21</v>
      </c>
      <c r="N889" s="3">
        <v>5.58</v>
      </c>
      <c r="O889" s="2">
        <v>0</v>
      </c>
    </row>
    <row r="890" spans="1:15" x14ac:dyDescent="0.25">
      <c r="A890" s="2">
        <v>46</v>
      </c>
      <c r="B890" s="2" t="s">
        <v>20</v>
      </c>
      <c r="C890" s="2">
        <v>1</v>
      </c>
      <c r="D890" s="2">
        <v>1</v>
      </c>
      <c r="E890" s="2" t="s">
        <v>15</v>
      </c>
      <c r="F890" s="2">
        <v>1</v>
      </c>
      <c r="G890" s="2">
        <v>1000</v>
      </c>
      <c r="H890" s="2">
        <v>1199358335</v>
      </c>
      <c r="I890" s="2">
        <v>10</v>
      </c>
      <c r="J890" s="2">
        <v>50</v>
      </c>
      <c r="K890" s="2">
        <v>0</v>
      </c>
      <c r="L890" s="3">
        <v>8.49</v>
      </c>
      <c r="M890" s="3">
        <v>5.71</v>
      </c>
      <c r="N890" s="3">
        <v>14.87</v>
      </c>
      <c r="O890" s="2">
        <v>0</v>
      </c>
    </row>
    <row r="891" spans="1:15" x14ac:dyDescent="0.25">
      <c r="A891" s="2">
        <v>46</v>
      </c>
      <c r="B891" s="2" t="s">
        <v>20</v>
      </c>
      <c r="C891" s="2">
        <v>1</v>
      </c>
      <c r="D891" s="2">
        <v>1</v>
      </c>
      <c r="E891" s="2" t="s">
        <v>16</v>
      </c>
      <c r="F891" s="2">
        <v>1</v>
      </c>
      <c r="G891" s="2">
        <v>1000</v>
      </c>
      <c r="H891" s="2">
        <v>1199358335</v>
      </c>
      <c r="I891" s="2">
        <v>10</v>
      </c>
      <c r="J891" s="2">
        <v>50</v>
      </c>
      <c r="K891" s="2">
        <v>0</v>
      </c>
      <c r="L891" s="3">
        <v>2.65</v>
      </c>
      <c r="M891" s="3">
        <v>3.88</v>
      </c>
      <c r="N891" s="3">
        <v>7.04</v>
      </c>
      <c r="O891" s="2">
        <v>0</v>
      </c>
    </row>
    <row r="892" spans="1:15" x14ac:dyDescent="0.25">
      <c r="A892" s="2">
        <v>46</v>
      </c>
      <c r="B892" s="2" t="s">
        <v>20</v>
      </c>
      <c r="C892" s="2">
        <v>1</v>
      </c>
      <c r="D892" s="2">
        <v>1</v>
      </c>
      <c r="E892" s="2" t="s">
        <v>17</v>
      </c>
      <c r="F892" s="2">
        <v>1</v>
      </c>
      <c r="G892" s="2">
        <v>1000</v>
      </c>
      <c r="H892" s="2">
        <v>1199358335</v>
      </c>
      <c r="I892" s="2">
        <v>10</v>
      </c>
      <c r="J892" s="2">
        <v>50</v>
      </c>
      <c r="K892" s="2">
        <v>0</v>
      </c>
      <c r="L892" s="3">
        <v>2.68</v>
      </c>
      <c r="M892" s="3">
        <v>2.27</v>
      </c>
      <c r="N892" s="3">
        <v>5.36</v>
      </c>
      <c r="O892" s="2">
        <v>0</v>
      </c>
    </row>
    <row r="893" spans="1:15" x14ac:dyDescent="0.25">
      <c r="A893" s="2">
        <v>47</v>
      </c>
      <c r="B893" s="2" t="s">
        <v>20</v>
      </c>
      <c r="C893" s="2">
        <v>1</v>
      </c>
      <c r="D893" s="2">
        <v>1</v>
      </c>
      <c r="E893" s="2" t="s">
        <v>15</v>
      </c>
      <c r="F893" s="2">
        <v>1</v>
      </c>
      <c r="G893" s="2">
        <v>1000</v>
      </c>
      <c r="H893" s="2">
        <v>264363043</v>
      </c>
      <c r="I893" s="2">
        <v>10</v>
      </c>
      <c r="J893" s="2">
        <v>50</v>
      </c>
      <c r="K893" s="2">
        <v>0</v>
      </c>
      <c r="L893" s="3">
        <v>5.62</v>
      </c>
      <c r="M893" s="3">
        <v>5.42</v>
      </c>
      <c r="N893" s="3">
        <v>11.75</v>
      </c>
      <c r="O893" s="2">
        <v>0</v>
      </c>
    </row>
    <row r="894" spans="1:15" x14ac:dyDescent="0.25">
      <c r="A894" s="2">
        <v>47</v>
      </c>
      <c r="B894" s="2" t="s">
        <v>20</v>
      </c>
      <c r="C894" s="2">
        <v>1</v>
      </c>
      <c r="D894" s="2">
        <v>1</v>
      </c>
      <c r="E894" s="2" t="s">
        <v>16</v>
      </c>
      <c r="F894" s="2">
        <v>1</v>
      </c>
      <c r="G894" s="2">
        <v>1000</v>
      </c>
      <c r="H894" s="2">
        <v>264363043</v>
      </c>
      <c r="I894" s="2">
        <v>10</v>
      </c>
      <c r="J894" s="2">
        <v>50</v>
      </c>
      <c r="K894" s="2">
        <v>0</v>
      </c>
      <c r="L894" s="3">
        <v>3.15</v>
      </c>
      <c r="M894" s="3">
        <v>3.95</v>
      </c>
      <c r="N894" s="3">
        <v>7.62</v>
      </c>
      <c r="O894" s="2">
        <v>0</v>
      </c>
    </row>
    <row r="895" spans="1:15" x14ac:dyDescent="0.25">
      <c r="A895" s="2">
        <v>47</v>
      </c>
      <c r="B895" s="2" t="s">
        <v>20</v>
      </c>
      <c r="C895" s="2">
        <v>1</v>
      </c>
      <c r="D895" s="2">
        <v>1</v>
      </c>
      <c r="E895" s="2" t="s">
        <v>17</v>
      </c>
      <c r="F895" s="2">
        <v>1</v>
      </c>
      <c r="G895" s="2">
        <v>1000</v>
      </c>
      <c r="H895" s="2">
        <v>264363043</v>
      </c>
      <c r="I895" s="2">
        <v>10</v>
      </c>
      <c r="J895" s="2">
        <v>50</v>
      </c>
      <c r="K895" s="2">
        <v>0</v>
      </c>
      <c r="L895" s="3">
        <v>5.38</v>
      </c>
      <c r="M895" s="3">
        <v>3.41</v>
      </c>
      <c r="N895" s="3">
        <v>9.16</v>
      </c>
      <c r="O895" s="2">
        <v>0</v>
      </c>
    </row>
    <row r="896" spans="1:15" x14ac:dyDescent="0.25">
      <c r="A896" s="2">
        <v>48</v>
      </c>
      <c r="B896" s="2" t="s">
        <v>20</v>
      </c>
      <c r="C896" s="2">
        <v>1</v>
      </c>
      <c r="D896" s="2">
        <v>1</v>
      </c>
      <c r="E896" s="2" t="s">
        <v>15</v>
      </c>
      <c r="F896" s="2">
        <v>1</v>
      </c>
      <c r="G896" s="2">
        <v>1000</v>
      </c>
      <c r="H896" s="2">
        <v>1805033614</v>
      </c>
      <c r="I896" s="2">
        <v>10</v>
      </c>
      <c r="J896" s="2">
        <v>50</v>
      </c>
      <c r="K896" s="2">
        <v>0</v>
      </c>
      <c r="L896" s="3">
        <v>7.74</v>
      </c>
      <c r="M896" s="3">
        <v>5.56</v>
      </c>
      <c r="N896" s="3">
        <v>14.02</v>
      </c>
      <c r="O896" s="2">
        <v>0</v>
      </c>
    </row>
    <row r="897" spans="1:15" x14ac:dyDescent="0.25">
      <c r="A897" s="2">
        <v>48</v>
      </c>
      <c r="B897" s="2" t="s">
        <v>20</v>
      </c>
      <c r="C897" s="2">
        <v>1</v>
      </c>
      <c r="D897" s="2">
        <v>1</v>
      </c>
      <c r="E897" s="2" t="s">
        <v>16</v>
      </c>
      <c r="F897" s="2">
        <v>1</v>
      </c>
      <c r="G897" s="2">
        <v>1000</v>
      </c>
      <c r="H897" s="2">
        <v>1805033614</v>
      </c>
      <c r="I897" s="2">
        <v>10</v>
      </c>
      <c r="J897" s="2">
        <v>50</v>
      </c>
      <c r="K897" s="2">
        <v>0</v>
      </c>
      <c r="L897" s="3">
        <v>3</v>
      </c>
      <c r="M897" s="3">
        <v>4.1900000000000004</v>
      </c>
      <c r="N897" s="3">
        <v>7.71</v>
      </c>
      <c r="O897" s="2">
        <v>0</v>
      </c>
    </row>
    <row r="898" spans="1:15" x14ac:dyDescent="0.25">
      <c r="A898" s="2">
        <v>48</v>
      </c>
      <c r="B898" s="2" t="s">
        <v>20</v>
      </c>
      <c r="C898" s="2">
        <v>1</v>
      </c>
      <c r="D898" s="2">
        <v>1</v>
      </c>
      <c r="E898" s="2" t="s">
        <v>17</v>
      </c>
      <c r="F898" s="2">
        <v>1</v>
      </c>
      <c r="G898" s="2">
        <v>1000</v>
      </c>
      <c r="H898" s="2">
        <v>1805033614</v>
      </c>
      <c r="I898" s="2">
        <v>10</v>
      </c>
      <c r="J898" s="2">
        <v>50</v>
      </c>
      <c r="K898" s="2">
        <v>0</v>
      </c>
      <c r="L898" s="3">
        <v>3.14</v>
      </c>
      <c r="M898" s="3">
        <v>2.5499999999999998</v>
      </c>
      <c r="N898" s="3">
        <v>6.09</v>
      </c>
      <c r="O898" s="2">
        <v>0</v>
      </c>
    </row>
    <row r="899" spans="1:15" x14ac:dyDescent="0.25">
      <c r="A899" s="2">
        <v>49</v>
      </c>
      <c r="B899" s="2" t="s">
        <v>20</v>
      </c>
      <c r="C899" s="2">
        <v>1</v>
      </c>
      <c r="D899" s="2">
        <v>1</v>
      </c>
      <c r="E899" s="2" t="s">
        <v>15</v>
      </c>
      <c r="F899" s="2">
        <v>1</v>
      </c>
      <c r="G899" s="2">
        <v>1000</v>
      </c>
      <c r="H899" s="2">
        <v>838991380</v>
      </c>
      <c r="I899" s="2">
        <v>10</v>
      </c>
      <c r="J899" s="2">
        <v>50</v>
      </c>
      <c r="K899" s="2">
        <v>0</v>
      </c>
      <c r="L899" s="3">
        <v>6.06</v>
      </c>
      <c r="M899" s="3">
        <v>4.9400000000000004</v>
      </c>
      <c r="N899" s="3">
        <v>11.72</v>
      </c>
      <c r="O899" s="2">
        <v>0</v>
      </c>
    </row>
    <row r="900" spans="1:15" x14ac:dyDescent="0.25">
      <c r="A900" s="2">
        <v>49</v>
      </c>
      <c r="B900" s="2" t="s">
        <v>20</v>
      </c>
      <c r="C900" s="2">
        <v>1</v>
      </c>
      <c r="D900" s="2">
        <v>1</v>
      </c>
      <c r="E900" s="2" t="s">
        <v>16</v>
      </c>
      <c r="F900" s="2">
        <v>1</v>
      </c>
      <c r="G900" s="2">
        <v>1000</v>
      </c>
      <c r="H900" s="2">
        <v>838991380</v>
      </c>
      <c r="I900" s="2">
        <v>10</v>
      </c>
      <c r="J900" s="2">
        <v>50</v>
      </c>
      <c r="K900" s="2">
        <v>0</v>
      </c>
      <c r="L900" s="3">
        <v>1.62</v>
      </c>
      <c r="M900" s="3">
        <v>3.12</v>
      </c>
      <c r="N900" s="3">
        <v>5.21</v>
      </c>
      <c r="O900" s="2">
        <v>0</v>
      </c>
    </row>
    <row r="901" spans="1:15" x14ac:dyDescent="0.25">
      <c r="A901" s="2">
        <v>49</v>
      </c>
      <c r="B901" s="2" t="s">
        <v>20</v>
      </c>
      <c r="C901" s="2">
        <v>1</v>
      </c>
      <c r="D901" s="2">
        <v>1</v>
      </c>
      <c r="E901" s="2" t="s">
        <v>17</v>
      </c>
      <c r="F901" s="2">
        <v>1</v>
      </c>
      <c r="G901" s="2">
        <v>1000</v>
      </c>
      <c r="H901" s="2">
        <v>838991380</v>
      </c>
      <c r="I901" s="2">
        <v>10</v>
      </c>
      <c r="J901" s="2">
        <v>50</v>
      </c>
      <c r="K901" s="2">
        <v>0</v>
      </c>
      <c r="L901" s="3">
        <v>3.72</v>
      </c>
      <c r="M901" s="3">
        <v>2.78</v>
      </c>
      <c r="N901" s="3">
        <v>6.9</v>
      </c>
      <c r="O901" s="2">
        <v>0</v>
      </c>
    </row>
    <row r="902" spans="1:15" x14ac:dyDescent="0.25">
      <c r="A902" s="2">
        <v>0</v>
      </c>
      <c r="B902" s="2" t="s">
        <v>20</v>
      </c>
      <c r="C902" s="2">
        <v>1</v>
      </c>
      <c r="D902" s="2">
        <v>2</v>
      </c>
      <c r="E902" s="2" t="s">
        <v>15</v>
      </c>
      <c r="F902" s="2">
        <v>1</v>
      </c>
      <c r="G902" s="2">
        <v>1000</v>
      </c>
      <c r="H902" s="2">
        <v>325467165</v>
      </c>
      <c r="I902" s="2">
        <v>10</v>
      </c>
      <c r="J902" s="2">
        <v>50</v>
      </c>
      <c r="K902" s="2">
        <v>0</v>
      </c>
      <c r="L902" s="3">
        <v>5.83</v>
      </c>
      <c r="M902" s="3">
        <v>4.6449999999999996</v>
      </c>
      <c r="N902" s="3">
        <v>11.2</v>
      </c>
      <c r="O902" s="2">
        <v>0</v>
      </c>
    </row>
    <row r="903" spans="1:15" x14ac:dyDescent="0.25">
      <c r="A903" s="2">
        <v>0</v>
      </c>
      <c r="B903" s="2" t="s">
        <v>20</v>
      </c>
      <c r="C903" s="2">
        <v>1</v>
      </c>
      <c r="D903" s="2">
        <v>2</v>
      </c>
      <c r="E903" s="2" t="s">
        <v>16</v>
      </c>
      <c r="F903" s="2">
        <v>1</v>
      </c>
      <c r="G903" s="2">
        <v>1000</v>
      </c>
      <c r="H903" s="2">
        <v>325467165</v>
      </c>
      <c r="I903" s="2">
        <v>10</v>
      </c>
      <c r="J903" s="2">
        <v>50</v>
      </c>
      <c r="K903" s="2">
        <v>0</v>
      </c>
      <c r="L903" s="3">
        <v>2.105</v>
      </c>
      <c r="M903" s="3">
        <v>3.5550000000000002</v>
      </c>
      <c r="N903" s="3">
        <v>6.1849999999999996</v>
      </c>
      <c r="O903" s="2">
        <v>0</v>
      </c>
    </row>
    <row r="904" spans="1:15" x14ac:dyDescent="0.25">
      <c r="A904" s="2">
        <v>0</v>
      </c>
      <c r="B904" s="2" t="s">
        <v>20</v>
      </c>
      <c r="C904" s="2">
        <v>1</v>
      </c>
      <c r="D904" s="2">
        <v>2</v>
      </c>
      <c r="E904" s="2" t="s">
        <v>17</v>
      </c>
      <c r="F904" s="2">
        <v>1</v>
      </c>
      <c r="G904" s="2">
        <v>1000</v>
      </c>
      <c r="H904" s="2">
        <v>325467165</v>
      </c>
      <c r="I904" s="2">
        <v>10</v>
      </c>
      <c r="J904" s="2">
        <v>50</v>
      </c>
      <c r="K904" s="2">
        <v>0</v>
      </c>
      <c r="L904" s="3">
        <v>3.0150000000000001</v>
      </c>
      <c r="M904" s="3">
        <v>2.27</v>
      </c>
      <c r="N904" s="3">
        <v>5.6950000000000003</v>
      </c>
      <c r="O904" s="2">
        <v>0</v>
      </c>
    </row>
    <row r="905" spans="1:15" x14ac:dyDescent="0.25">
      <c r="A905" s="2">
        <v>1</v>
      </c>
      <c r="B905" s="2" t="s">
        <v>20</v>
      </c>
      <c r="C905" s="2">
        <v>1</v>
      </c>
      <c r="D905" s="2">
        <v>2</v>
      </c>
      <c r="E905" s="2" t="s">
        <v>15</v>
      </c>
      <c r="F905" s="2">
        <v>1</v>
      </c>
      <c r="G905" s="2">
        <v>1000</v>
      </c>
      <c r="H905" s="2">
        <v>506683626</v>
      </c>
      <c r="I905" s="2">
        <v>10</v>
      </c>
      <c r="J905" s="2">
        <v>50</v>
      </c>
      <c r="K905" s="2">
        <v>0</v>
      </c>
      <c r="L905" s="3">
        <v>7.14</v>
      </c>
      <c r="M905" s="3">
        <v>5.6550000000000002</v>
      </c>
      <c r="N905" s="3">
        <v>13.54</v>
      </c>
      <c r="O905" s="2">
        <v>0</v>
      </c>
    </row>
    <row r="906" spans="1:15" x14ac:dyDescent="0.25">
      <c r="A906" s="2">
        <v>1</v>
      </c>
      <c r="B906" s="2" t="s">
        <v>20</v>
      </c>
      <c r="C906" s="2">
        <v>1</v>
      </c>
      <c r="D906" s="2">
        <v>2</v>
      </c>
      <c r="E906" s="2" t="s">
        <v>16</v>
      </c>
      <c r="F906" s="2">
        <v>1</v>
      </c>
      <c r="G906" s="2">
        <v>1000</v>
      </c>
      <c r="H906" s="2">
        <v>506683626</v>
      </c>
      <c r="I906" s="2">
        <v>10</v>
      </c>
      <c r="J906" s="2">
        <v>50</v>
      </c>
      <c r="K906" s="2">
        <v>0</v>
      </c>
      <c r="L906" s="3">
        <v>2.96</v>
      </c>
      <c r="M906" s="3">
        <v>4.07</v>
      </c>
      <c r="N906" s="3">
        <v>7.7649999999999997</v>
      </c>
      <c r="O906" s="2">
        <v>0</v>
      </c>
    </row>
    <row r="907" spans="1:15" x14ac:dyDescent="0.25">
      <c r="A907" s="2">
        <v>1</v>
      </c>
      <c r="B907" s="2" t="s">
        <v>20</v>
      </c>
      <c r="C907" s="2">
        <v>1</v>
      </c>
      <c r="D907" s="2">
        <v>2</v>
      </c>
      <c r="E907" s="2" t="s">
        <v>17</v>
      </c>
      <c r="F907" s="2">
        <v>1</v>
      </c>
      <c r="G907" s="2">
        <v>1000</v>
      </c>
      <c r="H907" s="2">
        <v>506683626</v>
      </c>
      <c r="I907" s="2">
        <v>10</v>
      </c>
      <c r="J907" s="2">
        <v>50</v>
      </c>
      <c r="K907" s="2">
        <v>0</v>
      </c>
      <c r="L907" s="3">
        <v>4.335</v>
      </c>
      <c r="M907" s="3">
        <v>2.82</v>
      </c>
      <c r="N907" s="3">
        <v>7.58</v>
      </c>
      <c r="O907" s="2">
        <v>0</v>
      </c>
    </row>
    <row r="908" spans="1:15" x14ac:dyDescent="0.25">
      <c r="A908" s="2">
        <v>2</v>
      </c>
      <c r="B908" s="2" t="s">
        <v>20</v>
      </c>
      <c r="C908" s="2">
        <v>1</v>
      </c>
      <c r="D908" s="2">
        <v>2</v>
      </c>
      <c r="E908" s="2" t="s">
        <v>15</v>
      </c>
      <c r="F908" s="2">
        <v>1</v>
      </c>
      <c r="G908" s="2">
        <v>1000</v>
      </c>
      <c r="H908" s="2">
        <v>1623525913</v>
      </c>
      <c r="I908" s="2">
        <v>10</v>
      </c>
      <c r="J908" s="2">
        <v>50</v>
      </c>
      <c r="K908" s="2">
        <v>0</v>
      </c>
      <c r="L908" s="3">
        <v>4.34</v>
      </c>
      <c r="M908" s="3">
        <v>4.41</v>
      </c>
      <c r="N908" s="3">
        <v>9.49</v>
      </c>
      <c r="O908" s="2">
        <v>0</v>
      </c>
    </row>
    <row r="909" spans="1:15" x14ac:dyDescent="0.25">
      <c r="A909" s="2">
        <v>2</v>
      </c>
      <c r="B909" s="2" t="s">
        <v>20</v>
      </c>
      <c r="C909" s="2">
        <v>1</v>
      </c>
      <c r="D909" s="2">
        <v>2</v>
      </c>
      <c r="E909" s="2" t="s">
        <v>16</v>
      </c>
      <c r="F909" s="2">
        <v>1</v>
      </c>
      <c r="G909" s="2">
        <v>1000</v>
      </c>
      <c r="H909" s="2">
        <v>1623525913</v>
      </c>
      <c r="I909" s="2">
        <v>10</v>
      </c>
      <c r="J909" s="2">
        <v>50</v>
      </c>
      <c r="K909" s="2">
        <v>0</v>
      </c>
      <c r="L909" s="3">
        <v>2.415</v>
      </c>
      <c r="M909" s="3">
        <v>3.4</v>
      </c>
      <c r="N909" s="3">
        <v>6.36</v>
      </c>
      <c r="O909" s="2">
        <v>0</v>
      </c>
    </row>
    <row r="910" spans="1:15" x14ac:dyDescent="0.25">
      <c r="A910" s="2">
        <v>2</v>
      </c>
      <c r="B910" s="2" t="s">
        <v>20</v>
      </c>
      <c r="C910" s="2">
        <v>1</v>
      </c>
      <c r="D910" s="2">
        <v>2</v>
      </c>
      <c r="E910" s="2" t="s">
        <v>17</v>
      </c>
      <c r="F910" s="2">
        <v>1</v>
      </c>
      <c r="G910" s="2">
        <v>1000</v>
      </c>
      <c r="H910" s="2">
        <v>1623525913</v>
      </c>
      <c r="I910" s="2">
        <v>10</v>
      </c>
      <c r="J910" s="2">
        <v>50</v>
      </c>
      <c r="K910" s="2">
        <v>0</v>
      </c>
      <c r="L910" s="3">
        <v>2.5649999999999999</v>
      </c>
      <c r="M910" s="3">
        <v>2.0649999999999999</v>
      </c>
      <c r="N910" s="3">
        <v>5.04</v>
      </c>
      <c r="O910" s="2">
        <v>0</v>
      </c>
    </row>
    <row r="911" spans="1:15" x14ac:dyDescent="0.25">
      <c r="A911" s="2">
        <v>3</v>
      </c>
      <c r="B911" s="2" t="s">
        <v>20</v>
      </c>
      <c r="C911" s="2">
        <v>1</v>
      </c>
      <c r="D911" s="2">
        <v>2</v>
      </c>
      <c r="E911" s="2" t="s">
        <v>15</v>
      </c>
      <c r="F911" s="2">
        <v>1</v>
      </c>
      <c r="G911" s="2">
        <v>1000</v>
      </c>
      <c r="H911" s="2">
        <v>2344573</v>
      </c>
      <c r="I911" s="2">
        <v>10</v>
      </c>
      <c r="J911" s="2">
        <v>50</v>
      </c>
      <c r="K911" s="2">
        <v>0</v>
      </c>
      <c r="L911" s="3">
        <v>6.6050000000000004</v>
      </c>
      <c r="M911" s="3">
        <v>5.61</v>
      </c>
      <c r="N911" s="3">
        <v>12.95</v>
      </c>
      <c r="O911" s="2">
        <v>0</v>
      </c>
    </row>
    <row r="912" spans="1:15" x14ac:dyDescent="0.25">
      <c r="A912" s="2">
        <v>3</v>
      </c>
      <c r="B912" s="2" t="s">
        <v>20</v>
      </c>
      <c r="C912" s="2">
        <v>1</v>
      </c>
      <c r="D912" s="2">
        <v>2</v>
      </c>
      <c r="E912" s="2" t="s">
        <v>16</v>
      </c>
      <c r="F912" s="2">
        <v>1</v>
      </c>
      <c r="G912" s="2">
        <v>1000</v>
      </c>
      <c r="H912" s="2">
        <v>2344573</v>
      </c>
      <c r="I912" s="2">
        <v>10</v>
      </c>
      <c r="J912" s="2">
        <v>50</v>
      </c>
      <c r="K912" s="2">
        <v>0</v>
      </c>
      <c r="L912" s="3">
        <v>2.3650000000000002</v>
      </c>
      <c r="M912" s="3">
        <v>3.55</v>
      </c>
      <c r="N912" s="3">
        <v>6.46</v>
      </c>
      <c r="O912" s="2">
        <v>0</v>
      </c>
    </row>
    <row r="913" spans="1:15" x14ac:dyDescent="0.25">
      <c r="A913" s="2">
        <v>3</v>
      </c>
      <c r="B913" s="2" t="s">
        <v>20</v>
      </c>
      <c r="C913" s="2">
        <v>1</v>
      </c>
      <c r="D913" s="2">
        <v>2</v>
      </c>
      <c r="E913" s="2" t="s">
        <v>17</v>
      </c>
      <c r="F913" s="2">
        <v>1</v>
      </c>
      <c r="G913" s="2">
        <v>1000</v>
      </c>
      <c r="H913" s="2">
        <v>2344573</v>
      </c>
      <c r="I913" s="2">
        <v>10</v>
      </c>
      <c r="J913" s="2">
        <v>50</v>
      </c>
      <c r="K913" s="2">
        <v>0</v>
      </c>
      <c r="L913" s="3">
        <v>2.6</v>
      </c>
      <c r="M913" s="3">
        <v>1.99</v>
      </c>
      <c r="N913" s="3">
        <v>5.0149999999999997</v>
      </c>
      <c r="O913" s="2">
        <v>0</v>
      </c>
    </row>
    <row r="914" spans="1:15" x14ac:dyDescent="0.25">
      <c r="A914" s="2">
        <v>4</v>
      </c>
      <c r="B914" s="2" t="s">
        <v>20</v>
      </c>
      <c r="C914" s="2">
        <v>1</v>
      </c>
      <c r="D914" s="2">
        <v>2</v>
      </c>
      <c r="E914" s="2" t="s">
        <v>15</v>
      </c>
      <c r="F914" s="2">
        <v>1</v>
      </c>
      <c r="G914" s="2">
        <v>1000</v>
      </c>
      <c r="H914" s="2">
        <v>1485571032</v>
      </c>
      <c r="I914" s="2">
        <v>10</v>
      </c>
      <c r="J914" s="2">
        <v>50</v>
      </c>
      <c r="K914" s="2">
        <v>0</v>
      </c>
      <c r="L914" s="3">
        <v>7.86</v>
      </c>
      <c r="M914" s="3">
        <v>5.9249999999999998</v>
      </c>
      <c r="N914" s="3">
        <v>14.535</v>
      </c>
      <c r="O914" s="2">
        <v>0</v>
      </c>
    </row>
    <row r="915" spans="1:15" x14ac:dyDescent="0.25">
      <c r="A915" s="2">
        <v>4</v>
      </c>
      <c r="B915" s="2" t="s">
        <v>20</v>
      </c>
      <c r="C915" s="2">
        <v>1</v>
      </c>
      <c r="D915" s="2">
        <v>2</v>
      </c>
      <c r="E915" s="2" t="s">
        <v>16</v>
      </c>
      <c r="F915" s="2">
        <v>1</v>
      </c>
      <c r="G915" s="2">
        <v>1000</v>
      </c>
      <c r="H915" s="2">
        <v>1485571032</v>
      </c>
      <c r="I915" s="2">
        <v>10</v>
      </c>
      <c r="J915" s="2">
        <v>50</v>
      </c>
      <c r="K915" s="2">
        <v>0</v>
      </c>
      <c r="L915" s="3">
        <v>1.54</v>
      </c>
      <c r="M915" s="3">
        <v>3.2549999999999999</v>
      </c>
      <c r="N915" s="3">
        <v>5.3049999999999997</v>
      </c>
      <c r="O915" s="2">
        <v>0</v>
      </c>
    </row>
    <row r="916" spans="1:15" x14ac:dyDescent="0.25">
      <c r="A916" s="2">
        <v>4</v>
      </c>
      <c r="B916" s="2" t="s">
        <v>20</v>
      </c>
      <c r="C916" s="2">
        <v>1</v>
      </c>
      <c r="D916" s="2">
        <v>2</v>
      </c>
      <c r="E916" s="2" t="s">
        <v>17</v>
      </c>
      <c r="F916" s="2">
        <v>1</v>
      </c>
      <c r="G916" s="2">
        <v>1000</v>
      </c>
      <c r="H916" s="2">
        <v>1485571032</v>
      </c>
      <c r="I916" s="2">
        <v>10</v>
      </c>
      <c r="J916" s="2">
        <v>50</v>
      </c>
      <c r="K916" s="2">
        <v>0</v>
      </c>
      <c r="L916" s="3">
        <v>3.05</v>
      </c>
      <c r="M916" s="3">
        <v>2.2650000000000001</v>
      </c>
      <c r="N916" s="3">
        <v>5.7249999999999996</v>
      </c>
      <c r="O916" s="2">
        <v>0</v>
      </c>
    </row>
    <row r="917" spans="1:15" x14ac:dyDescent="0.25">
      <c r="A917" s="2">
        <v>5</v>
      </c>
      <c r="B917" s="2" t="s">
        <v>20</v>
      </c>
      <c r="C917" s="2">
        <v>1</v>
      </c>
      <c r="D917" s="2">
        <v>2</v>
      </c>
      <c r="E917" s="2" t="s">
        <v>15</v>
      </c>
      <c r="F917" s="2">
        <v>1</v>
      </c>
      <c r="G917" s="2">
        <v>1000</v>
      </c>
      <c r="H917" s="2">
        <v>980737479</v>
      </c>
      <c r="I917" s="2">
        <v>10</v>
      </c>
      <c r="J917" s="2">
        <v>50</v>
      </c>
      <c r="K917" s="2">
        <v>0</v>
      </c>
      <c r="L917" s="3">
        <v>6.34</v>
      </c>
      <c r="M917" s="3">
        <v>5.55</v>
      </c>
      <c r="N917" s="3">
        <v>12.66</v>
      </c>
      <c r="O917" s="2">
        <v>0</v>
      </c>
    </row>
    <row r="918" spans="1:15" x14ac:dyDescent="0.25">
      <c r="A918" s="2">
        <v>5</v>
      </c>
      <c r="B918" s="2" t="s">
        <v>20</v>
      </c>
      <c r="C918" s="2">
        <v>1</v>
      </c>
      <c r="D918" s="2">
        <v>2</v>
      </c>
      <c r="E918" s="2" t="s">
        <v>16</v>
      </c>
      <c r="F918" s="2">
        <v>1</v>
      </c>
      <c r="G918" s="2">
        <v>1000</v>
      </c>
      <c r="H918" s="2">
        <v>980737479</v>
      </c>
      <c r="I918" s="2">
        <v>10</v>
      </c>
      <c r="J918" s="2">
        <v>50</v>
      </c>
      <c r="K918" s="2">
        <v>0</v>
      </c>
      <c r="L918" s="3">
        <v>2.2799999999999998</v>
      </c>
      <c r="M918" s="3">
        <v>3.4649999999999999</v>
      </c>
      <c r="N918" s="3">
        <v>6.2750000000000004</v>
      </c>
      <c r="O918" s="2">
        <v>0</v>
      </c>
    </row>
    <row r="919" spans="1:15" x14ac:dyDescent="0.25">
      <c r="A919" s="2">
        <v>5</v>
      </c>
      <c r="B919" s="2" t="s">
        <v>20</v>
      </c>
      <c r="C919" s="2">
        <v>1</v>
      </c>
      <c r="D919" s="2">
        <v>2</v>
      </c>
      <c r="E919" s="2" t="s">
        <v>17</v>
      </c>
      <c r="F919" s="2">
        <v>1</v>
      </c>
      <c r="G919" s="2">
        <v>1000</v>
      </c>
      <c r="H919" s="2">
        <v>980737479</v>
      </c>
      <c r="I919" s="2">
        <v>10</v>
      </c>
      <c r="J919" s="2">
        <v>50</v>
      </c>
      <c r="K919" s="2">
        <v>0</v>
      </c>
      <c r="L919" s="3">
        <v>2.69</v>
      </c>
      <c r="M919" s="3">
        <v>2.0699999999999998</v>
      </c>
      <c r="N919" s="3">
        <v>5.17</v>
      </c>
      <c r="O919" s="2">
        <v>0</v>
      </c>
    </row>
    <row r="920" spans="1:15" x14ac:dyDescent="0.25">
      <c r="A920" s="2">
        <v>6</v>
      </c>
      <c r="B920" s="2" t="s">
        <v>20</v>
      </c>
      <c r="C920" s="2">
        <v>1</v>
      </c>
      <c r="D920" s="2">
        <v>2</v>
      </c>
      <c r="E920" s="2" t="s">
        <v>15</v>
      </c>
      <c r="F920" s="2">
        <v>1</v>
      </c>
      <c r="G920" s="2">
        <v>1000</v>
      </c>
      <c r="H920" s="2">
        <v>2067435452</v>
      </c>
      <c r="I920" s="2">
        <v>10</v>
      </c>
      <c r="J920" s="2">
        <v>50</v>
      </c>
      <c r="K920" s="2">
        <v>0</v>
      </c>
      <c r="L920" s="3">
        <v>7.7</v>
      </c>
      <c r="M920" s="3">
        <v>5.93</v>
      </c>
      <c r="N920" s="3">
        <v>14.365</v>
      </c>
      <c r="O920" s="2">
        <v>0</v>
      </c>
    </row>
    <row r="921" spans="1:15" x14ac:dyDescent="0.25">
      <c r="A921" s="2">
        <v>6</v>
      </c>
      <c r="B921" s="2" t="s">
        <v>20</v>
      </c>
      <c r="C921" s="2">
        <v>1</v>
      </c>
      <c r="D921" s="2">
        <v>2</v>
      </c>
      <c r="E921" s="2" t="s">
        <v>16</v>
      </c>
      <c r="F921" s="2">
        <v>1</v>
      </c>
      <c r="G921" s="2">
        <v>1000</v>
      </c>
      <c r="H921" s="2">
        <v>2067435452</v>
      </c>
      <c r="I921" s="2">
        <v>10</v>
      </c>
      <c r="J921" s="2">
        <v>50</v>
      </c>
      <c r="K921" s="2">
        <v>0</v>
      </c>
      <c r="L921" s="3">
        <v>2.6349999999999998</v>
      </c>
      <c r="M921" s="3">
        <v>3.67</v>
      </c>
      <c r="N921" s="3">
        <v>6.8449999999999998</v>
      </c>
      <c r="O921" s="2">
        <v>0</v>
      </c>
    </row>
    <row r="922" spans="1:15" x14ac:dyDescent="0.25">
      <c r="A922" s="2">
        <v>6</v>
      </c>
      <c r="B922" s="2" t="s">
        <v>20</v>
      </c>
      <c r="C922" s="2">
        <v>1</v>
      </c>
      <c r="D922" s="2">
        <v>2</v>
      </c>
      <c r="E922" s="2" t="s">
        <v>17</v>
      </c>
      <c r="F922" s="2">
        <v>1</v>
      </c>
      <c r="G922" s="2">
        <v>1000</v>
      </c>
      <c r="H922" s="2">
        <v>2067435452</v>
      </c>
      <c r="I922" s="2">
        <v>10</v>
      </c>
      <c r="J922" s="2">
        <v>50</v>
      </c>
      <c r="K922" s="2">
        <v>0</v>
      </c>
      <c r="L922" s="3">
        <v>3.0649999999999999</v>
      </c>
      <c r="M922" s="3">
        <v>2.335</v>
      </c>
      <c r="N922" s="3">
        <v>5.8049999999999997</v>
      </c>
      <c r="O922" s="2">
        <v>0</v>
      </c>
    </row>
    <row r="923" spans="1:15" x14ac:dyDescent="0.25">
      <c r="A923" s="2">
        <v>7</v>
      </c>
      <c r="B923" s="2" t="s">
        <v>20</v>
      </c>
      <c r="C923" s="2">
        <v>1</v>
      </c>
      <c r="D923" s="2">
        <v>2</v>
      </c>
      <c r="E923" s="2" t="s">
        <v>15</v>
      </c>
      <c r="F923" s="2">
        <v>1</v>
      </c>
      <c r="G923" s="2">
        <v>1000</v>
      </c>
      <c r="H923" s="2">
        <v>271829958</v>
      </c>
      <c r="I923" s="2">
        <v>10</v>
      </c>
      <c r="J923" s="2">
        <v>50</v>
      </c>
      <c r="K923" s="2">
        <v>0</v>
      </c>
      <c r="L923" s="3">
        <v>6.4450000000000003</v>
      </c>
      <c r="M923" s="3">
        <v>5.31</v>
      </c>
      <c r="N923" s="3">
        <v>12.46</v>
      </c>
      <c r="O923" s="2">
        <v>0</v>
      </c>
    </row>
    <row r="924" spans="1:15" x14ac:dyDescent="0.25">
      <c r="A924" s="2">
        <v>7</v>
      </c>
      <c r="B924" s="2" t="s">
        <v>20</v>
      </c>
      <c r="C924" s="2">
        <v>1</v>
      </c>
      <c r="D924" s="2">
        <v>2</v>
      </c>
      <c r="E924" s="2" t="s">
        <v>16</v>
      </c>
      <c r="F924" s="2">
        <v>1</v>
      </c>
      <c r="G924" s="2">
        <v>1000</v>
      </c>
      <c r="H924" s="2">
        <v>271829958</v>
      </c>
      <c r="I924" s="2">
        <v>10</v>
      </c>
      <c r="J924" s="2">
        <v>50</v>
      </c>
      <c r="K924" s="2">
        <v>0</v>
      </c>
      <c r="L924" s="3">
        <v>1.375</v>
      </c>
      <c r="M924" s="3">
        <v>2.7850000000000001</v>
      </c>
      <c r="N924" s="3">
        <v>4.7050000000000001</v>
      </c>
      <c r="O924" s="2">
        <v>0</v>
      </c>
    </row>
    <row r="925" spans="1:15" x14ac:dyDescent="0.25">
      <c r="A925" s="2">
        <v>7</v>
      </c>
      <c r="B925" s="2" t="s">
        <v>20</v>
      </c>
      <c r="C925" s="2">
        <v>1</v>
      </c>
      <c r="D925" s="2">
        <v>2</v>
      </c>
      <c r="E925" s="2" t="s">
        <v>17</v>
      </c>
      <c r="F925" s="2">
        <v>1</v>
      </c>
      <c r="G925" s="2">
        <v>1000</v>
      </c>
      <c r="H925" s="2">
        <v>271829958</v>
      </c>
      <c r="I925" s="2">
        <v>10</v>
      </c>
      <c r="J925" s="2">
        <v>50</v>
      </c>
      <c r="K925" s="2">
        <v>0</v>
      </c>
      <c r="L925" s="3">
        <v>2.665</v>
      </c>
      <c r="M925" s="3">
        <v>2.0750000000000002</v>
      </c>
      <c r="N925" s="3">
        <v>5.15</v>
      </c>
      <c r="O925" s="2">
        <v>0</v>
      </c>
    </row>
    <row r="926" spans="1:15" x14ac:dyDescent="0.25">
      <c r="A926" s="2">
        <v>8</v>
      </c>
      <c r="B926" s="2" t="s">
        <v>20</v>
      </c>
      <c r="C926" s="2">
        <v>1</v>
      </c>
      <c r="D926" s="2">
        <v>2</v>
      </c>
      <c r="E926" s="2" t="s">
        <v>15</v>
      </c>
      <c r="F926" s="2">
        <v>1</v>
      </c>
      <c r="G926" s="2">
        <v>1000</v>
      </c>
      <c r="H926" s="2">
        <v>1490890881</v>
      </c>
      <c r="I926" s="2">
        <v>10</v>
      </c>
      <c r="J926" s="2">
        <v>50</v>
      </c>
      <c r="K926" s="2">
        <v>0</v>
      </c>
      <c r="L926" s="3">
        <v>5.88</v>
      </c>
      <c r="M926" s="3">
        <v>4.99</v>
      </c>
      <c r="N926" s="3">
        <v>11.62</v>
      </c>
      <c r="O926" s="2">
        <v>0</v>
      </c>
    </row>
    <row r="927" spans="1:15" x14ac:dyDescent="0.25">
      <c r="A927" s="2">
        <v>8</v>
      </c>
      <c r="B927" s="2" t="s">
        <v>20</v>
      </c>
      <c r="C927" s="2">
        <v>1</v>
      </c>
      <c r="D927" s="2">
        <v>2</v>
      </c>
      <c r="E927" s="2" t="s">
        <v>16</v>
      </c>
      <c r="F927" s="2">
        <v>1</v>
      </c>
      <c r="G927" s="2">
        <v>1000</v>
      </c>
      <c r="H927" s="2">
        <v>1490890881</v>
      </c>
      <c r="I927" s="2">
        <v>10</v>
      </c>
      <c r="J927" s="2">
        <v>50</v>
      </c>
      <c r="K927" s="2">
        <v>0</v>
      </c>
      <c r="L927" s="3">
        <v>2.0150000000000001</v>
      </c>
      <c r="M927" s="3">
        <v>3.4049999999999998</v>
      </c>
      <c r="N927" s="3">
        <v>5.95</v>
      </c>
      <c r="O927" s="2">
        <v>0</v>
      </c>
    </row>
    <row r="928" spans="1:15" x14ac:dyDescent="0.25">
      <c r="A928" s="2">
        <v>8</v>
      </c>
      <c r="B928" s="2" t="s">
        <v>20</v>
      </c>
      <c r="C928" s="2">
        <v>1</v>
      </c>
      <c r="D928" s="2">
        <v>2</v>
      </c>
      <c r="E928" s="2" t="s">
        <v>17</v>
      </c>
      <c r="F928" s="2">
        <v>1</v>
      </c>
      <c r="G928" s="2">
        <v>1000</v>
      </c>
      <c r="H928" s="2">
        <v>1490890881</v>
      </c>
      <c r="I928" s="2">
        <v>10</v>
      </c>
      <c r="J928" s="2">
        <v>50</v>
      </c>
      <c r="K928" s="2">
        <v>0</v>
      </c>
      <c r="L928" s="3">
        <v>3.4550000000000001</v>
      </c>
      <c r="M928" s="3">
        <v>2.415</v>
      </c>
      <c r="N928" s="3">
        <v>6.2750000000000004</v>
      </c>
      <c r="O928" s="2">
        <v>0</v>
      </c>
    </row>
    <row r="929" spans="1:15" x14ac:dyDescent="0.25">
      <c r="A929" s="2">
        <v>9</v>
      </c>
      <c r="B929" s="2" t="s">
        <v>20</v>
      </c>
      <c r="C929" s="2">
        <v>1</v>
      </c>
      <c r="D929" s="2">
        <v>2</v>
      </c>
      <c r="E929" s="2" t="s">
        <v>15</v>
      </c>
      <c r="F929" s="2">
        <v>1</v>
      </c>
      <c r="G929" s="2">
        <v>1000</v>
      </c>
      <c r="H929" s="2">
        <v>53262104</v>
      </c>
      <c r="I929" s="2">
        <v>10</v>
      </c>
      <c r="J929" s="2">
        <v>50</v>
      </c>
      <c r="K929" s="2">
        <v>0</v>
      </c>
      <c r="L929" s="3">
        <v>7.21</v>
      </c>
      <c r="M929" s="3">
        <v>5.4349999999999996</v>
      </c>
      <c r="N929" s="3">
        <v>13.39</v>
      </c>
      <c r="O929" s="2">
        <v>0</v>
      </c>
    </row>
    <row r="930" spans="1:15" x14ac:dyDescent="0.25">
      <c r="A930" s="2">
        <v>9</v>
      </c>
      <c r="B930" s="2" t="s">
        <v>20</v>
      </c>
      <c r="C930" s="2">
        <v>1</v>
      </c>
      <c r="D930" s="2">
        <v>2</v>
      </c>
      <c r="E930" s="2" t="s">
        <v>16</v>
      </c>
      <c r="F930" s="2">
        <v>1</v>
      </c>
      <c r="G930" s="2">
        <v>1000</v>
      </c>
      <c r="H930" s="2">
        <v>53262104</v>
      </c>
      <c r="I930" s="2">
        <v>10</v>
      </c>
      <c r="J930" s="2">
        <v>50</v>
      </c>
      <c r="K930" s="2">
        <v>0</v>
      </c>
      <c r="L930" s="3">
        <v>2.6150000000000002</v>
      </c>
      <c r="M930" s="3">
        <v>4.2149999999999999</v>
      </c>
      <c r="N930" s="3">
        <v>7.63</v>
      </c>
      <c r="O930" s="2">
        <v>0</v>
      </c>
    </row>
    <row r="931" spans="1:15" x14ac:dyDescent="0.25">
      <c r="A931" s="2">
        <v>9</v>
      </c>
      <c r="B931" s="2" t="s">
        <v>20</v>
      </c>
      <c r="C931" s="2">
        <v>1</v>
      </c>
      <c r="D931" s="2">
        <v>2</v>
      </c>
      <c r="E931" s="2" t="s">
        <v>17</v>
      </c>
      <c r="F931" s="2">
        <v>1</v>
      </c>
      <c r="G931" s="2">
        <v>1000</v>
      </c>
      <c r="H931" s="2">
        <v>53262104</v>
      </c>
      <c r="I931" s="2">
        <v>10</v>
      </c>
      <c r="J931" s="2">
        <v>50</v>
      </c>
      <c r="K931" s="2">
        <v>0</v>
      </c>
      <c r="L931" s="3">
        <v>1.65</v>
      </c>
      <c r="M931" s="3">
        <v>1.8</v>
      </c>
      <c r="N931" s="3">
        <v>3.9</v>
      </c>
      <c r="O931" s="2">
        <v>0</v>
      </c>
    </row>
    <row r="932" spans="1:15" x14ac:dyDescent="0.25">
      <c r="A932" s="2">
        <v>10</v>
      </c>
      <c r="B932" s="2" t="s">
        <v>20</v>
      </c>
      <c r="C932" s="2">
        <v>1</v>
      </c>
      <c r="D932" s="2">
        <v>2</v>
      </c>
      <c r="E932" s="2" t="s">
        <v>15</v>
      </c>
      <c r="F932" s="2">
        <v>1</v>
      </c>
      <c r="G932" s="2">
        <v>1000</v>
      </c>
      <c r="H932" s="2">
        <v>48177134</v>
      </c>
      <c r="I932" s="2">
        <v>10</v>
      </c>
      <c r="J932" s="2">
        <v>50</v>
      </c>
      <c r="K932" s="2">
        <v>0</v>
      </c>
      <c r="L932" s="3">
        <v>6.0449999999999999</v>
      </c>
      <c r="M932" s="3">
        <v>5.56</v>
      </c>
      <c r="N932" s="3">
        <v>12.37</v>
      </c>
      <c r="O932" s="2">
        <v>0</v>
      </c>
    </row>
    <row r="933" spans="1:15" x14ac:dyDescent="0.25">
      <c r="A933" s="2">
        <v>10</v>
      </c>
      <c r="B933" s="2" t="s">
        <v>20</v>
      </c>
      <c r="C933" s="2">
        <v>1</v>
      </c>
      <c r="D933" s="2">
        <v>2</v>
      </c>
      <c r="E933" s="2" t="s">
        <v>16</v>
      </c>
      <c r="F933" s="2">
        <v>1</v>
      </c>
      <c r="G933" s="2">
        <v>1000</v>
      </c>
      <c r="H933" s="2">
        <v>48177134</v>
      </c>
      <c r="I933" s="2">
        <v>10</v>
      </c>
      <c r="J933" s="2">
        <v>50</v>
      </c>
      <c r="K933" s="2">
        <v>0</v>
      </c>
      <c r="L933" s="3">
        <v>2.1850000000000001</v>
      </c>
      <c r="M933" s="3">
        <v>3.64</v>
      </c>
      <c r="N933" s="3">
        <v>6.3949999999999996</v>
      </c>
      <c r="O933" s="2">
        <v>0</v>
      </c>
    </row>
    <row r="934" spans="1:15" x14ac:dyDescent="0.25">
      <c r="A934" s="2">
        <v>10</v>
      </c>
      <c r="B934" s="2" t="s">
        <v>20</v>
      </c>
      <c r="C934" s="2">
        <v>1</v>
      </c>
      <c r="D934" s="2">
        <v>2</v>
      </c>
      <c r="E934" s="2" t="s">
        <v>17</v>
      </c>
      <c r="F934" s="2">
        <v>1</v>
      </c>
      <c r="G934" s="2">
        <v>1000</v>
      </c>
      <c r="H934" s="2">
        <v>48177134</v>
      </c>
      <c r="I934" s="2">
        <v>10</v>
      </c>
      <c r="J934" s="2">
        <v>50</v>
      </c>
      <c r="K934" s="2">
        <v>0</v>
      </c>
      <c r="L934" s="3">
        <v>2.5</v>
      </c>
      <c r="M934" s="3">
        <v>2.145</v>
      </c>
      <c r="N934" s="3">
        <v>5.0549999999999997</v>
      </c>
      <c r="O934" s="2">
        <v>0</v>
      </c>
    </row>
    <row r="935" spans="1:15" x14ac:dyDescent="0.25">
      <c r="A935" s="2">
        <v>11</v>
      </c>
      <c r="B935" s="2" t="s">
        <v>20</v>
      </c>
      <c r="C935" s="2">
        <v>1</v>
      </c>
      <c r="D935" s="2">
        <v>2</v>
      </c>
      <c r="E935" s="2" t="s">
        <v>15</v>
      </c>
      <c r="F935" s="2">
        <v>1</v>
      </c>
      <c r="G935" s="2">
        <v>1000</v>
      </c>
      <c r="H935" s="2">
        <v>390326370</v>
      </c>
      <c r="I935" s="2">
        <v>10</v>
      </c>
      <c r="J935" s="2">
        <v>50</v>
      </c>
      <c r="K935" s="2">
        <v>0</v>
      </c>
      <c r="L935" s="3">
        <v>4.99</v>
      </c>
      <c r="M935" s="3">
        <v>4.08</v>
      </c>
      <c r="N935" s="3">
        <v>9.8249999999999993</v>
      </c>
      <c r="O935" s="2">
        <v>0</v>
      </c>
    </row>
    <row r="936" spans="1:15" x14ac:dyDescent="0.25">
      <c r="A936" s="2">
        <v>11</v>
      </c>
      <c r="B936" s="2" t="s">
        <v>20</v>
      </c>
      <c r="C936" s="2">
        <v>1</v>
      </c>
      <c r="D936" s="2">
        <v>2</v>
      </c>
      <c r="E936" s="2" t="s">
        <v>16</v>
      </c>
      <c r="F936" s="2">
        <v>1</v>
      </c>
      <c r="G936" s="2">
        <v>1000</v>
      </c>
      <c r="H936" s="2">
        <v>390326370</v>
      </c>
      <c r="I936" s="2">
        <v>10</v>
      </c>
      <c r="J936" s="2">
        <v>50</v>
      </c>
      <c r="K936" s="2">
        <v>0</v>
      </c>
      <c r="L936" s="3">
        <v>1.425</v>
      </c>
      <c r="M936" s="3">
        <v>3.06</v>
      </c>
      <c r="N936" s="3">
        <v>5.0049999999999999</v>
      </c>
      <c r="O936" s="2">
        <v>0</v>
      </c>
    </row>
    <row r="937" spans="1:15" x14ac:dyDescent="0.25">
      <c r="A937" s="2">
        <v>11</v>
      </c>
      <c r="B937" s="2" t="s">
        <v>20</v>
      </c>
      <c r="C937" s="2">
        <v>1</v>
      </c>
      <c r="D937" s="2">
        <v>2</v>
      </c>
      <c r="E937" s="2" t="s">
        <v>17</v>
      </c>
      <c r="F937" s="2">
        <v>1</v>
      </c>
      <c r="G937" s="2">
        <v>1000</v>
      </c>
      <c r="H937" s="2">
        <v>390326370</v>
      </c>
      <c r="I937" s="2">
        <v>10</v>
      </c>
      <c r="J937" s="2">
        <v>50</v>
      </c>
      <c r="K937" s="2">
        <v>0</v>
      </c>
      <c r="L937" s="3">
        <v>3.0950000000000002</v>
      </c>
      <c r="M937" s="3">
        <v>2.39</v>
      </c>
      <c r="N937" s="3">
        <v>5.8949999999999996</v>
      </c>
      <c r="O937" s="2">
        <v>0</v>
      </c>
    </row>
    <row r="938" spans="1:15" x14ac:dyDescent="0.25">
      <c r="A938" s="2">
        <v>12</v>
      </c>
      <c r="B938" s="2" t="s">
        <v>20</v>
      </c>
      <c r="C938" s="2">
        <v>1</v>
      </c>
      <c r="D938" s="2">
        <v>2</v>
      </c>
      <c r="E938" s="2" t="s">
        <v>15</v>
      </c>
      <c r="F938" s="2">
        <v>1</v>
      </c>
      <c r="G938" s="2">
        <v>1000</v>
      </c>
      <c r="H938" s="2">
        <v>179782877</v>
      </c>
      <c r="I938" s="2">
        <v>10</v>
      </c>
      <c r="J938" s="2">
        <v>50</v>
      </c>
      <c r="K938" s="2">
        <v>0</v>
      </c>
      <c r="L938" s="3">
        <v>5</v>
      </c>
      <c r="M938" s="3">
        <v>4.68</v>
      </c>
      <c r="N938" s="3">
        <v>10.39</v>
      </c>
      <c r="O938" s="2">
        <v>0</v>
      </c>
    </row>
    <row r="939" spans="1:15" x14ac:dyDescent="0.25">
      <c r="A939" s="2">
        <v>12</v>
      </c>
      <c r="B939" s="2" t="s">
        <v>20</v>
      </c>
      <c r="C939" s="2">
        <v>1</v>
      </c>
      <c r="D939" s="2">
        <v>2</v>
      </c>
      <c r="E939" s="2" t="s">
        <v>16</v>
      </c>
      <c r="F939" s="2">
        <v>1</v>
      </c>
      <c r="G939" s="2">
        <v>1000</v>
      </c>
      <c r="H939" s="2">
        <v>179782877</v>
      </c>
      <c r="I939" s="2">
        <v>10</v>
      </c>
      <c r="J939" s="2">
        <v>50</v>
      </c>
      <c r="K939" s="2">
        <v>0</v>
      </c>
      <c r="L939" s="3">
        <v>3.26</v>
      </c>
      <c r="M939" s="3">
        <v>4.2450000000000001</v>
      </c>
      <c r="N939" s="3">
        <v>8.0299999999999994</v>
      </c>
      <c r="O939" s="2">
        <v>0</v>
      </c>
    </row>
    <row r="940" spans="1:15" x14ac:dyDescent="0.25">
      <c r="A940" s="2">
        <v>12</v>
      </c>
      <c r="B940" s="2" t="s">
        <v>20</v>
      </c>
      <c r="C940" s="2">
        <v>1</v>
      </c>
      <c r="D940" s="2">
        <v>2</v>
      </c>
      <c r="E940" s="2" t="s">
        <v>17</v>
      </c>
      <c r="F940" s="2">
        <v>1</v>
      </c>
      <c r="G940" s="2">
        <v>1000</v>
      </c>
      <c r="H940" s="2">
        <v>179782877</v>
      </c>
      <c r="I940" s="2">
        <v>10</v>
      </c>
      <c r="J940" s="2">
        <v>50</v>
      </c>
      <c r="K940" s="2">
        <v>0</v>
      </c>
      <c r="L940" s="3">
        <v>2.6549999999999998</v>
      </c>
      <c r="M940" s="3">
        <v>2.2749999999999999</v>
      </c>
      <c r="N940" s="3">
        <v>5.3449999999999998</v>
      </c>
      <c r="O940" s="2">
        <v>0</v>
      </c>
    </row>
    <row r="941" spans="1:15" x14ac:dyDescent="0.25">
      <c r="A941" s="2">
        <v>13</v>
      </c>
      <c r="B941" s="2" t="s">
        <v>20</v>
      </c>
      <c r="C941" s="2">
        <v>1</v>
      </c>
      <c r="D941" s="2">
        <v>2</v>
      </c>
      <c r="E941" s="2" t="s">
        <v>15</v>
      </c>
      <c r="F941" s="2">
        <v>1</v>
      </c>
      <c r="G941" s="2">
        <v>1000</v>
      </c>
      <c r="H941" s="2">
        <v>1556455641</v>
      </c>
      <c r="I941" s="2">
        <v>10</v>
      </c>
      <c r="J941" s="2">
        <v>50</v>
      </c>
      <c r="K941" s="2">
        <v>0</v>
      </c>
      <c r="L941" s="3">
        <v>6.4050000000000002</v>
      </c>
      <c r="M941" s="3">
        <v>5.0750000000000002</v>
      </c>
      <c r="N941" s="3">
        <v>12.21</v>
      </c>
      <c r="O941" s="2">
        <v>0</v>
      </c>
    </row>
    <row r="942" spans="1:15" x14ac:dyDescent="0.25">
      <c r="A942" s="2">
        <v>13</v>
      </c>
      <c r="B942" s="2" t="s">
        <v>20</v>
      </c>
      <c r="C942" s="2">
        <v>1</v>
      </c>
      <c r="D942" s="2">
        <v>2</v>
      </c>
      <c r="E942" s="2" t="s">
        <v>16</v>
      </c>
      <c r="F942" s="2">
        <v>1</v>
      </c>
      <c r="G942" s="2">
        <v>1000</v>
      </c>
      <c r="H942" s="2">
        <v>1556455641</v>
      </c>
      <c r="I942" s="2">
        <v>10</v>
      </c>
      <c r="J942" s="2">
        <v>50</v>
      </c>
      <c r="K942" s="2">
        <v>0</v>
      </c>
      <c r="L942" s="3">
        <v>2.2400000000000002</v>
      </c>
      <c r="M942" s="3">
        <v>3.915</v>
      </c>
      <c r="N942" s="3">
        <v>6.9349999999999996</v>
      </c>
      <c r="O942" s="2">
        <v>0</v>
      </c>
    </row>
    <row r="943" spans="1:15" x14ac:dyDescent="0.25">
      <c r="A943" s="2">
        <v>13</v>
      </c>
      <c r="B943" s="2" t="s">
        <v>20</v>
      </c>
      <c r="C943" s="2">
        <v>1</v>
      </c>
      <c r="D943" s="2">
        <v>2</v>
      </c>
      <c r="E943" s="2" t="s">
        <v>17</v>
      </c>
      <c r="F943" s="2">
        <v>1</v>
      </c>
      <c r="G943" s="2">
        <v>1000</v>
      </c>
      <c r="H943" s="2">
        <v>1556455641</v>
      </c>
      <c r="I943" s="2">
        <v>10</v>
      </c>
      <c r="J943" s="2">
        <v>50</v>
      </c>
      <c r="K943" s="2">
        <v>0</v>
      </c>
      <c r="L943" s="3">
        <v>1.64</v>
      </c>
      <c r="M943" s="3">
        <v>1.95</v>
      </c>
      <c r="N943" s="3">
        <v>3.9950000000000001</v>
      </c>
      <c r="O943" s="2">
        <v>0</v>
      </c>
    </row>
    <row r="944" spans="1:15" x14ac:dyDescent="0.25">
      <c r="A944" s="2">
        <v>14</v>
      </c>
      <c r="B944" s="2" t="s">
        <v>20</v>
      </c>
      <c r="C944" s="2">
        <v>1</v>
      </c>
      <c r="D944" s="2">
        <v>2</v>
      </c>
      <c r="E944" s="2" t="s">
        <v>15</v>
      </c>
      <c r="F944" s="2">
        <v>1</v>
      </c>
      <c r="G944" s="2">
        <v>1000</v>
      </c>
      <c r="H944" s="2">
        <v>2048735855</v>
      </c>
      <c r="I944" s="2">
        <v>10</v>
      </c>
      <c r="J944" s="2">
        <v>50</v>
      </c>
      <c r="K944" s="2">
        <v>0</v>
      </c>
      <c r="L944" s="3">
        <v>6.0350000000000001</v>
      </c>
      <c r="M944" s="3">
        <v>5.14</v>
      </c>
      <c r="N944" s="3">
        <v>11.94</v>
      </c>
      <c r="O944" s="2">
        <v>0</v>
      </c>
    </row>
    <row r="945" spans="1:15" x14ac:dyDescent="0.25">
      <c r="A945" s="2">
        <v>14</v>
      </c>
      <c r="B945" s="2" t="s">
        <v>20</v>
      </c>
      <c r="C945" s="2">
        <v>1</v>
      </c>
      <c r="D945" s="2">
        <v>2</v>
      </c>
      <c r="E945" s="2" t="s">
        <v>16</v>
      </c>
      <c r="F945" s="2">
        <v>1</v>
      </c>
      <c r="G945" s="2">
        <v>1000</v>
      </c>
      <c r="H945" s="2">
        <v>2048735855</v>
      </c>
      <c r="I945" s="2">
        <v>10</v>
      </c>
      <c r="J945" s="2">
        <v>50</v>
      </c>
      <c r="K945" s="2">
        <v>0</v>
      </c>
      <c r="L945" s="3">
        <v>1.8149999999999999</v>
      </c>
      <c r="M945" s="3">
        <v>2.9750000000000001</v>
      </c>
      <c r="N945" s="3">
        <v>5.32</v>
      </c>
      <c r="O945" s="2">
        <v>0</v>
      </c>
    </row>
    <row r="946" spans="1:15" x14ac:dyDescent="0.25">
      <c r="A946" s="2">
        <v>14</v>
      </c>
      <c r="B946" s="2" t="s">
        <v>20</v>
      </c>
      <c r="C946" s="2">
        <v>1</v>
      </c>
      <c r="D946" s="2">
        <v>2</v>
      </c>
      <c r="E946" s="2" t="s">
        <v>17</v>
      </c>
      <c r="F946" s="2">
        <v>1</v>
      </c>
      <c r="G946" s="2">
        <v>1000</v>
      </c>
      <c r="H946" s="2">
        <v>2048735855</v>
      </c>
      <c r="I946" s="2">
        <v>10</v>
      </c>
      <c r="J946" s="2">
        <v>50</v>
      </c>
      <c r="K946" s="2">
        <v>0</v>
      </c>
      <c r="L946" s="3">
        <v>2.8250000000000002</v>
      </c>
      <c r="M946" s="3">
        <v>2.37</v>
      </c>
      <c r="N946" s="3">
        <v>5.62</v>
      </c>
      <c r="O946" s="2">
        <v>0</v>
      </c>
    </row>
    <row r="947" spans="1:15" x14ac:dyDescent="0.25">
      <c r="A947" s="2">
        <v>15</v>
      </c>
      <c r="B947" s="2" t="s">
        <v>20</v>
      </c>
      <c r="C947" s="2">
        <v>1</v>
      </c>
      <c r="D947" s="2">
        <v>2</v>
      </c>
      <c r="E947" s="2" t="s">
        <v>15</v>
      </c>
      <c r="F947" s="2">
        <v>1</v>
      </c>
      <c r="G947" s="2">
        <v>1000</v>
      </c>
      <c r="H947" s="2">
        <v>1183828888</v>
      </c>
      <c r="I947" s="2">
        <v>10</v>
      </c>
      <c r="J947" s="2">
        <v>50</v>
      </c>
      <c r="K947" s="2">
        <v>0</v>
      </c>
      <c r="L947" s="3">
        <v>5.6</v>
      </c>
      <c r="M947" s="3">
        <v>4.53</v>
      </c>
      <c r="N947" s="3">
        <v>10.88</v>
      </c>
      <c r="O947" s="2">
        <v>0</v>
      </c>
    </row>
    <row r="948" spans="1:15" x14ac:dyDescent="0.25">
      <c r="A948" s="2">
        <v>15</v>
      </c>
      <c r="B948" s="2" t="s">
        <v>20</v>
      </c>
      <c r="C948" s="2">
        <v>1</v>
      </c>
      <c r="D948" s="2">
        <v>2</v>
      </c>
      <c r="E948" s="2" t="s">
        <v>16</v>
      </c>
      <c r="F948" s="2">
        <v>1</v>
      </c>
      <c r="G948" s="2">
        <v>1000</v>
      </c>
      <c r="H948" s="2">
        <v>1183828888</v>
      </c>
      <c r="I948" s="2">
        <v>10</v>
      </c>
      <c r="J948" s="2">
        <v>50</v>
      </c>
      <c r="K948" s="2">
        <v>0</v>
      </c>
      <c r="L948" s="3">
        <v>2.6949999999999998</v>
      </c>
      <c r="M948" s="3">
        <v>3.53</v>
      </c>
      <c r="N948" s="3">
        <v>6.75</v>
      </c>
      <c r="O948" s="2">
        <v>0</v>
      </c>
    </row>
    <row r="949" spans="1:15" x14ac:dyDescent="0.25">
      <c r="A949" s="2">
        <v>15</v>
      </c>
      <c r="B949" s="2" t="s">
        <v>20</v>
      </c>
      <c r="C949" s="2">
        <v>1</v>
      </c>
      <c r="D949" s="2">
        <v>2</v>
      </c>
      <c r="E949" s="2" t="s">
        <v>17</v>
      </c>
      <c r="F949" s="2">
        <v>1</v>
      </c>
      <c r="G949" s="2">
        <v>1000</v>
      </c>
      <c r="H949" s="2">
        <v>1183828888</v>
      </c>
      <c r="I949" s="2">
        <v>10</v>
      </c>
      <c r="J949" s="2">
        <v>50</v>
      </c>
      <c r="K949" s="2">
        <v>0</v>
      </c>
      <c r="L949" s="3">
        <v>2.2149999999999999</v>
      </c>
      <c r="M949" s="3">
        <v>2.1</v>
      </c>
      <c r="N949" s="3">
        <v>4.7249999999999996</v>
      </c>
      <c r="O949" s="2">
        <v>0</v>
      </c>
    </row>
    <row r="950" spans="1:15" x14ac:dyDescent="0.25">
      <c r="A950" s="2">
        <v>16</v>
      </c>
      <c r="B950" s="2" t="s">
        <v>20</v>
      </c>
      <c r="C950" s="2">
        <v>1</v>
      </c>
      <c r="D950" s="2">
        <v>2</v>
      </c>
      <c r="E950" s="2" t="s">
        <v>15</v>
      </c>
      <c r="F950" s="2">
        <v>1</v>
      </c>
      <c r="G950" s="2">
        <v>1000</v>
      </c>
      <c r="H950" s="2">
        <v>475539416</v>
      </c>
      <c r="I950" s="2">
        <v>10</v>
      </c>
      <c r="J950" s="2">
        <v>50</v>
      </c>
      <c r="K950" s="2">
        <v>0</v>
      </c>
      <c r="L950" s="3">
        <v>4.67</v>
      </c>
      <c r="M950" s="3">
        <v>4.6399999999999997</v>
      </c>
      <c r="N950" s="3">
        <v>10.08</v>
      </c>
      <c r="O950" s="2">
        <v>0</v>
      </c>
    </row>
    <row r="951" spans="1:15" x14ac:dyDescent="0.25">
      <c r="A951" s="2">
        <v>16</v>
      </c>
      <c r="B951" s="2" t="s">
        <v>20</v>
      </c>
      <c r="C951" s="2">
        <v>1</v>
      </c>
      <c r="D951" s="2">
        <v>2</v>
      </c>
      <c r="E951" s="2" t="s">
        <v>16</v>
      </c>
      <c r="F951" s="2">
        <v>1</v>
      </c>
      <c r="G951" s="2">
        <v>1000</v>
      </c>
      <c r="H951" s="2">
        <v>475539416</v>
      </c>
      <c r="I951" s="2">
        <v>10</v>
      </c>
      <c r="J951" s="2">
        <v>50</v>
      </c>
      <c r="K951" s="2">
        <v>0</v>
      </c>
      <c r="L951" s="3">
        <v>0.61</v>
      </c>
      <c r="M951" s="3">
        <v>2.0550000000000002</v>
      </c>
      <c r="N951" s="3">
        <v>3.19</v>
      </c>
      <c r="O951" s="2">
        <v>0</v>
      </c>
    </row>
    <row r="952" spans="1:15" x14ac:dyDescent="0.25">
      <c r="A952" s="2">
        <v>16</v>
      </c>
      <c r="B952" s="2" t="s">
        <v>20</v>
      </c>
      <c r="C952" s="2">
        <v>1</v>
      </c>
      <c r="D952" s="2">
        <v>2</v>
      </c>
      <c r="E952" s="2" t="s">
        <v>17</v>
      </c>
      <c r="F952" s="2">
        <v>1</v>
      </c>
      <c r="G952" s="2">
        <v>1000</v>
      </c>
      <c r="H952" s="2">
        <v>475539416</v>
      </c>
      <c r="I952" s="2">
        <v>10</v>
      </c>
      <c r="J952" s="2">
        <v>50</v>
      </c>
      <c r="K952" s="2">
        <v>0</v>
      </c>
      <c r="L952" s="3">
        <v>2.78</v>
      </c>
      <c r="M952" s="3">
        <v>2.1749999999999998</v>
      </c>
      <c r="N952" s="3">
        <v>5.37</v>
      </c>
      <c r="O952" s="2">
        <v>0</v>
      </c>
    </row>
    <row r="953" spans="1:15" x14ac:dyDescent="0.25">
      <c r="A953" s="2">
        <v>17</v>
      </c>
      <c r="B953" s="2" t="s">
        <v>20</v>
      </c>
      <c r="C953" s="2">
        <v>1</v>
      </c>
      <c r="D953" s="2">
        <v>2</v>
      </c>
      <c r="E953" s="2" t="s">
        <v>15</v>
      </c>
      <c r="F953" s="2">
        <v>1</v>
      </c>
      <c r="G953" s="2">
        <v>1000</v>
      </c>
      <c r="H953" s="2">
        <v>2136046440</v>
      </c>
      <c r="I953" s="2">
        <v>10</v>
      </c>
      <c r="J953" s="2">
        <v>50</v>
      </c>
      <c r="K953" s="2">
        <v>0</v>
      </c>
      <c r="L953" s="3">
        <v>4.9000000000000004</v>
      </c>
      <c r="M953" s="3">
        <v>4.7050000000000001</v>
      </c>
      <c r="N953" s="3">
        <v>10.36</v>
      </c>
      <c r="O953" s="2">
        <v>0</v>
      </c>
    </row>
    <row r="954" spans="1:15" x14ac:dyDescent="0.25">
      <c r="A954" s="2">
        <v>17</v>
      </c>
      <c r="B954" s="2" t="s">
        <v>20</v>
      </c>
      <c r="C954" s="2">
        <v>1</v>
      </c>
      <c r="D954" s="2">
        <v>2</v>
      </c>
      <c r="E954" s="2" t="s">
        <v>16</v>
      </c>
      <c r="F954" s="2">
        <v>1</v>
      </c>
      <c r="G954" s="2">
        <v>1000</v>
      </c>
      <c r="H954" s="2">
        <v>2136046440</v>
      </c>
      <c r="I954" s="2">
        <v>10</v>
      </c>
      <c r="J954" s="2">
        <v>50</v>
      </c>
      <c r="K954" s="2">
        <v>0</v>
      </c>
      <c r="L954" s="3">
        <v>2.17</v>
      </c>
      <c r="M954" s="3">
        <v>3.2050000000000001</v>
      </c>
      <c r="N954" s="3">
        <v>5.87</v>
      </c>
      <c r="O954" s="2">
        <v>0</v>
      </c>
    </row>
    <row r="955" spans="1:15" x14ac:dyDescent="0.25">
      <c r="A955" s="2">
        <v>17</v>
      </c>
      <c r="B955" s="2" t="s">
        <v>20</v>
      </c>
      <c r="C955" s="2">
        <v>1</v>
      </c>
      <c r="D955" s="2">
        <v>2</v>
      </c>
      <c r="E955" s="2" t="s">
        <v>17</v>
      </c>
      <c r="F955" s="2">
        <v>1</v>
      </c>
      <c r="G955" s="2">
        <v>1000</v>
      </c>
      <c r="H955" s="2">
        <v>2136046440</v>
      </c>
      <c r="I955" s="2">
        <v>10</v>
      </c>
      <c r="J955" s="2">
        <v>50</v>
      </c>
      <c r="K955" s="2">
        <v>0</v>
      </c>
      <c r="L955" s="3">
        <v>4.6449999999999996</v>
      </c>
      <c r="M955" s="3">
        <v>2.9350000000000001</v>
      </c>
      <c r="N955" s="3">
        <v>8</v>
      </c>
      <c r="O955" s="2">
        <v>0</v>
      </c>
    </row>
    <row r="956" spans="1:15" x14ac:dyDescent="0.25">
      <c r="A956" s="2">
        <v>18</v>
      </c>
      <c r="B956" s="2" t="s">
        <v>20</v>
      </c>
      <c r="C956" s="2">
        <v>1</v>
      </c>
      <c r="D956" s="2">
        <v>2</v>
      </c>
      <c r="E956" s="2" t="s">
        <v>15</v>
      </c>
      <c r="F956" s="2">
        <v>1</v>
      </c>
      <c r="G956" s="2">
        <v>1000</v>
      </c>
      <c r="H956" s="2">
        <v>1605388975</v>
      </c>
      <c r="I956" s="2">
        <v>10</v>
      </c>
      <c r="J956" s="2">
        <v>50</v>
      </c>
      <c r="K956" s="2">
        <v>0</v>
      </c>
      <c r="L956" s="3">
        <v>6.65</v>
      </c>
      <c r="M956" s="3">
        <v>5.625</v>
      </c>
      <c r="N956" s="3">
        <v>13</v>
      </c>
      <c r="O956" s="2">
        <v>0</v>
      </c>
    </row>
    <row r="957" spans="1:15" x14ac:dyDescent="0.25">
      <c r="A957" s="2">
        <v>18</v>
      </c>
      <c r="B957" s="2" t="s">
        <v>20</v>
      </c>
      <c r="C957" s="2">
        <v>1</v>
      </c>
      <c r="D957" s="2">
        <v>2</v>
      </c>
      <c r="E957" s="2" t="s">
        <v>16</v>
      </c>
      <c r="F957" s="2">
        <v>1</v>
      </c>
      <c r="G957" s="2">
        <v>1000</v>
      </c>
      <c r="H957" s="2">
        <v>1605388975</v>
      </c>
      <c r="I957" s="2">
        <v>10</v>
      </c>
      <c r="J957" s="2">
        <v>50</v>
      </c>
      <c r="K957" s="2">
        <v>0</v>
      </c>
      <c r="L957" s="3">
        <v>0.54</v>
      </c>
      <c r="M957" s="3">
        <v>2.12</v>
      </c>
      <c r="N957" s="3">
        <v>3.2050000000000001</v>
      </c>
      <c r="O957" s="2">
        <v>0</v>
      </c>
    </row>
    <row r="958" spans="1:15" x14ac:dyDescent="0.25">
      <c r="A958" s="2">
        <v>18</v>
      </c>
      <c r="B958" s="2" t="s">
        <v>20</v>
      </c>
      <c r="C958" s="2">
        <v>1</v>
      </c>
      <c r="D958" s="2">
        <v>2</v>
      </c>
      <c r="E958" s="2" t="s">
        <v>17</v>
      </c>
      <c r="F958" s="2">
        <v>1</v>
      </c>
      <c r="G958" s="2">
        <v>1000</v>
      </c>
      <c r="H958" s="2">
        <v>1605388975</v>
      </c>
      <c r="I958" s="2">
        <v>10</v>
      </c>
      <c r="J958" s="2">
        <v>50</v>
      </c>
      <c r="K958" s="2">
        <v>0</v>
      </c>
      <c r="L958" s="3">
        <v>3.6</v>
      </c>
      <c r="M958" s="3">
        <v>2.6549999999999998</v>
      </c>
      <c r="N958" s="3">
        <v>6.6749999999999998</v>
      </c>
      <c r="O958" s="2">
        <v>0</v>
      </c>
    </row>
    <row r="959" spans="1:15" x14ac:dyDescent="0.25">
      <c r="A959" s="2">
        <v>19</v>
      </c>
      <c r="B959" s="2" t="s">
        <v>20</v>
      </c>
      <c r="C959" s="2">
        <v>1</v>
      </c>
      <c r="D959" s="2">
        <v>2</v>
      </c>
      <c r="E959" s="2" t="s">
        <v>15</v>
      </c>
      <c r="F959" s="2">
        <v>1</v>
      </c>
      <c r="G959" s="2">
        <v>1000</v>
      </c>
      <c r="H959" s="2">
        <v>1115562342</v>
      </c>
      <c r="I959" s="2">
        <v>10</v>
      </c>
      <c r="J959" s="2">
        <v>50</v>
      </c>
      <c r="K959" s="2">
        <v>0</v>
      </c>
      <c r="L959" s="3">
        <v>7.03</v>
      </c>
      <c r="M959" s="3">
        <v>5.585</v>
      </c>
      <c r="N959" s="3">
        <v>13.37</v>
      </c>
      <c r="O959" s="2">
        <v>0</v>
      </c>
    </row>
    <row r="960" spans="1:15" x14ac:dyDescent="0.25">
      <c r="A960" s="2">
        <v>19</v>
      </c>
      <c r="B960" s="2" t="s">
        <v>20</v>
      </c>
      <c r="C960" s="2">
        <v>1</v>
      </c>
      <c r="D960" s="2">
        <v>2</v>
      </c>
      <c r="E960" s="2" t="s">
        <v>16</v>
      </c>
      <c r="F960" s="2">
        <v>1</v>
      </c>
      <c r="G960" s="2">
        <v>1000</v>
      </c>
      <c r="H960" s="2">
        <v>1115562342</v>
      </c>
      <c r="I960" s="2">
        <v>10</v>
      </c>
      <c r="J960" s="2">
        <v>50</v>
      </c>
      <c r="K960" s="2">
        <v>0</v>
      </c>
      <c r="L960" s="3">
        <v>0.57999999999999996</v>
      </c>
      <c r="M960" s="3">
        <v>2.0550000000000002</v>
      </c>
      <c r="N960" s="3">
        <v>3.17</v>
      </c>
      <c r="O960" s="2">
        <v>0</v>
      </c>
    </row>
    <row r="961" spans="1:15" x14ac:dyDescent="0.25">
      <c r="A961" s="2">
        <v>19</v>
      </c>
      <c r="B961" s="2" t="s">
        <v>20</v>
      </c>
      <c r="C961" s="2">
        <v>1</v>
      </c>
      <c r="D961" s="2">
        <v>2</v>
      </c>
      <c r="E961" s="2" t="s">
        <v>17</v>
      </c>
      <c r="F961" s="2">
        <v>1</v>
      </c>
      <c r="G961" s="2">
        <v>1000</v>
      </c>
      <c r="H961" s="2">
        <v>1115562342</v>
      </c>
      <c r="I961" s="2">
        <v>10</v>
      </c>
      <c r="J961" s="2">
        <v>50</v>
      </c>
      <c r="K961" s="2">
        <v>0</v>
      </c>
      <c r="L961" s="3">
        <v>2.95</v>
      </c>
      <c r="M961" s="3">
        <v>2.04</v>
      </c>
      <c r="N961" s="3">
        <v>5.415</v>
      </c>
      <c r="O961" s="2">
        <v>0</v>
      </c>
    </row>
    <row r="962" spans="1:15" x14ac:dyDescent="0.25">
      <c r="A962" s="2">
        <v>20</v>
      </c>
      <c r="B962" s="2" t="s">
        <v>20</v>
      </c>
      <c r="C962" s="2">
        <v>1</v>
      </c>
      <c r="D962" s="2">
        <v>2</v>
      </c>
      <c r="E962" s="2" t="s">
        <v>15</v>
      </c>
      <c r="F962" s="2">
        <v>1</v>
      </c>
      <c r="G962" s="2">
        <v>1000</v>
      </c>
      <c r="H962" s="2">
        <v>1476279324</v>
      </c>
      <c r="I962" s="2">
        <v>10</v>
      </c>
      <c r="J962" s="2">
        <v>50</v>
      </c>
      <c r="K962" s="2">
        <v>0</v>
      </c>
      <c r="L962" s="3">
        <v>5.36</v>
      </c>
      <c r="M962" s="3">
        <v>4.3849999999999998</v>
      </c>
      <c r="N962" s="3">
        <v>10.494999999999999</v>
      </c>
      <c r="O962" s="2">
        <v>0</v>
      </c>
    </row>
    <row r="963" spans="1:15" x14ac:dyDescent="0.25">
      <c r="A963" s="2">
        <v>20</v>
      </c>
      <c r="B963" s="2" t="s">
        <v>20</v>
      </c>
      <c r="C963" s="2">
        <v>1</v>
      </c>
      <c r="D963" s="2">
        <v>2</v>
      </c>
      <c r="E963" s="2" t="s">
        <v>16</v>
      </c>
      <c r="F963" s="2">
        <v>1</v>
      </c>
      <c r="G963" s="2">
        <v>1000</v>
      </c>
      <c r="H963" s="2">
        <v>1476279324</v>
      </c>
      <c r="I963" s="2">
        <v>10</v>
      </c>
      <c r="J963" s="2">
        <v>50</v>
      </c>
      <c r="K963" s="2">
        <v>0</v>
      </c>
      <c r="L963" s="3">
        <v>1.86</v>
      </c>
      <c r="M963" s="3">
        <v>3.32</v>
      </c>
      <c r="N963" s="3">
        <v>5.7249999999999996</v>
      </c>
      <c r="O963" s="2">
        <v>0</v>
      </c>
    </row>
    <row r="964" spans="1:15" x14ac:dyDescent="0.25">
      <c r="A964" s="2">
        <v>20</v>
      </c>
      <c r="B964" s="2" t="s">
        <v>20</v>
      </c>
      <c r="C964" s="2">
        <v>1</v>
      </c>
      <c r="D964" s="2">
        <v>2</v>
      </c>
      <c r="E964" s="2" t="s">
        <v>17</v>
      </c>
      <c r="F964" s="2">
        <v>1</v>
      </c>
      <c r="G964" s="2">
        <v>1000</v>
      </c>
      <c r="H964" s="2">
        <v>1476279324</v>
      </c>
      <c r="I964" s="2">
        <v>10</v>
      </c>
      <c r="J964" s="2">
        <v>50</v>
      </c>
      <c r="K964" s="2">
        <v>0</v>
      </c>
      <c r="L964" s="3">
        <v>1.7250000000000001</v>
      </c>
      <c r="M964" s="3">
        <v>1.595</v>
      </c>
      <c r="N964" s="3">
        <v>3.71</v>
      </c>
      <c r="O964" s="2">
        <v>0</v>
      </c>
    </row>
    <row r="965" spans="1:15" x14ac:dyDescent="0.25">
      <c r="A965" s="2">
        <v>21</v>
      </c>
      <c r="B965" s="2" t="s">
        <v>20</v>
      </c>
      <c r="C965" s="2">
        <v>1</v>
      </c>
      <c r="D965" s="2">
        <v>2</v>
      </c>
      <c r="E965" s="2" t="s">
        <v>15</v>
      </c>
      <c r="F965" s="2">
        <v>1</v>
      </c>
      <c r="G965" s="2">
        <v>1000</v>
      </c>
      <c r="H965" s="2">
        <v>396746174</v>
      </c>
      <c r="I965" s="2">
        <v>10</v>
      </c>
      <c r="J965" s="2">
        <v>50</v>
      </c>
      <c r="K965" s="2">
        <v>0</v>
      </c>
      <c r="L965" s="3">
        <v>7.06</v>
      </c>
      <c r="M965" s="3">
        <v>5.32</v>
      </c>
      <c r="N965" s="3">
        <v>13.055</v>
      </c>
      <c r="O965" s="2">
        <v>0</v>
      </c>
    </row>
    <row r="966" spans="1:15" x14ac:dyDescent="0.25">
      <c r="A966" s="2">
        <v>21</v>
      </c>
      <c r="B966" s="2" t="s">
        <v>20</v>
      </c>
      <c r="C966" s="2">
        <v>1</v>
      </c>
      <c r="D966" s="2">
        <v>2</v>
      </c>
      <c r="E966" s="2" t="s">
        <v>16</v>
      </c>
      <c r="F966" s="2">
        <v>1</v>
      </c>
      <c r="G966" s="2">
        <v>1000</v>
      </c>
      <c r="H966" s="2">
        <v>396746174</v>
      </c>
      <c r="I966" s="2">
        <v>10</v>
      </c>
      <c r="J966" s="2">
        <v>50</v>
      </c>
      <c r="K966" s="2">
        <v>0</v>
      </c>
      <c r="L966" s="3">
        <v>0.54</v>
      </c>
      <c r="M966" s="3">
        <v>1.9650000000000001</v>
      </c>
      <c r="N966" s="3">
        <v>3.0249999999999999</v>
      </c>
      <c r="O966" s="2">
        <v>0</v>
      </c>
    </row>
    <row r="967" spans="1:15" x14ac:dyDescent="0.25">
      <c r="A967" s="2">
        <v>21</v>
      </c>
      <c r="B967" s="2" t="s">
        <v>20</v>
      </c>
      <c r="C967" s="2">
        <v>1</v>
      </c>
      <c r="D967" s="2">
        <v>2</v>
      </c>
      <c r="E967" s="2" t="s">
        <v>17</v>
      </c>
      <c r="F967" s="2">
        <v>1</v>
      </c>
      <c r="G967" s="2">
        <v>1000</v>
      </c>
      <c r="H967" s="2">
        <v>396746174</v>
      </c>
      <c r="I967" s="2">
        <v>10</v>
      </c>
      <c r="J967" s="2">
        <v>50</v>
      </c>
      <c r="K967" s="2">
        <v>0</v>
      </c>
      <c r="L967" s="3">
        <v>1.615</v>
      </c>
      <c r="M967" s="3">
        <v>1.32</v>
      </c>
      <c r="N967" s="3">
        <v>3.355</v>
      </c>
      <c r="O967" s="2">
        <v>0</v>
      </c>
    </row>
    <row r="968" spans="1:15" x14ac:dyDescent="0.25">
      <c r="A968" s="2">
        <v>22</v>
      </c>
      <c r="B968" s="2" t="s">
        <v>20</v>
      </c>
      <c r="C968" s="2">
        <v>1</v>
      </c>
      <c r="D968" s="2">
        <v>2</v>
      </c>
      <c r="E968" s="2" t="s">
        <v>15</v>
      </c>
      <c r="F968" s="2">
        <v>1</v>
      </c>
      <c r="G968" s="2">
        <v>1000</v>
      </c>
      <c r="H968" s="2">
        <v>2140853358</v>
      </c>
      <c r="I968" s="2">
        <v>10</v>
      </c>
      <c r="J968" s="2">
        <v>50</v>
      </c>
      <c r="K968" s="2">
        <v>0</v>
      </c>
      <c r="L968" s="3">
        <v>6.4749999999999996</v>
      </c>
      <c r="M968" s="3">
        <v>5.7450000000000001</v>
      </c>
      <c r="N968" s="3">
        <v>12.935</v>
      </c>
      <c r="O968" s="2">
        <v>0</v>
      </c>
    </row>
    <row r="969" spans="1:15" x14ac:dyDescent="0.25">
      <c r="A969" s="2">
        <v>22</v>
      </c>
      <c r="B969" s="2" t="s">
        <v>20</v>
      </c>
      <c r="C969" s="2">
        <v>1</v>
      </c>
      <c r="D969" s="2">
        <v>2</v>
      </c>
      <c r="E969" s="2" t="s">
        <v>16</v>
      </c>
      <c r="F969" s="2">
        <v>1</v>
      </c>
      <c r="G969" s="2">
        <v>1000</v>
      </c>
      <c r="H969" s="2">
        <v>2140853358</v>
      </c>
      <c r="I969" s="2">
        <v>10</v>
      </c>
      <c r="J969" s="2">
        <v>50</v>
      </c>
      <c r="K969" s="2">
        <v>0</v>
      </c>
      <c r="L969" s="3">
        <v>0.58499999999999996</v>
      </c>
      <c r="M969" s="3">
        <v>2.1</v>
      </c>
      <c r="N969" s="3">
        <v>3.23</v>
      </c>
      <c r="O969" s="2">
        <v>0</v>
      </c>
    </row>
    <row r="970" spans="1:15" x14ac:dyDescent="0.25">
      <c r="A970" s="2">
        <v>22</v>
      </c>
      <c r="B970" s="2" t="s">
        <v>20</v>
      </c>
      <c r="C970" s="2">
        <v>1</v>
      </c>
      <c r="D970" s="2">
        <v>2</v>
      </c>
      <c r="E970" s="2" t="s">
        <v>17</v>
      </c>
      <c r="F970" s="2">
        <v>1</v>
      </c>
      <c r="G970" s="2">
        <v>1000</v>
      </c>
      <c r="H970" s="2">
        <v>2140853358</v>
      </c>
      <c r="I970" s="2">
        <v>10</v>
      </c>
      <c r="J970" s="2">
        <v>50</v>
      </c>
      <c r="K970" s="2">
        <v>0</v>
      </c>
      <c r="L970" s="3">
        <v>1.61</v>
      </c>
      <c r="M970" s="3">
        <v>1.9950000000000001</v>
      </c>
      <c r="N970" s="3">
        <v>4.0449999999999999</v>
      </c>
      <c r="O970" s="2">
        <v>0</v>
      </c>
    </row>
    <row r="971" spans="1:15" x14ac:dyDescent="0.25">
      <c r="A971" s="2">
        <v>23</v>
      </c>
      <c r="B971" s="2" t="s">
        <v>20</v>
      </c>
      <c r="C971" s="2">
        <v>1</v>
      </c>
      <c r="D971" s="2">
        <v>2</v>
      </c>
      <c r="E971" s="2" t="s">
        <v>15</v>
      </c>
      <c r="F971" s="2">
        <v>1</v>
      </c>
      <c r="G971" s="2">
        <v>1000</v>
      </c>
      <c r="H971" s="2">
        <v>812832277</v>
      </c>
      <c r="I971" s="2">
        <v>10</v>
      </c>
      <c r="J971" s="2">
        <v>50</v>
      </c>
      <c r="K971" s="2">
        <v>0</v>
      </c>
      <c r="L971" s="3">
        <v>6.12</v>
      </c>
      <c r="M971" s="3">
        <v>5.31</v>
      </c>
      <c r="N971" s="3">
        <v>12.17</v>
      </c>
      <c r="O971" s="2">
        <v>0</v>
      </c>
    </row>
    <row r="972" spans="1:15" x14ac:dyDescent="0.25">
      <c r="A972" s="2">
        <v>23</v>
      </c>
      <c r="B972" s="2" t="s">
        <v>20</v>
      </c>
      <c r="C972" s="2">
        <v>1</v>
      </c>
      <c r="D972" s="2">
        <v>2</v>
      </c>
      <c r="E972" s="2" t="s">
        <v>16</v>
      </c>
      <c r="F972" s="2">
        <v>1</v>
      </c>
      <c r="G972" s="2">
        <v>1000</v>
      </c>
      <c r="H972" s="2">
        <v>812832277</v>
      </c>
      <c r="I972" s="2">
        <v>10</v>
      </c>
      <c r="J972" s="2">
        <v>50</v>
      </c>
      <c r="K972" s="2">
        <v>0</v>
      </c>
      <c r="L972" s="3">
        <v>2.12</v>
      </c>
      <c r="M972" s="3">
        <v>3.42</v>
      </c>
      <c r="N972" s="3">
        <v>6.0549999999999997</v>
      </c>
      <c r="O972" s="2">
        <v>0</v>
      </c>
    </row>
    <row r="973" spans="1:15" x14ac:dyDescent="0.25">
      <c r="A973" s="2">
        <v>23</v>
      </c>
      <c r="B973" s="2" t="s">
        <v>20</v>
      </c>
      <c r="C973" s="2">
        <v>1</v>
      </c>
      <c r="D973" s="2">
        <v>2</v>
      </c>
      <c r="E973" s="2" t="s">
        <v>17</v>
      </c>
      <c r="F973" s="2">
        <v>1</v>
      </c>
      <c r="G973" s="2">
        <v>1000</v>
      </c>
      <c r="H973" s="2">
        <v>812832277</v>
      </c>
      <c r="I973" s="2">
        <v>10</v>
      </c>
      <c r="J973" s="2">
        <v>50</v>
      </c>
      <c r="K973" s="2">
        <v>0</v>
      </c>
      <c r="L973" s="3">
        <v>2.63</v>
      </c>
      <c r="M973" s="3">
        <v>2.23</v>
      </c>
      <c r="N973" s="3">
        <v>5.27</v>
      </c>
      <c r="O973" s="2">
        <v>0</v>
      </c>
    </row>
    <row r="974" spans="1:15" x14ac:dyDescent="0.25">
      <c r="A974" s="2">
        <v>24</v>
      </c>
      <c r="B974" s="2" t="s">
        <v>20</v>
      </c>
      <c r="C974" s="2">
        <v>1</v>
      </c>
      <c r="D974" s="2">
        <v>2</v>
      </c>
      <c r="E974" s="2" t="s">
        <v>15</v>
      </c>
      <c r="F974" s="2">
        <v>1</v>
      </c>
      <c r="G974" s="2">
        <v>1000</v>
      </c>
      <c r="H974" s="2">
        <v>1515383558</v>
      </c>
      <c r="I974" s="2">
        <v>10</v>
      </c>
      <c r="J974" s="2">
        <v>50</v>
      </c>
      <c r="K974" s="2">
        <v>0</v>
      </c>
      <c r="L974" s="3">
        <v>5.8650000000000002</v>
      </c>
      <c r="M974" s="3">
        <v>5.26</v>
      </c>
      <c r="N974" s="3">
        <v>11.86</v>
      </c>
      <c r="O974" s="2">
        <v>0</v>
      </c>
    </row>
    <row r="975" spans="1:15" x14ac:dyDescent="0.25">
      <c r="A975" s="2">
        <v>24</v>
      </c>
      <c r="B975" s="2" t="s">
        <v>20</v>
      </c>
      <c r="C975" s="2">
        <v>1</v>
      </c>
      <c r="D975" s="2">
        <v>2</v>
      </c>
      <c r="E975" s="2" t="s">
        <v>16</v>
      </c>
      <c r="F975" s="2">
        <v>1</v>
      </c>
      <c r="G975" s="2">
        <v>1000</v>
      </c>
      <c r="H975" s="2">
        <v>1515383558</v>
      </c>
      <c r="I975" s="2">
        <v>10</v>
      </c>
      <c r="J975" s="2">
        <v>50</v>
      </c>
      <c r="K975" s="2">
        <v>0</v>
      </c>
      <c r="L975" s="3">
        <v>1.33</v>
      </c>
      <c r="M975" s="3">
        <v>2.6349999999999998</v>
      </c>
      <c r="N975" s="3">
        <v>4.5149999999999997</v>
      </c>
      <c r="O975" s="2">
        <v>0</v>
      </c>
    </row>
    <row r="976" spans="1:15" x14ac:dyDescent="0.25">
      <c r="A976" s="2">
        <v>24</v>
      </c>
      <c r="B976" s="2" t="s">
        <v>20</v>
      </c>
      <c r="C976" s="2">
        <v>1</v>
      </c>
      <c r="D976" s="2">
        <v>2</v>
      </c>
      <c r="E976" s="2" t="s">
        <v>17</v>
      </c>
      <c r="F976" s="2">
        <v>1</v>
      </c>
      <c r="G976" s="2">
        <v>1000</v>
      </c>
      <c r="H976" s="2">
        <v>1515383558</v>
      </c>
      <c r="I976" s="2">
        <v>10</v>
      </c>
      <c r="J976" s="2">
        <v>50</v>
      </c>
      <c r="K976" s="2">
        <v>0</v>
      </c>
      <c r="L976" s="3">
        <v>2.2149999999999999</v>
      </c>
      <c r="M976" s="3">
        <v>1.6850000000000001</v>
      </c>
      <c r="N976" s="3">
        <v>4.2850000000000001</v>
      </c>
      <c r="O976" s="2">
        <v>0</v>
      </c>
    </row>
    <row r="977" spans="1:15" x14ac:dyDescent="0.25">
      <c r="A977" s="2">
        <v>25</v>
      </c>
      <c r="B977" s="2" t="s">
        <v>20</v>
      </c>
      <c r="C977" s="2">
        <v>1</v>
      </c>
      <c r="D977" s="2">
        <v>2</v>
      </c>
      <c r="E977" s="2" t="s">
        <v>15</v>
      </c>
      <c r="F977" s="2">
        <v>1</v>
      </c>
      <c r="G977" s="2">
        <v>1000</v>
      </c>
      <c r="H977" s="2">
        <v>1523198569</v>
      </c>
      <c r="I977" s="2">
        <v>10</v>
      </c>
      <c r="J977" s="2">
        <v>50</v>
      </c>
      <c r="K977" s="2">
        <v>0</v>
      </c>
      <c r="L977" s="3">
        <v>5.6550000000000002</v>
      </c>
      <c r="M977" s="3">
        <v>4.6500000000000004</v>
      </c>
      <c r="N977" s="3">
        <v>11.05</v>
      </c>
      <c r="O977" s="2">
        <v>0</v>
      </c>
    </row>
    <row r="978" spans="1:15" x14ac:dyDescent="0.25">
      <c r="A978" s="2">
        <v>25</v>
      </c>
      <c r="B978" s="2" t="s">
        <v>20</v>
      </c>
      <c r="C978" s="2">
        <v>1</v>
      </c>
      <c r="D978" s="2">
        <v>2</v>
      </c>
      <c r="E978" s="2" t="s">
        <v>16</v>
      </c>
      <c r="F978" s="2">
        <v>1</v>
      </c>
      <c r="G978" s="2">
        <v>1000</v>
      </c>
      <c r="H978" s="2">
        <v>1523198569</v>
      </c>
      <c r="I978" s="2">
        <v>10</v>
      </c>
      <c r="J978" s="2">
        <v>50</v>
      </c>
      <c r="K978" s="2">
        <v>0</v>
      </c>
      <c r="L978" s="3">
        <v>1.39</v>
      </c>
      <c r="M978" s="3">
        <v>2.68</v>
      </c>
      <c r="N978" s="3">
        <v>4.5650000000000004</v>
      </c>
      <c r="O978" s="2">
        <v>0</v>
      </c>
    </row>
    <row r="979" spans="1:15" x14ac:dyDescent="0.25">
      <c r="A979" s="2">
        <v>25</v>
      </c>
      <c r="B979" s="2" t="s">
        <v>20</v>
      </c>
      <c r="C979" s="2">
        <v>1</v>
      </c>
      <c r="D979" s="2">
        <v>2</v>
      </c>
      <c r="E979" s="2" t="s">
        <v>17</v>
      </c>
      <c r="F979" s="2">
        <v>1</v>
      </c>
      <c r="G979" s="2">
        <v>1000</v>
      </c>
      <c r="H979" s="2">
        <v>1523198569</v>
      </c>
      <c r="I979" s="2">
        <v>10</v>
      </c>
      <c r="J979" s="2">
        <v>50</v>
      </c>
      <c r="K979" s="2">
        <v>0</v>
      </c>
      <c r="L979" s="3">
        <v>2.085</v>
      </c>
      <c r="M979" s="3">
        <v>1.9950000000000001</v>
      </c>
      <c r="N979" s="3">
        <v>4.49</v>
      </c>
      <c r="O979" s="2">
        <v>0</v>
      </c>
    </row>
    <row r="980" spans="1:15" x14ac:dyDescent="0.25">
      <c r="A980" s="2">
        <v>26</v>
      </c>
      <c r="B980" s="2" t="s">
        <v>20</v>
      </c>
      <c r="C980" s="2">
        <v>1</v>
      </c>
      <c r="D980" s="2">
        <v>2</v>
      </c>
      <c r="E980" s="2" t="s">
        <v>15</v>
      </c>
      <c r="F980" s="2">
        <v>1</v>
      </c>
      <c r="G980" s="2">
        <v>1000</v>
      </c>
      <c r="H980" s="2">
        <v>1501053376</v>
      </c>
      <c r="I980" s="2">
        <v>10</v>
      </c>
      <c r="J980" s="2">
        <v>50</v>
      </c>
      <c r="K980" s="2">
        <v>0</v>
      </c>
      <c r="L980" s="3">
        <v>5.1349999999999998</v>
      </c>
      <c r="M980" s="3">
        <v>4.55</v>
      </c>
      <c r="N980" s="3">
        <v>10.41</v>
      </c>
      <c r="O980" s="2">
        <v>0</v>
      </c>
    </row>
    <row r="981" spans="1:15" x14ac:dyDescent="0.25">
      <c r="A981" s="2">
        <v>26</v>
      </c>
      <c r="B981" s="2" t="s">
        <v>20</v>
      </c>
      <c r="C981" s="2">
        <v>1</v>
      </c>
      <c r="D981" s="2">
        <v>2</v>
      </c>
      <c r="E981" s="2" t="s">
        <v>16</v>
      </c>
      <c r="F981" s="2">
        <v>1</v>
      </c>
      <c r="G981" s="2">
        <v>1000</v>
      </c>
      <c r="H981" s="2">
        <v>1501053376</v>
      </c>
      <c r="I981" s="2">
        <v>10</v>
      </c>
      <c r="J981" s="2">
        <v>50</v>
      </c>
      <c r="K981" s="2">
        <v>0</v>
      </c>
      <c r="L981" s="3">
        <v>2.4900000000000002</v>
      </c>
      <c r="M981" s="3">
        <v>3.77</v>
      </c>
      <c r="N981" s="3">
        <v>6.7850000000000001</v>
      </c>
      <c r="O981" s="2">
        <v>0</v>
      </c>
    </row>
    <row r="982" spans="1:15" x14ac:dyDescent="0.25">
      <c r="A982" s="2">
        <v>26</v>
      </c>
      <c r="B982" s="2" t="s">
        <v>20</v>
      </c>
      <c r="C982" s="2">
        <v>1</v>
      </c>
      <c r="D982" s="2">
        <v>2</v>
      </c>
      <c r="E982" s="2" t="s">
        <v>17</v>
      </c>
      <c r="F982" s="2">
        <v>1</v>
      </c>
      <c r="G982" s="2">
        <v>1000</v>
      </c>
      <c r="H982" s="2">
        <v>1501053376</v>
      </c>
      <c r="I982" s="2">
        <v>10</v>
      </c>
      <c r="J982" s="2">
        <v>50</v>
      </c>
      <c r="K982" s="2">
        <v>0</v>
      </c>
      <c r="L982" s="3">
        <v>2.1800000000000002</v>
      </c>
      <c r="M982" s="3">
        <v>1.98</v>
      </c>
      <c r="N982" s="3">
        <v>4.57</v>
      </c>
      <c r="O982" s="2">
        <v>0</v>
      </c>
    </row>
    <row r="983" spans="1:15" x14ac:dyDescent="0.25">
      <c r="A983" s="2">
        <v>27</v>
      </c>
      <c r="B983" s="2" t="s">
        <v>20</v>
      </c>
      <c r="C983" s="2">
        <v>1</v>
      </c>
      <c r="D983" s="2">
        <v>2</v>
      </c>
      <c r="E983" s="2" t="s">
        <v>15</v>
      </c>
      <c r="F983" s="2">
        <v>1</v>
      </c>
      <c r="G983" s="2">
        <v>1000</v>
      </c>
      <c r="H983" s="2">
        <v>634753172</v>
      </c>
      <c r="I983" s="2">
        <v>10</v>
      </c>
      <c r="J983" s="2">
        <v>50</v>
      </c>
      <c r="K983" s="2">
        <v>0</v>
      </c>
      <c r="L983" s="3">
        <v>7.69</v>
      </c>
      <c r="M983" s="3">
        <v>5.6150000000000002</v>
      </c>
      <c r="N983" s="3">
        <v>13.99</v>
      </c>
      <c r="O983" s="2">
        <v>0</v>
      </c>
    </row>
    <row r="984" spans="1:15" x14ac:dyDescent="0.25">
      <c r="A984" s="2">
        <v>27</v>
      </c>
      <c r="B984" s="2" t="s">
        <v>20</v>
      </c>
      <c r="C984" s="2">
        <v>1</v>
      </c>
      <c r="D984" s="2">
        <v>2</v>
      </c>
      <c r="E984" s="2" t="s">
        <v>16</v>
      </c>
      <c r="F984" s="2">
        <v>1</v>
      </c>
      <c r="G984" s="2">
        <v>1000</v>
      </c>
      <c r="H984" s="2">
        <v>634753172</v>
      </c>
      <c r="I984" s="2">
        <v>10</v>
      </c>
      <c r="J984" s="2">
        <v>50</v>
      </c>
      <c r="K984" s="2">
        <v>0</v>
      </c>
      <c r="L984" s="3">
        <v>2.2050000000000001</v>
      </c>
      <c r="M984" s="3">
        <v>3.9950000000000001</v>
      </c>
      <c r="N984" s="3">
        <v>6.9950000000000001</v>
      </c>
      <c r="O984" s="2">
        <v>0</v>
      </c>
    </row>
    <row r="985" spans="1:15" x14ac:dyDescent="0.25">
      <c r="A985" s="2">
        <v>27</v>
      </c>
      <c r="B985" s="2" t="s">
        <v>20</v>
      </c>
      <c r="C985" s="2">
        <v>1</v>
      </c>
      <c r="D985" s="2">
        <v>2</v>
      </c>
      <c r="E985" s="2" t="s">
        <v>17</v>
      </c>
      <c r="F985" s="2">
        <v>1</v>
      </c>
      <c r="G985" s="2">
        <v>1000</v>
      </c>
      <c r="H985" s="2">
        <v>634753172</v>
      </c>
      <c r="I985" s="2">
        <v>10</v>
      </c>
      <c r="J985" s="2">
        <v>50</v>
      </c>
      <c r="K985" s="2">
        <v>0</v>
      </c>
      <c r="L985" s="3">
        <v>3.8650000000000002</v>
      </c>
      <c r="M985" s="3">
        <v>2.67</v>
      </c>
      <c r="N985" s="3">
        <v>6.9450000000000003</v>
      </c>
      <c r="O985" s="2">
        <v>0</v>
      </c>
    </row>
    <row r="986" spans="1:15" x14ac:dyDescent="0.25">
      <c r="A986" s="2">
        <v>28</v>
      </c>
      <c r="B986" s="2" t="s">
        <v>20</v>
      </c>
      <c r="C986" s="2">
        <v>1</v>
      </c>
      <c r="D986" s="2">
        <v>2</v>
      </c>
      <c r="E986" s="2" t="s">
        <v>15</v>
      </c>
      <c r="F986" s="2">
        <v>1</v>
      </c>
      <c r="G986" s="2">
        <v>1000</v>
      </c>
      <c r="H986" s="2">
        <v>1631682631</v>
      </c>
      <c r="I986" s="2">
        <v>10</v>
      </c>
      <c r="J986" s="2">
        <v>50</v>
      </c>
      <c r="K986" s="2">
        <v>0</v>
      </c>
      <c r="L986" s="3">
        <v>7.1550000000000002</v>
      </c>
      <c r="M986" s="3">
        <v>5.6550000000000002</v>
      </c>
      <c r="N986" s="3">
        <v>13.53</v>
      </c>
      <c r="O986" s="2">
        <v>0</v>
      </c>
    </row>
    <row r="987" spans="1:15" x14ac:dyDescent="0.25">
      <c r="A987" s="2">
        <v>28</v>
      </c>
      <c r="B987" s="2" t="s">
        <v>20</v>
      </c>
      <c r="C987" s="2">
        <v>1</v>
      </c>
      <c r="D987" s="2">
        <v>2</v>
      </c>
      <c r="E987" s="2" t="s">
        <v>16</v>
      </c>
      <c r="F987" s="2">
        <v>1</v>
      </c>
      <c r="G987" s="2">
        <v>1000</v>
      </c>
      <c r="H987" s="2">
        <v>1631682631</v>
      </c>
      <c r="I987" s="2">
        <v>10</v>
      </c>
      <c r="J987" s="2">
        <v>50</v>
      </c>
      <c r="K987" s="2">
        <v>0</v>
      </c>
      <c r="L987" s="3">
        <v>2.6949999999999998</v>
      </c>
      <c r="M987" s="3">
        <v>3.8450000000000002</v>
      </c>
      <c r="N987" s="3">
        <v>7.07</v>
      </c>
      <c r="O987" s="2">
        <v>0</v>
      </c>
    </row>
    <row r="988" spans="1:15" x14ac:dyDescent="0.25">
      <c r="A988" s="2">
        <v>28</v>
      </c>
      <c r="B988" s="2" t="s">
        <v>20</v>
      </c>
      <c r="C988" s="2">
        <v>1</v>
      </c>
      <c r="D988" s="2">
        <v>2</v>
      </c>
      <c r="E988" s="2" t="s">
        <v>17</v>
      </c>
      <c r="F988" s="2">
        <v>1</v>
      </c>
      <c r="G988" s="2">
        <v>1000</v>
      </c>
      <c r="H988" s="2">
        <v>1631682631</v>
      </c>
      <c r="I988" s="2">
        <v>10</v>
      </c>
      <c r="J988" s="2">
        <v>50</v>
      </c>
      <c r="K988" s="2">
        <v>0</v>
      </c>
      <c r="L988" s="3">
        <v>2.96</v>
      </c>
      <c r="M988" s="3">
        <v>2.09</v>
      </c>
      <c r="N988" s="3">
        <v>5.4349999999999996</v>
      </c>
      <c r="O988" s="2">
        <v>0</v>
      </c>
    </row>
    <row r="989" spans="1:15" x14ac:dyDescent="0.25">
      <c r="A989" s="2">
        <v>29</v>
      </c>
      <c r="B989" s="2" t="s">
        <v>20</v>
      </c>
      <c r="C989" s="2">
        <v>1</v>
      </c>
      <c r="D989" s="2">
        <v>2</v>
      </c>
      <c r="E989" s="2" t="s">
        <v>15</v>
      </c>
      <c r="F989" s="2">
        <v>1</v>
      </c>
      <c r="G989" s="2">
        <v>1000</v>
      </c>
      <c r="H989" s="2">
        <v>946397456</v>
      </c>
      <c r="I989" s="2">
        <v>10</v>
      </c>
      <c r="J989" s="2">
        <v>50</v>
      </c>
      <c r="K989" s="2">
        <v>0</v>
      </c>
      <c r="L989" s="3">
        <v>6.5449999999999999</v>
      </c>
      <c r="M989" s="3">
        <v>5.7850000000000001</v>
      </c>
      <c r="N989" s="3">
        <v>13.06</v>
      </c>
      <c r="O989" s="2">
        <v>0</v>
      </c>
    </row>
    <row r="990" spans="1:15" x14ac:dyDescent="0.25">
      <c r="A990" s="2">
        <v>29</v>
      </c>
      <c r="B990" s="2" t="s">
        <v>20</v>
      </c>
      <c r="C990" s="2">
        <v>1</v>
      </c>
      <c r="D990" s="2">
        <v>2</v>
      </c>
      <c r="E990" s="2" t="s">
        <v>16</v>
      </c>
      <c r="F990" s="2">
        <v>1</v>
      </c>
      <c r="G990" s="2">
        <v>1000</v>
      </c>
      <c r="H990" s="2">
        <v>946397456</v>
      </c>
      <c r="I990" s="2">
        <v>10</v>
      </c>
      <c r="J990" s="2">
        <v>50</v>
      </c>
      <c r="K990" s="2">
        <v>0</v>
      </c>
      <c r="L990" s="3">
        <v>2.585</v>
      </c>
      <c r="M990" s="3">
        <v>3.395</v>
      </c>
      <c r="N990" s="3">
        <v>6.5049999999999999</v>
      </c>
      <c r="O990" s="2">
        <v>0</v>
      </c>
    </row>
    <row r="991" spans="1:15" x14ac:dyDescent="0.25">
      <c r="A991" s="2">
        <v>29</v>
      </c>
      <c r="B991" s="2" t="s">
        <v>20</v>
      </c>
      <c r="C991" s="2">
        <v>1</v>
      </c>
      <c r="D991" s="2">
        <v>2</v>
      </c>
      <c r="E991" s="2" t="s">
        <v>17</v>
      </c>
      <c r="F991" s="2">
        <v>1</v>
      </c>
      <c r="G991" s="2">
        <v>1000</v>
      </c>
      <c r="H991" s="2">
        <v>946397456</v>
      </c>
      <c r="I991" s="2">
        <v>10</v>
      </c>
      <c r="J991" s="2">
        <v>50</v>
      </c>
      <c r="K991" s="2">
        <v>0</v>
      </c>
      <c r="L991" s="3">
        <v>2.19</v>
      </c>
      <c r="M991" s="3">
        <v>2.02</v>
      </c>
      <c r="N991" s="3">
        <v>4.62</v>
      </c>
      <c r="O991" s="2">
        <v>0</v>
      </c>
    </row>
    <row r="992" spans="1:15" x14ac:dyDescent="0.25">
      <c r="A992" s="2">
        <v>30</v>
      </c>
      <c r="B992" s="2" t="s">
        <v>20</v>
      </c>
      <c r="C992" s="2">
        <v>1</v>
      </c>
      <c r="D992" s="2">
        <v>2</v>
      </c>
      <c r="E992" s="2" t="s">
        <v>15</v>
      </c>
      <c r="F992" s="2">
        <v>1</v>
      </c>
      <c r="G992" s="2">
        <v>1000</v>
      </c>
      <c r="H992" s="2">
        <v>783544220</v>
      </c>
      <c r="I992" s="2">
        <v>10</v>
      </c>
      <c r="J992" s="2">
        <v>50</v>
      </c>
      <c r="K992" s="2">
        <v>0</v>
      </c>
      <c r="L992" s="3">
        <v>5.48</v>
      </c>
      <c r="M992" s="3">
        <v>4.62</v>
      </c>
      <c r="N992" s="3">
        <v>10.81</v>
      </c>
      <c r="O992" s="2">
        <v>0</v>
      </c>
    </row>
    <row r="993" spans="1:15" x14ac:dyDescent="0.25">
      <c r="A993" s="2">
        <v>30</v>
      </c>
      <c r="B993" s="2" t="s">
        <v>20</v>
      </c>
      <c r="C993" s="2">
        <v>1</v>
      </c>
      <c r="D993" s="2">
        <v>2</v>
      </c>
      <c r="E993" s="2" t="s">
        <v>16</v>
      </c>
      <c r="F993" s="2">
        <v>1</v>
      </c>
      <c r="G993" s="2">
        <v>1000</v>
      </c>
      <c r="H993" s="2">
        <v>783544220</v>
      </c>
      <c r="I993" s="2">
        <v>10</v>
      </c>
      <c r="J993" s="2">
        <v>50</v>
      </c>
      <c r="K993" s="2">
        <v>0</v>
      </c>
      <c r="L993" s="3">
        <v>2.29</v>
      </c>
      <c r="M993" s="3">
        <v>3.4449999999999998</v>
      </c>
      <c r="N993" s="3">
        <v>6.2450000000000001</v>
      </c>
      <c r="O993" s="2">
        <v>0</v>
      </c>
    </row>
    <row r="994" spans="1:15" x14ac:dyDescent="0.25">
      <c r="A994" s="2">
        <v>30</v>
      </c>
      <c r="B994" s="2" t="s">
        <v>20</v>
      </c>
      <c r="C994" s="2">
        <v>1</v>
      </c>
      <c r="D994" s="2">
        <v>2</v>
      </c>
      <c r="E994" s="2" t="s">
        <v>17</v>
      </c>
      <c r="F994" s="2">
        <v>1</v>
      </c>
      <c r="G994" s="2">
        <v>1000</v>
      </c>
      <c r="H994" s="2">
        <v>783544220</v>
      </c>
      <c r="I994" s="2">
        <v>10</v>
      </c>
      <c r="J994" s="2">
        <v>50</v>
      </c>
      <c r="K994" s="2">
        <v>0</v>
      </c>
      <c r="L994" s="3">
        <v>3.085</v>
      </c>
      <c r="M994" s="3">
        <v>2.4550000000000001</v>
      </c>
      <c r="N994" s="3">
        <v>5.96</v>
      </c>
      <c r="O994" s="2">
        <v>0</v>
      </c>
    </row>
    <row r="995" spans="1:15" x14ac:dyDescent="0.25">
      <c r="A995" s="2">
        <v>31</v>
      </c>
      <c r="B995" s="2" t="s">
        <v>20</v>
      </c>
      <c r="C995" s="2">
        <v>1</v>
      </c>
      <c r="D995" s="2">
        <v>2</v>
      </c>
      <c r="E995" s="2" t="s">
        <v>15</v>
      </c>
      <c r="F995" s="2">
        <v>1</v>
      </c>
      <c r="G995" s="2">
        <v>1000</v>
      </c>
      <c r="H995" s="2">
        <v>1847156556</v>
      </c>
      <c r="I995" s="2">
        <v>10</v>
      </c>
      <c r="J995" s="2">
        <v>50</v>
      </c>
      <c r="K995" s="2">
        <v>0</v>
      </c>
      <c r="L995" s="3">
        <v>6.77</v>
      </c>
      <c r="M995" s="3">
        <v>5.3</v>
      </c>
      <c r="N995" s="3">
        <v>12.845000000000001</v>
      </c>
      <c r="O995" s="2">
        <v>0</v>
      </c>
    </row>
    <row r="996" spans="1:15" x14ac:dyDescent="0.25">
      <c r="A996" s="2">
        <v>31</v>
      </c>
      <c r="B996" s="2" t="s">
        <v>20</v>
      </c>
      <c r="C996" s="2">
        <v>1</v>
      </c>
      <c r="D996" s="2">
        <v>2</v>
      </c>
      <c r="E996" s="2" t="s">
        <v>16</v>
      </c>
      <c r="F996" s="2">
        <v>1</v>
      </c>
      <c r="G996" s="2">
        <v>1000</v>
      </c>
      <c r="H996" s="2">
        <v>1847156556</v>
      </c>
      <c r="I996" s="2">
        <v>10</v>
      </c>
      <c r="J996" s="2">
        <v>50</v>
      </c>
      <c r="K996" s="2">
        <v>0</v>
      </c>
      <c r="L996" s="3">
        <v>1.93</v>
      </c>
      <c r="M996" s="3">
        <v>3.25</v>
      </c>
      <c r="N996" s="3">
        <v>5.7249999999999996</v>
      </c>
      <c r="O996" s="2">
        <v>0</v>
      </c>
    </row>
    <row r="997" spans="1:15" x14ac:dyDescent="0.25">
      <c r="A997" s="2">
        <v>31</v>
      </c>
      <c r="B997" s="2" t="s">
        <v>20</v>
      </c>
      <c r="C997" s="2">
        <v>1</v>
      </c>
      <c r="D997" s="2">
        <v>2</v>
      </c>
      <c r="E997" s="2" t="s">
        <v>17</v>
      </c>
      <c r="F997" s="2">
        <v>1</v>
      </c>
      <c r="G997" s="2">
        <v>1000</v>
      </c>
      <c r="H997" s="2">
        <v>1847156556</v>
      </c>
      <c r="I997" s="2">
        <v>10</v>
      </c>
      <c r="J997" s="2">
        <v>50</v>
      </c>
      <c r="K997" s="2">
        <v>0</v>
      </c>
      <c r="L997" s="3">
        <v>2.0049999999999999</v>
      </c>
      <c r="M997" s="3">
        <v>1.675</v>
      </c>
      <c r="N997" s="3">
        <v>4.09</v>
      </c>
      <c r="O997" s="2">
        <v>0</v>
      </c>
    </row>
    <row r="998" spans="1:15" x14ac:dyDescent="0.25">
      <c r="A998" s="2">
        <v>32</v>
      </c>
      <c r="B998" s="2" t="s">
        <v>20</v>
      </c>
      <c r="C998" s="2">
        <v>1</v>
      </c>
      <c r="D998" s="2">
        <v>2</v>
      </c>
      <c r="E998" s="2" t="s">
        <v>15</v>
      </c>
      <c r="F998" s="2">
        <v>1</v>
      </c>
      <c r="G998" s="2">
        <v>1000</v>
      </c>
      <c r="H998" s="2">
        <v>904387628</v>
      </c>
      <c r="I998" s="2">
        <v>10</v>
      </c>
      <c r="J998" s="2">
        <v>50</v>
      </c>
      <c r="K998" s="2">
        <v>0</v>
      </c>
      <c r="L998" s="3">
        <v>5.585</v>
      </c>
      <c r="M998" s="3">
        <v>4.7699999999999996</v>
      </c>
      <c r="N998" s="3">
        <v>11.045</v>
      </c>
      <c r="O998" s="2">
        <v>0</v>
      </c>
    </row>
    <row r="999" spans="1:15" x14ac:dyDescent="0.25">
      <c r="A999" s="2">
        <v>32</v>
      </c>
      <c r="B999" s="2" t="s">
        <v>20</v>
      </c>
      <c r="C999" s="2">
        <v>1</v>
      </c>
      <c r="D999" s="2">
        <v>2</v>
      </c>
      <c r="E999" s="2" t="s">
        <v>16</v>
      </c>
      <c r="F999" s="2">
        <v>1</v>
      </c>
      <c r="G999" s="2">
        <v>1000</v>
      </c>
      <c r="H999" s="2">
        <v>904387628</v>
      </c>
      <c r="I999" s="2">
        <v>10</v>
      </c>
      <c r="J999" s="2">
        <v>50</v>
      </c>
      <c r="K999" s="2">
        <v>0</v>
      </c>
      <c r="L999" s="3">
        <v>2.5649999999999999</v>
      </c>
      <c r="M999" s="3">
        <v>3.585</v>
      </c>
      <c r="N999" s="3">
        <v>6.6749999999999998</v>
      </c>
      <c r="O999" s="2">
        <v>0</v>
      </c>
    </row>
    <row r="1000" spans="1:15" x14ac:dyDescent="0.25">
      <c r="A1000" s="2">
        <v>32</v>
      </c>
      <c r="B1000" s="2" t="s">
        <v>20</v>
      </c>
      <c r="C1000" s="2">
        <v>1</v>
      </c>
      <c r="D1000" s="2">
        <v>2</v>
      </c>
      <c r="E1000" s="2" t="s">
        <v>17</v>
      </c>
      <c r="F1000" s="2">
        <v>1</v>
      </c>
      <c r="G1000" s="2">
        <v>1000</v>
      </c>
      <c r="H1000" s="2">
        <v>904387628</v>
      </c>
      <c r="I1000" s="2">
        <v>10</v>
      </c>
      <c r="J1000" s="2">
        <v>50</v>
      </c>
      <c r="K1000" s="2">
        <v>0</v>
      </c>
      <c r="L1000" s="3">
        <v>3.2250000000000001</v>
      </c>
      <c r="M1000" s="3">
        <v>2.46</v>
      </c>
      <c r="N1000" s="3">
        <v>6.1050000000000004</v>
      </c>
      <c r="O1000" s="2">
        <v>0</v>
      </c>
    </row>
    <row r="1001" spans="1:15" x14ac:dyDescent="0.25">
      <c r="A1001" s="2">
        <v>33</v>
      </c>
      <c r="B1001" s="2" t="s">
        <v>20</v>
      </c>
      <c r="C1001" s="2">
        <v>1</v>
      </c>
      <c r="D1001" s="2">
        <v>2</v>
      </c>
      <c r="E1001" s="2" t="s">
        <v>15</v>
      </c>
      <c r="F1001" s="2">
        <v>1</v>
      </c>
      <c r="G1001" s="2">
        <v>1000</v>
      </c>
      <c r="H1001" s="2">
        <v>127060778</v>
      </c>
      <c r="I1001" s="2">
        <v>10</v>
      </c>
      <c r="J1001" s="2">
        <v>50</v>
      </c>
      <c r="K1001" s="2">
        <v>0</v>
      </c>
      <c r="L1001" s="3">
        <v>6.4</v>
      </c>
      <c r="M1001" s="3">
        <v>4.9850000000000003</v>
      </c>
      <c r="N1001" s="3">
        <v>12.145</v>
      </c>
      <c r="O1001" s="2">
        <v>0</v>
      </c>
    </row>
    <row r="1002" spans="1:15" x14ac:dyDescent="0.25">
      <c r="A1002" s="2">
        <v>33</v>
      </c>
      <c r="B1002" s="2" t="s">
        <v>20</v>
      </c>
      <c r="C1002" s="2">
        <v>1</v>
      </c>
      <c r="D1002" s="2">
        <v>2</v>
      </c>
      <c r="E1002" s="2" t="s">
        <v>16</v>
      </c>
      <c r="F1002" s="2">
        <v>1</v>
      </c>
      <c r="G1002" s="2">
        <v>1000</v>
      </c>
      <c r="H1002" s="2">
        <v>127060778</v>
      </c>
      <c r="I1002" s="2">
        <v>10</v>
      </c>
      <c r="J1002" s="2">
        <v>50</v>
      </c>
      <c r="K1002" s="2">
        <v>0</v>
      </c>
      <c r="L1002" s="3">
        <v>2.4249999999999998</v>
      </c>
      <c r="M1002" s="3">
        <v>3.2349999999999999</v>
      </c>
      <c r="N1002" s="3">
        <v>6.14</v>
      </c>
      <c r="O1002" s="2">
        <v>0</v>
      </c>
    </row>
    <row r="1003" spans="1:15" x14ac:dyDescent="0.25">
      <c r="A1003" s="2">
        <v>33</v>
      </c>
      <c r="B1003" s="2" t="s">
        <v>20</v>
      </c>
      <c r="C1003" s="2">
        <v>1</v>
      </c>
      <c r="D1003" s="2">
        <v>2</v>
      </c>
      <c r="E1003" s="2" t="s">
        <v>17</v>
      </c>
      <c r="F1003" s="2">
        <v>1</v>
      </c>
      <c r="G1003" s="2">
        <v>1000</v>
      </c>
      <c r="H1003" s="2">
        <v>127060778</v>
      </c>
      <c r="I1003" s="2">
        <v>10</v>
      </c>
      <c r="J1003" s="2">
        <v>50</v>
      </c>
      <c r="K1003" s="2">
        <v>0</v>
      </c>
      <c r="L1003" s="3">
        <v>2.74</v>
      </c>
      <c r="M1003" s="3">
        <v>2.11</v>
      </c>
      <c r="N1003" s="3">
        <v>5.25</v>
      </c>
      <c r="O1003" s="2">
        <v>0</v>
      </c>
    </row>
    <row r="1004" spans="1:15" x14ac:dyDescent="0.25">
      <c r="A1004" s="2">
        <v>34</v>
      </c>
      <c r="B1004" s="2" t="s">
        <v>20</v>
      </c>
      <c r="C1004" s="2">
        <v>1</v>
      </c>
      <c r="D1004" s="2">
        <v>2</v>
      </c>
      <c r="E1004" s="2" t="s">
        <v>15</v>
      </c>
      <c r="F1004" s="2">
        <v>1</v>
      </c>
      <c r="G1004" s="2">
        <v>1000</v>
      </c>
      <c r="H1004" s="2">
        <v>1763773510</v>
      </c>
      <c r="I1004" s="2">
        <v>10</v>
      </c>
      <c r="J1004" s="2">
        <v>50</v>
      </c>
      <c r="K1004" s="2">
        <v>0</v>
      </c>
      <c r="L1004" s="3">
        <v>6.875</v>
      </c>
      <c r="M1004" s="3">
        <v>5.3849999999999998</v>
      </c>
      <c r="N1004" s="3">
        <v>13.005000000000001</v>
      </c>
      <c r="O1004" s="2">
        <v>0</v>
      </c>
    </row>
    <row r="1005" spans="1:15" x14ac:dyDescent="0.25">
      <c r="A1005" s="2">
        <v>34</v>
      </c>
      <c r="B1005" s="2" t="s">
        <v>20</v>
      </c>
      <c r="C1005" s="2">
        <v>1</v>
      </c>
      <c r="D1005" s="2">
        <v>2</v>
      </c>
      <c r="E1005" s="2" t="s">
        <v>16</v>
      </c>
      <c r="F1005" s="2">
        <v>1</v>
      </c>
      <c r="G1005" s="2">
        <v>1000</v>
      </c>
      <c r="H1005" s="2">
        <v>1763773510</v>
      </c>
      <c r="I1005" s="2">
        <v>10</v>
      </c>
      <c r="J1005" s="2">
        <v>50</v>
      </c>
      <c r="K1005" s="2">
        <v>0</v>
      </c>
      <c r="L1005" s="3">
        <v>0.66</v>
      </c>
      <c r="M1005" s="3">
        <v>1.905</v>
      </c>
      <c r="N1005" s="3">
        <v>3.085</v>
      </c>
      <c r="O1005" s="2">
        <v>0</v>
      </c>
    </row>
    <row r="1006" spans="1:15" x14ac:dyDescent="0.25">
      <c r="A1006" s="2">
        <v>34</v>
      </c>
      <c r="B1006" s="2" t="s">
        <v>20</v>
      </c>
      <c r="C1006" s="2">
        <v>1</v>
      </c>
      <c r="D1006" s="2">
        <v>2</v>
      </c>
      <c r="E1006" s="2" t="s">
        <v>17</v>
      </c>
      <c r="F1006" s="2">
        <v>1</v>
      </c>
      <c r="G1006" s="2">
        <v>1000</v>
      </c>
      <c r="H1006" s="2">
        <v>1763773510</v>
      </c>
      <c r="I1006" s="2">
        <v>10</v>
      </c>
      <c r="J1006" s="2">
        <v>50</v>
      </c>
      <c r="K1006" s="2">
        <v>0</v>
      </c>
      <c r="L1006" s="3">
        <v>1.895</v>
      </c>
      <c r="M1006" s="3">
        <v>1.97</v>
      </c>
      <c r="N1006" s="3">
        <v>4.28</v>
      </c>
      <c r="O1006" s="2">
        <v>0</v>
      </c>
    </row>
    <row r="1007" spans="1:15" x14ac:dyDescent="0.25">
      <c r="A1007" s="2">
        <v>35</v>
      </c>
      <c r="B1007" s="2" t="s">
        <v>20</v>
      </c>
      <c r="C1007" s="2">
        <v>1</v>
      </c>
      <c r="D1007" s="2">
        <v>2</v>
      </c>
      <c r="E1007" s="2" t="s">
        <v>15</v>
      </c>
      <c r="F1007" s="2">
        <v>1</v>
      </c>
      <c r="G1007" s="2">
        <v>1000</v>
      </c>
      <c r="H1007" s="2">
        <v>216853361</v>
      </c>
      <c r="I1007" s="2">
        <v>10</v>
      </c>
      <c r="J1007" s="2">
        <v>50</v>
      </c>
      <c r="K1007" s="2">
        <v>0</v>
      </c>
      <c r="L1007" s="3">
        <v>7.0549999999999997</v>
      </c>
      <c r="M1007" s="3">
        <v>5.6349999999999998</v>
      </c>
      <c r="N1007" s="3">
        <v>13.425000000000001</v>
      </c>
      <c r="O1007" s="2">
        <v>0</v>
      </c>
    </row>
    <row r="1008" spans="1:15" x14ac:dyDescent="0.25">
      <c r="A1008" s="2">
        <v>35</v>
      </c>
      <c r="B1008" s="2" t="s">
        <v>20</v>
      </c>
      <c r="C1008" s="2">
        <v>1</v>
      </c>
      <c r="D1008" s="2">
        <v>2</v>
      </c>
      <c r="E1008" s="2" t="s">
        <v>16</v>
      </c>
      <c r="F1008" s="2">
        <v>1</v>
      </c>
      <c r="G1008" s="2">
        <v>1000</v>
      </c>
      <c r="H1008" s="2">
        <v>216853361</v>
      </c>
      <c r="I1008" s="2">
        <v>10</v>
      </c>
      <c r="J1008" s="2">
        <v>50</v>
      </c>
      <c r="K1008" s="2">
        <v>0</v>
      </c>
      <c r="L1008" s="3">
        <v>1.56</v>
      </c>
      <c r="M1008" s="3">
        <v>3.07</v>
      </c>
      <c r="N1008" s="3">
        <v>5.17</v>
      </c>
      <c r="O1008" s="2">
        <v>0</v>
      </c>
    </row>
    <row r="1009" spans="1:15" x14ac:dyDescent="0.25">
      <c r="A1009" s="2">
        <v>35</v>
      </c>
      <c r="B1009" s="2" t="s">
        <v>20</v>
      </c>
      <c r="C1009" s="2">
        <v>1</v>
      </c>
      <c r="D1009" s="2">
        <v>2</v>
      </c>
      <c r="E1009" s="2" t="s">
        <v>17</v>
      </c>
      <c r="F1009" s="2">
        <v>1</v>
      </c>
      <c r="G1009" s="2">
        <v>1000</v>
      </c>
      <c r="H1009" s="2">
        <v>216853361</v>
      </c>
      <c r="I1009" s="2">
        <v>10</v>
      </c>
      <c r="J1009" s="2">
        <v>50</v>
      </c>
      <c r="K1009" s="2">
        <v>0</v>
      </c>
      <c r="L1009" s="3">
        <v>1.96</v>
      </c>
      <c r="M1009" s="3">
        <v>1.9950000000000001</v>
      </c>
      <c r="N1009" s="3">
        <v>4.3600000000000003</v>
      </c>
      <c r="O1009" s="2">
        <v>0</v>
      </c>
    </row>
    <row r="1010" spans="1:15" x14ac:dyDescent="0.25">
      <c r="A1010" s="2">
        <v>36</v>
      </c>
      <c r="B1010" s="2" t="s">
        <v>20</v>
      </c>
      <c r="C1010" s="2">
        <v>1</v>
      </c>
      <c r="D1010" s="2">
        <v>2</v>
      </c>
      <c r="E1010" s="2" t="s">
        <v>15</v>
      </c>
      <c r="F1010" s="2">
        <v>1</v>
      </c>
      <c r="G1010" s="2">
        <v>1000</v>
      </c>
      <c r="H1010" s="2">
        <v>815400531</v>
      </c>
      <c r="I1010" s="2">
        <v>10</v>
      </c>
      <c r="J1010" s="2">
        <v>50</v>
      </c>
      <c r="K1010" s="2">
        <v>0</v>
      </c>
      <c r="L1010" s="3">
        <v>7.3250000000000002</v>
      </c>
      <c r="M1010" s="3">
        <v>5.6349999999999998</v>
      </c>
      <c r="N1010" s="3">
        <v>13.725</v>
      </c>
      <c r="O1010" s="2">
        <v>0</v>
      </c>
    </row>
    <row r="1011" spans="1:15" x14ac:dyDescent="0.25">
      <c r="A1011" s="2">
        <v>36</v>
      </c>
      <c r="B1011" s="2" t="s">
        <v>20</v>
      </c>
      <c r="C1011" s="2">
        <v>1</v>
      </c>
      <c r="D1011" s="2">
        <v>2</v>
      </c>
      <c r="E1011" s="2" t="s">
        <v>16</v>
      </c>
      <c r="F1011" s="2">
        <v>1</v>
      </c>
      <c r="G1011" s="2">
        <v>1000</v>
      </c>
      <c r="H1011" s="2">
        <v>815400531</v>
      </c>
      <c r="I1011" s="2">
        <v>10</v>
      </c>
      <c r="J1011" s="2">
        <v>50</v>
      </c>
      <c r="K1011" s="2">
        <v>0</v>
      </c>
      <c r="L1011" s="3">
        <v>2.9</v>
      </c>
      <c r="M1011" s="3">
        <v>3.87</v>
      </c>
      <c r="N1011" s="3">
        <v>7.2949999999999999</v>
      </c>
      <c r="O1011" s="2">
        <v>0</v>
      </c>
    </row>
    <row r="1012" spans="1:15" x14ac:dyDescent="0.25">
      <c r="A1012" s="2">
        <v>36</v>
      </c>
      <c r="B1012" s="2" t="s">
        <v>20</v>
      </c>
      <c r="C1012" s="2">
        <v>1</v>
      </c>
      <c r="D1012" s="2">
        <v>2</v>
      </c>
      <c r="E1012" s="2" t="s">
        <v>17</v>
      </c>
      <c r="F1012" s="2">
        <v>1</v>
      </c>
      <c r="G1012" s="2">
        <v>1000</v>
      </c>
      <c r="H1012" s="2">
        <v>815400531</v>
      </c>
      <c r="I1012" s="2">
        <v>10</v>
      </c>
      <c r="J1012" s="2">
        <v>50</v>
      </c>
      <c r="K1012" s="2">
        <v>0</v>
      </c>
      <c r="L1012" s="3">
        <v>2.9950000000000001</v>
      </c>
      <c r="M1012" s="3">
        <v>2.21</v>
      </c>
      <c r="N1012" s="3">
        <v>5.6150000000000002</v>
      </c>
      <c r="O1012" s="2">
        <v>0</v>
      </c>
    </row>
    <row r="1013" spans="1:15" x14ac:dyDescent="0.25">
      <c r="A1013" s="2">
        <v>37</v>
      </c>
      <c r="B1013" s="2" t="s">
        <v>20</v>
      </c>
      <c r="C1013" s="2">
        <v>1</v>
      </c>
      <c r="D1013" s="2">
        <v>2</v>
      </c>
      <c r="E1013" s="2" t="s">
        <v>15</v>
      </c>
      <c r="F1013" s="2">
        <v>1</v>
      </c>
      <c r="G1013" s="2">
        <v>1000</v>
      </c>
      <c r="H1013" s="2">
        <v>1889404341</v>
      </c>
      <c r="I1013" s="2">
        <v>10</v>
      </c>
      <c r="J1013" s="2">
        <v>50</v>
      </c>
      <c r="K1013" s="2">
        <v>0</v>
      </c>
      <c r="L1013" s="3">
        <v>5.8250000000000002</v>
      </c>
      <c r="M1013" s="3">
        <v>4.5999999999999996</v>
      </c>
      <c r="N1013" s="3">
        <v>11.175000000000001</v>
      </c>
      <c r="O1013" s="2">
        <v>0</v>
      </c>
    </row>
    <row r="1014" spans="1:15" x14ac:dyDescent="0.25">
      <c r="A1014" s="2">
        <v>37</v>
      </c>
      <c r="B1014" s="2" t="s">
        <v>20</v>
      </c>
      <c r="C1014" s="2">
        <v>1</v>
      </c>
      <c r="D1014" s="2">
        <v>2</v>
      </c>
      <c r="E1014" s="2" t="s">
        <v>16</v>
      </c>
      <c r="F1014" s="2">
        <v>1</v>
      </c>
      <c r="G1014" s="2">
        <v>1000</v>
      </c>
      <c r="H1014" s="2">
        <v>1889404341</v>
      </c>
      <c r="I1014" s="2">
        <v>10</v>
      </c>
      <c r="J1014" s="2">
        <v>50</v>
      </c>
      <c r="K1014" s="2">
        <v>0</v>
      </c>
      <c r="L1014" s="3">
        <v>2.855</v>
      </c>
      <c r="M1014" s="3">
        <v>4.07</v>
      </c>
      <c r="N1014" s="3">
        <v>7.5</v>
      </c>
      <c r="O1014" s="2">
        <v>0</v>
      </c>
    </row>
    <row r="1015" spans="1:15" x14ac:dyDescent="0.25">
      <c r="A1015" s="2">
        <v>37</v>
      </c>
      <c r="B1015" s="2" t="s">
        <v>20</v>
      </c>
      <c r="C1015" s="2">
        <v>1</v>
      </c>
      <c r="D1015" s="2">
        <v>2</v>
      </c>
      <c r="E1015" s="2" t="s">
        <v>17</v>
      </c>
      <c r="F1015" s="2">
        <v>1</v>
      </c>
      <c r="G1015" s="2">
        <v>1000</v>
      </c>
      <c r="H1015" s="2">
        <v>1889404341</v>
      </c>
      <c r="I1015" s="2">
        <v>10</v>
      </c>
      <c r="J1015" s="2">
        <v>50</v>
      </c>
      <c r="K1015" s="2">
        <v>0</v>
      </c>
      <c r="L1015" s="3">
        <v>3.1</v>
      </c>
      <c r="M1015" s="3">
        <v>2.2850000000000001</v>
      </c>
      <c r="N1015" s="3">
        <v>5.79</v>
      </c>
      <c r="O1015" s="2">
        <v>0</v>
      </c>
    </row>
    <row r="1016" spans="1:15" x14ac:dyDescent="0.25">
      <c r="A1016" s="2">
        <v>38</v>
      </c>
      <c r="B1016" s="2" t="s">
        <v>20</v>
      </c>
      <c r="C1016" s="2">
        <v>1</v>
      </c>
      <c r="D1016" s="2">
        <v>2</v>
      </c>
      <c r="E1016" s="2" t="s">
        <v>15</v>
      </c>
      <c r="F1016" s="2">
        <v>1</v>
      </c>
      <c r="G1016" s="2">
        <v>1000</v>
      </c>
      <c r="H1016" s="2">
        <v>1277861863</v>
      </c>
      <c r="I1016" s="2">
        <v>10</v>
      </c>
      <c r="J1016" s="2">
        <v>50</v>
      </c>
      <c r="K1016" s="2">
        <v>0</v>
      </c>
      <c r="L1016" s="3">
        <v>7.7149999999999999</v>
      </c>
      <c r="M1016" s="3">
        <v>5.76</v>
      </c>
      <c r="N1016" s="3">
        <v>14.21</v>
      </c>
      <c r="O1016" s="2">
        <v>0</v>
      </c>
    </row>
    <row r="1017" spans="1:15" x14ac:dyDescent="0.25">
      <c r="A1017" s="2">
        <v>38</v>
      </c>
      <c r="B1017" s="2" t="s">
        <v>20</v>
      </c>
      <c r="C1017" s="2">
        <v>1</v>
      </c>
      <c r="D1017" s="2">
        <v>2</v>
      </c>
      <c r="E1017" s="2" t="s">
        <v>16</v>
      </c>
      <c r="F1017" s="2">
        <v>1</v>
      </c>
      <c r="G1017" s="2">
        <v>1000</v>
      </c>
      <c r="H1017" s="2">
        <v>1277861863</v>
      </c>
      <c r="I1017" s="2">
        <v>10</v>
      </c>
      <c r="J1017" s="2">
        <v>50</v>
      </c>
      <c r="K1017" s="2">
        <v>0</v>
      </c>
      <c r="L1017" s="3">
        <v>3.11</v>
      </c>
      <c r="M1017" s="3">
        <v>3.9449999999999998</v>
      </c>
      <c r="N1017" s="3">
        <v>7.61</v>
      </c>
      <c r="O1017" s="2">
        <v>0</v>
      </c>
    </row>
    <row r="1018" spans="1:15" x14ac:dyDescent="0.25">
      <c r="A1018" s="2">
        <v>38</v>
      </c>
      <c r="B1018" s="2" t="s">
        <v>20</v>
      </c>
      <c r="C1018" s="2">
        <v>1</v>
      </c>
      <c r="D1018" s="2">
        <v>2</v>
      </c>
      <c r="E1018" s="2" t="s">
        <v>17</v>
      </c>
      <c r="F1018" s="2">
        <v>1</v>
      </c>
      <c r="G1018" s="2">
        <v>1000</v>
      </c>
      <c r="H1018" s="2">
        <v>1277861863</v>
      </c>
      <c r="I1018" s="2">
        <v>10</v>
      </c>
      <c r="J1018" s="2">
        <v>50</v>
      </c>
      <c r="K1018" s="2">
        <v>0</v>
      </c>
      <c r="L1018" s="3">
        <v>4.46</v>
      </c>
      <c r="M1018" s="3">
        <v>2.8050000000000002</v>
      </c>
      <c r="N1018" s="3">
        <v>7.68</v>
      </c>
      <c r="O1018" s="2">
        <v>0</v>
      </c>
    </row>
    <row r="1019" spans="1:15" x14ac:dyDescent="0.25">
      <c r="A1019" s="2">
        <v>39</v>
      </c>
      <c r="B1019" s="2" t="s">
        <v>20</v>
      </c>
      <c r="C1019" s="2">
        <v>1</v>
      </c>
      <c r="D1019" s="2">
        <v>2</v>
      </c>
      <c r="E1019" s="2" t="s">
        <v>15</v>
      </c>
      <c r="F1019" s="2">
        <v>1</v>
      </c>
      <c r="G1019" s="2">
        <v>1000</v>
      </c>
      <c r="H1019" s="2">
        <v>1633233815</v>
      </c>
      <c r="I1019" s="2">
        <v>10</v>
      </c>
      <c r="J1019" s="2">
        <v>50</v>
      </c>
      <c r="K1019" s="2">
        <v>0</v>
      </c>
      <c r="L1019" s="3">
        <v>6.875</v>
      </c>
      <c r="M1019" s="3">
        <v>5.57</v>
      </c>
      <c r="N1019" s="3">
        <v>13.185</v>
      </c>
      <c r="O1019" s="2">
        <v>0</v>
      </c>
    </row>
    <row r="1020" spans="1:15" x14ac:dyDescent="0.25">
      <c r="A1020" s="2">
        <v>39</v>
      </c>
      <c r="B1020" s="2" t="s">
        <v>20</v>
      </c>
      <c r="C1020" s="2">
        <v>1</v>
      </c>
      <c r="D1020" s="2">
        <v>2</v>
      </c>
      <c r="E1020" s="2" t="s">
        <v>16</v>
      </c>
      <c r="F1020" s="2">
        <v>1</v>
      </c>
      <c r="G1020" s="2">
        <v>1000</v>
      </c>
      <c r="H1020" s="2">
        <v>1633233815</v>
      </c>
      <c r="I1020" s="2">
        <v>10</v>
      </c>
      <c r="J1020" s="2">
        <v>50</v>
      </c>
      <c r="K1020" s="2">
        <v>0</v>
      </c>
      <c r="L1020" s="3">
        <v>2.2999999999999998</v>
      </c>
      <c r="M1020" s="3">
        <v>3.4950000000000001</v>
      </c>
      <c r="N1020" s="3">
        <v>6.3250000000000002</v>
      </c>
      <c r="O1020" s="2">
        <v>0</v>
      </c>
    </row>
    <row r="1021" spans="1:15" x14ac:dyDescent="0.25">
      <c r="A1021" s="2">
        <v>39</v>
      </c>
      <c r="B1021" s="2" t="s">
        <v>20</v>
      </c>
      <c r="C1021" s="2">
        <v>1</v>
      </c>
      <c r="D1021" s="2">
        <v>2</v>
      </c>
      <c r="E1021" s="2" t="s">
        <v>17</v>
      </c>
      <c r="F1021" s="2">
        <v>1</v>
      </c>
      <c r="G1021" s="2">
        <v>1000</v>
      </c>
      <c r="H1021" s="2">
        <v>1633233815</v>
      </c>
      <c r="I1021" s="2">
        <v>10</v>
      </c>
      <c r="J1021" s="2">
        <v>50</v>
      </c>
      <c r="K1021" s="2">
        <v>0</v>
      </c>
      <c r="L1021" s="3">
        <v>2.0750000000000002</v>
      </c>
      <c r="M1021" s="3">
        <v>1.64</v>
      </c>
      <c r="N1021" s="3">
        <v>4.1349999999999998</v>
      </c>
      <c r="O1021" s="2">
        <v>0</v>
      </c>
    </row>
    <row r="1022" spans="1:15" x14ac:dyDescent="0.25">
      <c r="A1022" s="2">
        <v>40</v>
      </c>
      <c r="B1022" s="2" t="s">
        <v>20</v>
      </c>
      <c r="C1022" s="2">
        <v>1</v>
      </c>
      <c r="D1022" s="2">
        <v>2</v>
      </c>
      <c r="E1022" s="2" t="s">
        <v>15</v>
      </c>
      <c r="F1022" s="2">
        <v>1</v>
      </c>
      <c r="G1022" s="2">
        <v>1000</v>
      </c>
      <c r="H1022" s="2">
        <v>431804828</v>
      </c>
      <c r="I1022" s="2">
        <v>10</v>
      </c>
      <c r="J1022" s="2">
        <v>50</v>
      </c>
      <c r="K1022" s="2">
        <v>0</v>
      </c>
      <c r="L1022" s="3">
        <v>5.5650000000000004</v>
      </c>
      <c r="M1022" s="3">
        <v>4.8600000000000003</v>
      </c>
      <c r="N1022" s="3">
        <v>11.16</v>
      </c>
      <c r="O1022" s="2">
        <v>0</v>
      </c>
    </row>
    <row r="1023" spans="1:15" x14ac:dyDescent="0.25">
      <c r="A1023" s="2">
        <v>40</v>
      </c>
      <c r="B1023" s="2" t="s">
        <v>20</v>
      </c>
      <c r="C1023" s="2">
        <v>1</v>
      </c>
      <c r="D1023" s="2">
        <v>2</v>
      </c>
      <c r="E1023" s="2" t="s">
        <v>16</v>
      </c>
      <c r="F1023" s="2">
        <v>1</v>
      </c>
      <c r="G1023" s="2">
        <v>1000</v>
      </c>
      <c r="H1023" s="2">
        <v>431804828</v>
      </c>
      <c r="I1023" s="2">
        <v>10</v>
      </c>
      <c r="J1023" s="2">
        <v>50</v>
      </c>
      <c r="K1023" s="2">
        <v>0</v>
      </c>
      <c r="L1023" s="3">
        <v>3.19</v>
      </c>
      <c r="M1023" s="3">
        <v>3.97</v>
      </c>
      <c r="N1023" s="3">
        <v>7.68</v>
      </c>
      <c r="O1023" s="2">
        <v>0</v>
      </c>
    </row>
    <row r="1024" spans="1:15" x14ac:dyDescent="0.25">
      <c r="A1024" s="2">
        <v>40</v>
      </c>
      <c r="B1024" s="2" t="s">
        <v>20</v>
      </c>
      <c r="C1024" s="2">
        <v>1</v>
      </c>
      <c r="D1024" s="2">
        <v>2</v>
      </c>
      <c r="E1024" s="2" t="s">
        <v>17</v>
      </c>
      <c r="F1024" s="2">
        <v>1</v>
      </c>
      <c r="G1024" s="2">
        <v>1000</v>
      </c>
      <c r="H1024" s="2">
        <v>431804828</v>
      </c>
      <c r="I1024" s="2">
        <v>10</v>
      </c>
      <c r="J1024" s="2">
        <v>50</v>
      </c>
      <c r="K1024" s="2">
        <v>0</v>
      </c>
      <c r="L1024" s="3">
        <v>3.24</v>
      </c>
      <c r="M1024" s="3">
        <v>2.4449999999999998</v>
      </c>
      <c r="N1024" s="3">
        <v>6.09</v>
      </c>
      <c r="O1024" s="2">
        <v>0</v>
      </c>
    </row>
    <row r="1025" spans="1:15" x14ac:dyDescent="0.25">
      <c r="A1025" s="2">
        <v>41</v>
      </c>
      <c r="B1025" s="2" t="s">
        <v>20</v>
      </c>
      <c r="C1025" s="2">
        <v>1</v>
      </c>
      <c r="D1025" s="2">
        <v>2</v>
      </c>
      <c r="E1025" s="2" t="s">
        <v>15</v>
      </c>
      <c r="F1025" s="2">
        <v>1</v>
      </c>
      <c r="G1025" s="2">
        <v>1000</v>
      </c>
      <c r="H1025" s="2">
        <v>1159233396</v>
      </c>
      <c r="I1025" s="2">
        <v>10</v>
      </c>
      <c r="J1025" s="2">
        <v>50</v>
      </c>
      <c r="K1025" s="2">
        <v>0</v>
      </c>
      <c r="L1025" s="3">
        <v>7.0650000000000004</v>
      </c>
      <c r="M1025" s="3">
        <v>5.45</v>
      </c>
      <c r="N1025" s="3">
        <v>13.21</v>
      </c>
      <c r="O1025" s="2">
        <v>0</v>
      </c>
    </row>
    <row r="1026" spans="1:15" x14ac:dyDescent="0.25">
      <c r="A1026" s="2">
        <v>41</v>
      </c>
      <c r="B1026" s="2" t="s">
        <v>20</v>
      </c>
      <c r="C1026" s="2">
        <v>1</v>
      </c>
      <c r="D1026" s="2">
        <v>2</v>
      </c>
      <c r="E1026" s="2" t="s">
        <v>16</v>
      </c>
      <c r="F1026" s="2">
        <v>1</v>
      </c>
      <c r="G1026" s="2">
        <v>1000</v>
      </c>
      <c r="H1026" s="2">
        <v>1159233396</v>
      </c>
      <c r="I1026" s="2">
        <v>10</v>
      </c>
      <c r="J1026" s="2">
        <v>50</v>
      </c>
      <c r="K1026" s="2">
        <v>0</v>
      </c>
      <c r="L1026" s="3">
        <v>1.87</v>
      </c>
      <c r="M1026" s="3">
        <v>3.4649999999999999</v>
      </c>
      <c r="N1026" s="3">
        <v>5.84</v>
      </c>
      <c r="O1026" s="2">
        <v>0</v>
      </c>
    </row>
    <row r="1027" spans="1:15" x14ac:dyDescent="0.25">
      <c r="A1027" s="2">
        <v>41</v>
      </c>
      <c r="B1027" s="2" t="s">
        <v>20</v>
      </c>
      <c r="C1027" s="2">
        <v>1</v>
      </c>
      <c r="D1027" s="2">
        <v>2</v>
      </c>
      <c r="E1027" s="2" t="s">
        <v>17</v>
      </c>
      <c r="F1027" s="2">
        <v>1</v>
      </c>
      <c r="G1027" s="2">
        <v>1000</v>
      </c>
      <c r="H1027" s="2">
        <v>1159233396</v>
      </c>
      <c r="I1027" s="2">
        <v>10</v>
      </c>
      <c r="J1027" s="2">
        <v>50</v>
      </c>
      <c r="K1027" s="2">
        <v>0</v>
      </c>
      <c r="L1027" s="3">
        <v>2.645</v>
      </c>
      <c r="M1027" s="3">
        <v>2.2050000000000001</v>
      </c>
      <c r="N1027" s="3">
        <v>5.26</v>
      </c>
      <c r="O1027" s="2">
        <v>0</v>
      </c>
    </row>
    <row r="1028" spans="1:15" x14ac:dyDescent="0.25">
      <c r="A1028" s="2">
        <v>42</v>
      </c>
      <c r="B1028" s="2" t="s">
        <v>20</v>
      </c>
      <c r="C1028" s="2">
        <v>1</v>
      </c>
      <c r="D1028" s="2">
        <v>2</v>
      </c>
      <c r="E1028" s="2" t="s">
        <v>15</v>
      </c>
      <c r="F1028" s="2">
        <v>1</v>
      </c>
      <c r="G1028" s="2">
        <v>1000</v>
      </c>
      <c r="H1028" s="2">
        <v>570492694</v>
      </c>
      <c r="I1028" s="2">
        <v>10</v>
      </c>
      <c r="J1028" s="2">
        <v>50</v>
      </c>
      <c r="K1028" s="2">
        <v>0</v>
      </c>
      <c r="L1028" s="3">
        <v>6.5</v>
      </c>
      <c r="M1028" s="3">
        <v>5.3150000000000004</v>
      </c>
      <c r="N1028" s="3">
        <v>12.535</v>
      </c>
      <c r="O1028" s="2">
        <v>0</v>
      </c>
    </row>
    <row r="1029" spans="1:15" x14ac:dyDescent="0.25">
      <c r="A1029" s="2">
        <v>42</v>
      </c>
      <c r="B1029" s="2" t="s">
        <v>20</v>
      </c>
      <c r="C1029" s="2">
        <v>1</v>
      </c>
      <c r="D1029" s="2">
        <v>2</v>
      </c>
      <c r="E1029" s="2" t="s">
        <v>16</v>
      </c>
      <c r="F1029" s="2">
        <v>1</v>
      </c>
      <c r="G1029" s="2">
        <v>1000</v>
      </c>
      <c r="H1029" s="2">
        <v>570492694</v>
      </c>
      <c r="I1029" s="2">
        <v>10</v>
      </c>
      <c r="J1029" s="2">
        <v>50</v>
      </c>
      <c r="K1029" s="2">
        <v>0</v>
      </c>
      <c r="L1029" s="3">
        <v>2.79</v>
      </c>
      <c r="M1029" s="3">
        <v>3.81</v>
      </c>
      <c r="N1029" s="3">
        <v>7.13</v>
      </c>
      <c r="O1029" s="2">
        <v>0</v>
      </c>
    </row>
    <row r="1030" spans="1:15" x14ac:dyDescent="0.25">
      <c r="A1030" s="2">
        <v>42</v>
      </c>
      <c r="B1030" s="2" t="s">
        <v>20</v>
      </c>
      <c r="C1030" s="2">
        <v>1</v>
      </c>
      <c r="D1030" s="2">
        <v>2</v>
      </c>
      <c r="E1030" s="2" t="s">
        <v>17</v>
      </c>
      <c r="F1030" s="2">
        <v>1</v>
      </c>
      <c r="G1030" s="2">
        <v>1000</v>
      </c>
      <c r="H1030" s="2">
        <v>570492694</v>
      </c>
      <c r="I1030" s="2">
        <v>10</v>
      </c>
      <c r="J1030" s="2">
        <v>50</v>
      </c>
      <c r="K1030" s="2">
        <v>0</v>
      </c>
      <c r="L1030" s="3">
        <v>3.54</v>
      </c>
      <c r="M1030" s="3">
        <v>2.585</v>
      </c>
      <c r="N1030" s="3">
        <v>6.53</v>
      </c>
      <c r="O1030" s="2">
        <v>0</v>
      </c>
    </row>
    <row r="1031" spans="1:15" x14ac:dyDescent="0.25">
      <c r="A1031" s="2">
        <v>43</v>
      </c>
      <c r="B1031" s="2" t="s">
        <v>20</v>
      </c>
      <c r="C1031" s="2">
        <v>1</v>
      </c>
      <c r="D1031" s="2">
        <v>2</v>
      </c>
      <c r="E1031" s="2" t="s">
        <v>15</v>
      </c>
      <c r="F1031" s="2">
        <v>1</v>
      </c>
      <c r="G1031" s="2">
        <v>1000</v>
      </c>
      <c r="H1031" s="2">
        <v>939421478</v>
      </c>
      <c r="I1031" s="2">
        <v>10</v>
      </c>
      <c r="J1031" s="2">
        <v>50</v>
      </c>
      <c r="K1031" s="2">
        <v>0</v>
      </c>
      <c r="L1031" s="3">
        <v>5.1749999999999998</v>
      </c>
      <c r="M1031" s="3">
        <v>4.78</v>
      </c>
      <c r="N1031" s="3">
        <v>10.68</v>
      </c>
      <c r="O1031" s="2">
        <v>0</v>
      </c>
    </row>
    <row r="1032" spans="1:15" x14ac:dyDescent="0.25">
      <c r="A1032" s="2">
        <v>43</v>
      </c>
      <c r="B1032" s="2" t="s">
        <v>20</v>
      </c>
      <c r="C1032" s="2">
        <v>1</v>
      </c>
      <c r="D1032" s="2">
        <v>2</v>
      </c>
      <c r="E1032" s="2" t="s">
        <v>16</v>
      </c>
      <c r="F1032" s="2">
        <v>1</v>
      </c>
      <c r="G1032" s="2">
        <v>1000</v>
      </c>
      <c r="H1032" s="2">
        <v>939421478</v>
      </c>
      <c r="I1032" s="2">
        <v>10</v>
      </c>
      <c r="J1032" s="2">
        <v>50</v>
      </c>
      <c r="K1032" s="2">
        <v>0</v>
      </c>
      <c r="L1032" s="3">
        <v>1.6850000000000001</v>
      </c>
      <c r="M1032" s="3">
        <v>3</v>
      </c>
      <c r="N1032" s="3">
        <v>5.21</v>
      </c>
      <c r="O1032" s="2">
        <v>0</v>
      </c>
    </row>
    <row r="1033" spans="1:15" x14ac:dyDescent="0.25">
      <c r="A1033" s="2">
        <v>43</v>
      </c>
      <c r="B1033" s="2" t="s">
        <v>20</v>
      </c>
      <c r="C1033" s="2">
        <v>1</v>
      </c>
      <c r="D1033" s="2">
        <v>2</v>
      </c>
      <c r="E1033" s="2" t="s">
        <v>17</v>
      </c>
      <c r="F1033" s="2">
        <v>1</v>
      </c>
      <c r="G1033" s="2">
        <v>1000</v>
      </c>
      <c r="H1033" s="2">
        <v>939421478</v>
      </c>
      <c r="I1033" s="2">
        <v>10</v>
      </c>
      <c r="J1033" s="2">
        <v>50</v>
      </c>
      <c r="K1033" s="2">
        <v>0</v>
      </c>
      <c r="L1033" s="3">
        <v>2.41</v>
      </c>
      <c r="M1033" s="3">
        <v>2.085</v>
      </c>
      <c r="N1033" s="3">
        <v>4.9000000000000004</v>
      </c>
      <c r="O1033" s="2">
        <v>0</v>
      </c>
    </row>
    <row r="1034" spans="1:15" x14ac:dyDescent="0.25">
      <c r="A1034" s="2">
        <v>44</v>
      </c>
      <c r="B1034" s="2" t="s">
        <v>20</v>
      </c>
      <c r="C1034" s="2">
        <v>1</v>
      </c>
      <c r="D1034" s="2">
        <v>2</v>
      </c>
      <c r="E1034" s="2" t="s">
        <v>15</v>
      </c>
      <c r="F1034" s="2">
        <v>1</v>
      </c>
      <c r="G1034" s="2">
        <v>1000</v>
      </c>
      <c r="H1034" s="2">
        <v>307252398</v>
      </c>
      <c r="I1034" s="2">
        <v>10</v>
      </c>
      <c r="J1034" s="2">
        <v>50</v>
      </c>
      <c r="K1034" s="2">
        <v>0</v>
      </c>
      <c r="L1034" s="3">
        <v>7.13</v>
      </c>
      <c r="M1034" s="3">
        <v>5.37</v>
      </c>
      <c r="N1034" s="3">
        <v>13.21</v>
      </c>
      <c r="O1034" s="2">
        <v>0</v>
      </c>
    </row>
    <row r="1035" spans="1:15" x14ac:dyDescent="0.25">
      <c r="A1035" s="2">
        <v>44</v>
      </c>
      <c r="B1035" s="2" t="s">
        <v>20</v>
      </c>
      <c r="C1035" s="2">
        <v>1</v>
      </c>
      <c r="D1035" s="2">
        <v>2</v>
      </c>
      <c r="E1035" s="2" t="s">
        <v>16</v>
      </c>
      <c r="F1035" s="2">
        <v>1</v>
      </c>
      <c r="G1035" s="2">
        <v>1000</v>
      </c>
      <c r="H1035" s="2">
        <v>307252398</v>
      </c>
      <c r="I1035" s="2">
        <v>10</v>
      </c>
      <c r="J1035" s="2">
        <v>50</v>
      </c>
      <c r="K1035" s="2">
        <v>0</v>
      </c>
      <c r="L1035" s="3">
        <v>2.4750000000000001</v>
      </c>
      <c r="M1035" s="3">
        <v>3.9049999999999998</v>
      </c>
      <c r="N1035" s="3">
        <v>6.92</v>
      </c>
      <c r="O1035" s="2">
        <v>0</v>
      </c>
    </row>
    <row r="1036" spans="1:15" x14ac:dyDescent="0.25">
      <c r="A1036" s="2">
        <v>44</v>
      </c>
      <c r="B1036" s="2" t="s">
        <v>20</v>
      </c>
      <c r="C1036" s="2">
        <v>1</v>
      </c>
      <c r="D1036" s="2">
        <v>2</v>
      </c>
      <c r="E1036" s="2" t="s">
        <v>17</v>
      </c>
      <c r="F1036" s="2">
        <v>1</v>
      </c>
      <c r="G1036" s="2">
        <v>1000</v>
      </c>
      <c r="H1036" s="2">
        <v>307252398</v>
      </c>
      <c r="I1036" s="2">
        <v>10</v>
      </c>
      <c r="J1036" s="2">
        <v>50</v>
      </c>
      <c r="K1036" s="2">
        <v>0</v>
      </c>
      <c r="L1036" s="3">
        <v>3.0649999999999999</v>
      </c>
      <c r="M1036" s="3">
        <v>2.27</v>
      </c>
      <c r="N1036" s="3">
        <v>5.7549999999999999</v>
      </c>
      <c r="O1036" s="2">
        <v>0</v>
      </c>
    </row>
    <row r="1037" spans="1:15" x14ac:dyDescent="0.25">
      <c r="A1037" s="2">
        <v>45</v>
      </c>
      <c r="B1037" s="2" t="s">
        <v>20</v>
      </c>
      <c r="C1037" s="2">
        <v>1</v>
      </c>
      <c r="D1037" s="2">
        <v>2</v>
      </c>
      <c r="E1037" s="2" t="s">
        <v>15</v>
      </c>
      <c r="F1037" s="2">
        <v>1</v>
      </c>
      <c r="G1037" s="2">
        <v>1000</v>
      </c>
      <c r="H1037" s="2">
        <v>933515109</v>
      </c>
      <c r="I1037" s="2">
        <v>10</v>
      </c>
      <c r="J1037" s="2">
        <v>50</v>
      </c>
      <c r="K1037" s="2">
        <v>0</v>
      </c>
      <c r="L1037" s="3">
        <v>7.1449999999999996</v>
      </c>
      <c r="M1037" s="3">
        <v>5.1449999999999996</v>
      </c>
      <c r="N1037" s="3">
        <v>13.035</v>
      </c>
      <c r="O1037" s="2">
        <v>0</v>
      </c>
    </row>
    <row r="1038" spans="1:15" x14ac:dyDescent="0.25">
      <c r="A1038" s="2">
        <v>45</v>
      </c>
      <c r="B1038" s="2" t="s">
        <v>20</v>
      </c>
      <c r="C1038" s="2">
        <v>1</v>
      </c>
      <c r="D1038" s="2">
        <v>2</v>
      </c>
      <c r="E1038" s="2" t="s">
        <v>16</v>
      </c>
      <c r="F1038" s="2">
        <v>1</v>
      </c>
      <c r="G1038" s="2">
        <v>1000</v>
      </c>
      <c r="H1038" s="2">
        <v>933515109</v>
      </c>
      <c r="I1038" s="2">
        <v>10</v>
      </c>
      <c r="J1038" s="2">
        <v>50</v>
      </c>
      <c r="K1038" s="2">
        <v>0</v>
      </c>
      <c r="L1038" s="3">
        <v>3.38</v>
      </c>
      <c r="M1038" s="3">
        <v>3.98</v>
      </c>
      <c r="N1038" s="3">
        <v>7.89</v>
      </c>
      <c r="O1038" s="2">
        <v>0</v>
      </c>
    </row>
    <row r="1039" spans="1:15" x14ac:dyDescent="0.25">
      <c r="A1039" s="2">
        <v>45</v>
      </c>
      <c r="B1039" s="2" t="s">
        <v>20</v>
      </c>
      <c r="C1039" s="2">
        <v>1</v>
      </c>
      <c r="D1039" s="2">
        <v>2</v>
      </c>
      <c r="E1039" s="2" t="s">
        <v>17</v>
      </c>
      <c r="F1039" s="2">
        <v>1</v>
      </c>
      <c r="G1039" s="2">
        <v>1000</v>
      </c>
      <c r="H1039" s="2">
        <v>933515109</v>
      </c>
      <c r="I1039" s="2">
        <v>10</v>
      </c>
      <c r="J1039" s="2">
        <v>50</v>
      </c>
      <c r="K1039" s="2">
        <v>0</v>
      </c>
      <c r="L1039" s="3">
        <v>3.05</v>
      </c>
      <c r="M1039" s="3">
        <v>2.2599999999999998</v>
      </c>
      <c r="N1039" s="3">
        <v>5.72</v>
      </c>
      <c r="O1039" s="2">
        <v>0</v>
      </c>
    </row>
    <row r="1040" spans="1:15" x14ac:dyDescent="0.25">
      <c r="A1040" s="2">
        <v>46</v>
      </c>
      <c r="B1040" s="2" t="s">
        <v>20</v>
      </c>
      <c r="C1040" s="2">
        <v>1</v>
      </c>
      <c r="D1040" s="2">
        <v>2</v>
      </c>
      <c r="E1040" s="2" t="s">
        <v>15</v>
      </c>
      <c r="F1040" s="2">
        <v>1</v>
      </c>
      <c r="G1040" s="2">
        <v>1000</v>
      </c>
      <c r="H1040" s="2">
        <v>1199358335</v>
      </c>
      <c r="I1040" s="2">
        <v>10</v>
      </c>
      <c r="J1040" s="2">
        <v>50</v>
      </c>
      <c r="K1040" s="2">
        <v>0</v>
      </c>
      <c r="L1040" s="3">
        <v>8.3949999999999996</v>
      </c>
      <c r="M1040" s="3">
        <v>6.05</v>
      </c>
      <c r="N1040" s="3">
        <v>15.2</v>
      </c>
      <c r="O1040" s="2">
        <v>0</v>
      </c>
    </row>
    <row r="1041" spans="1:15" x14ac:dyDescent="0.25">
      <c r="A1041" s="2">
        <v>46</v>
      </c>
      <c r="B1041" s="2" t="s">
        <v>20</v>
      </c>
      <c r="C1041" s="2">
        <v>1</v>
      </c>
      <c r="D1041" s="2">
        <v>2</v>
      </c>
      <c r="E1041" s="2" t="s">
        <v>16</v>
      </c>
      <c r="F1041" s="2">
        <v>1</v>
      </c>
      <c r="G1041" s="2">
        <v>1000</v>
      </c>
      <c r="H1041" s="2">
        <v>1199358335</v>
      </c>
      <c r="I1041" s="2">
        <v>10</v>
      </c>
      <c r="J1041" s="2">
        <v>50</v>
      </c>
      <c r="K1041" s="2">
        <v>0</v>
      </c>
      <c r="L1041" s="3">
        <v>2.3149999999999999</v>
      </c>
      <c r="M1041" s="3">
        <v>4.07</v>
      </c>
      <c r="N1041" s="3">
        <v>7.14</v>
      </c>
      <c r="O1041" s="2">
        <v>0</v>
      </c>
    </row>
    <row r="1042" spans="1:15" x14ac:dyDescent="0.25">
      <c r="A1042" s="2">
        <v>46</v>
      </c>
      <c r="B1042" s="2" t="s">
        <v>20</v>
      </c>
      <c r="C1042" s="2">
        <v>1</v>
      </c>
      <c r="D1042" s="2">
        <v>2</v>
      </c>
      <c r="E1042" s="2" t="s">
        <v>17</v>
      </c>
      <c r="F1042" s="2">
        <v>1</v>
      </c>
      <c r="G1042" s="2">
        <v>1000</v>
      </c>
      <c r="H1042" s="2">
        <v>1199358335</v>
      </c>
      <c r="I1042" s="2">
        <v>10</v>
      </c>
      <c r="J1042" s="2">
        <v>50</v>
      </c>
      <c r="K1042" s="2">
        <v>0</v>
      </c>
      <c r="L1042" s="3">
        <v>2.89</v>
      </c>
      <c r="M1042" s="3">
        <v>2.3250000000000002</v>
      </c>
      <c r="N1042" s="3">
        <v>5.6349999999999998</v>
      </c>
      <c r="O1042" s="2">
        <v>0</v>
      </c>
    </row>
    <row r="1043" spans="1:15" x14ac:dyDescent="0.25">
      <c r="A1043" s="2">
        <v>47</v>
      </c>
      <c r="B1043" s="2" t="s">
        <v>20</v>
      </c>
      <c r="C1043" s="2">
        <v>1</v>
      </c>
      <c r="D1043" s="2">
        <v>2</v>
      </c>
      <c r="E1043" s="2" t="s">
        <v>15</v>
      </c>
      <c r="F1043" s="2">
        <v>1</v>
      </c>
      <c r="G1043" s="2">
        <v>1000</v>
      </c>
      <c r="H1043" s="2">
        <v>264363043</v>
      </c>
      <c r="I1043" s="2">
        <v>10</v>
      </c>
      <c r="J1043" s="2">
        <v>50</v>
      </c>
      <c r="K1043" s="2">
        <v>0</v>
      </c>
      <c r="L1043" s="3">
        <v>5.96</v>
      </c>
      <c r="M1043" s="3">
        <v>5.335</v>
      </c>
      <c r="N1043" s="3">
        <v>12.015000000000001</v>
      </c>
      <c r="O1043" s="2">
        <v>0</v>
      </c>
    </row>
    <row r="1044" spans="1:15" x14ac:dyDescent="0.25">
      <c r="A1044" s="2">
        <v>47</v>
      </c>
      <c r="B1044" s="2" t="s">
        <v>20</v>
      </c>
      <c r="C1044" s="2">
        <v>1</v>
      </c>
      <c r="D1044" s="2">
        <v>2</v>
      </c>
      <c r="E1044" s="2" t="s">
        <v>16</v>
      </c>
      <c r="F1044" s="2">
        <v>1</v>
      </c>
      <c r="G1044" s="2">
        <v>1000</v>
      </c>
      <c r="H1044" s="2">
        <v>264363043</v>
      </c>
      <c r="I1044" s="2">
        <v>10</v>
      </c>
      <c r="J1044" s="2">
        <v>50</v>
      </c>
      <c r="K1044" s="2">
        <v>0</v>
      </c>
      <c r="L1044" s="3">
        <v>2.9049999999999998</v>
      </c>
      <c r="M1044" s="3">
        <v>4.1550000000000002</v>
      </c>
      <c r="N1044" s="3">
        <v>7.88</v>
      </c>
      <c r="O1044" s="2">
        <v>0</v>
      </c>
    </row>
    <row r="1045" spans="1:15" x14ac:dyDescent="0.25">
      <c r="A1045" s="2">
        <v>47</v>
      </c>
      <c r="B1045" s="2" t="s">
        <v>20</v>
      </c>
      <c r="C1045" s="2">
        <v>1</v>
      </c>
      <c r="D1045" s="2">
        <v>2</v>
      </c>
      <c r="E1045" s="2" t="s">
        <v>17</v>
      </c>
      <c r="F1045" s="2">
        <v>1</v>
      </c>
      <c r="G1045" s="2">
        <v>1000</v>
      </c>
      <c r="H1045" s="2">
        <v>264363043</v>
      </c>
      <c r="I1045" s="2">
        <v>10</v>
      </c>
      <c r="J1045" s="2">
        <v>50</v>
      </c>
      <c r="K1045" s="2">
        <v>0</v>
      </c>
      <c r="L1045" s="3">
        <v>3.7050000000000001</v>
      </c>
      <c r="M1045" s="3">
        <v>2.4449999999999998</v>
      </c>
      <c r="N1045" s="3">
        <v>6.57</v>
      </c>
      <c r="O1045" s="2">
        <v>0</v>
      </c>
    </row>
    <row r="1046" spans="1:15" x14ac:dyDescent="0.25">
      <c r="A1046" s="2">
        <v>48</v>
      </c>
      <c r="B1046" s="2" t="s">
        <v>20</v>
      </c>
      <c r="C1046" s="2">
        <v>1</v>
      </c>
      <c r="D1046" s="2">
        <v>2</v>
      </c>
      <c r="E1046" s="2" t="s">
        <v>15</v>
      </c>
      <c r="F1046" s="2">
        <v>1</v>
      </c>
      <c r="G1046" s="2">
        <v>1000</v>
      </c>
      <c r="H1046" s="2">
        <v>1805033614</v>
      </c>
      <c r="I1046" s="2">
        <v>10</v>
      </c>
      <c r="J1046" s="2">
        <v>50</v>
      </c>
      <c r="K1046" s="2">
        <v>0</v>
      </c>
      <c r="L1046" s="3">
        <v>7.81</v>
      </c>
      <c r="M1046" s="3">
        <v>5.9550000000000001</v>
      </c>
      <c r="N1046" s="3">
        <v>14.515000000000001</v>
      </c>
      <c r="O1046" s="2">
        <v>0</v>
      </c>
    </row>
    <row r="1047" spans="1:15" x14ac:dyDescent="0.25">
      <c r="A1047" s="2">
        <v>48</v>
      </c>
      <c r="B1047" s="2" t="s">
        <v>20</v>
      </c>
      <c r="C1047" s="2">
        <v>1</v>
      </c>
      <c r="D1047" s="2">
        <v>2</v>
      </c>
      <c r="E1047" s="2" t="s">
        <v>16</v>
      </c>
      <c r="F1047" s="2">
        <v>1</v>
      </c>
      <c r="G1047" s="2">
        <v>1000</v>
      </c>
      <c r="H1047" s="2">
        <v>1805033614</v>
      </c>
      <c r="I1047" s="2">
        <v>10</v>
      </c>
      <c r="J1047" s="2">
        <v>50</v>
      </c>
      <c r="K1047" s="2">
        <v>0</v>
      </c>
      <c r="L1047" s="3">
        <v>3.145</v>
      </c>
      <c r="M1047" s="3">
        <v>4.29</v>
      </c>
      <c r="N1047" s="3">
        <v>7.9649999999999999</v>
      </c>
      <c r="O1047" s="2">
        <v>0</v>
      </c>
    </row>
    <row r="1048" spans="1:15" x14ac:dyDescent="0.25">
      <c r="A1048" s="2">
        <v>48</v>
      </c>
      <c r="B1048" s="2" t="s">
        <v>20</v>
      </c>
      <c r="C1048" s="2">
        <v>1</v>
      </c>
      <c r="D1048" s="2">
        <v>2</v>
      </c>
      <c r="E1048" s="2" t="s">
        <v>17</v>
      </c>
      <c r="F1048" s="2">
        <v>1</v>
      </c>
      <c r="G1048" s="2">
        <v>1000</v>
      </c>
      <c r="H1048" s="2">
        <v>1805033614</v>
      </c>
      <c r="I1048" s="2">
        <v>10</v>
      </c>
      <c r="J1048" s="2">
        <v>50</v>
      </c>
      <c r="K1048" s="2">
        <v>0</v>
      </c>
      <c r="L1048" s="3">
        <v>3.3450000000000002</v>
      </c>
      <c r="M1048" s="3">
        <v>2.5099999999999998</v>
      </c>
      <c r="N1048" s="3">
        <v>6.3</v>
      </c>
      <c r="O1048" s="2">
        <v>0</v>
      </c>
    </row>
    <row r="1049" spans="1:15" x14ac:dyDescent="0.25">
      <c r="A1049" s="2">
        <v>49</v>
      </c>
      <c r="B1049" s="2" t="s">
        <v>20</v>
      </c>
      <c r="C1049" s="2">
        <v>1</v>
      </c>
      <c r="D1049" s="2">
        <v>2</v>
      </c>
      <c r="E1049" s="2" t="s">
        <v>15</v>
      </c>
      <c r="F1049" s="2">
        <v>1</v>
      </c>
      <c r="G1049" s="2">
        <v>1000</v>
      </c>
      <c r="H1049" s="2">
        <v>838991380</v>
      </c>
      <c r="I1049" s="2">
        <v>10</v>
      </c>
      <c r="J1049" s="2">
        <v>50</v>
      </c>
      <c r="K1049" s="2">
        <v>0</v>
      </c>
      <c r="L1049" s="3">
        <v>6.11</v>
      </c>
      <c r="M1049" s="3">
        <v>4.7949999999999999</v>
      </c>
      <c r="N1049" s="3">
        <v>11.66</v>
      </c>
      <c r="O1049" s="2">
        <v>0</v>
      </c>
    </row>
    <row r="1050" spans="1:15" x14ac:dyDescent="0.25">
      <c r="A1050" s="2">
        <v>49</v>
      </c>
      <c r="B1050" s="2" t="s">
        <v>20</v>
      </c>
      <c r="C1050" s="2">
        <v>1</v>
      </c>
      <c r="D1050" s="2">
        <v>2</v>
      </c>
      <c r="E1050" s="2" t="s">
        <v>16</v>
      </c>
      <c r="F1050" s="2">
        <v>1</v>
      </c>
      <c r="G1050" s="2">
        <v>1000</v>
      </c>
      <c r="H1050" s="2">
        <v>838991380</v>
      </c>
      <c r="I1050" s="2">
        <v>10</v>
      </c>
      <c r="J1050" s="2">
        <v>50</v>
      </c>
      <c r="K1050" s="2">
        <v>0</v>
      </c>
      <c r="L1050" s="3">
        <v>1.7549999999999999</v>
      </c>
      <c r="M1050" s="3">
        <v>3.09</v>
      </c>
      <c r="N1050" s="3">
        <v>5.34</v>
      </c>
      <c r="O1050" s="2">
        <v>0</v>
      </c>
    </row>
    <row r="1051" spans="1:15" x14ac:dyDescent="0.25">
      <c r="A1051" s="2">
        <v>49</v>
      </c>
      <c r="B1051" s="2" t="s">
        <v>20</v>
      </c>
      <c r="C1051" s="2">
        <v>1</v>
      </c>
      <c r="D1051" s="2">
        <v>2</v>
      </c>
      <c r="E1051" s="2" t="s">
        <v>17</v>
      </c>
      <c r="F1051" s="2">
        <v>1</v>
      </c>
      <c r="G1051" s="2">
        <v>1000</v>
      </c>
      <c r="H1051" s="2">
        <v>838991380</v>
      </c>
      <c r="I1051" s="2">
        <v>10</v>
      </c>
      <c r="J1051" s="2">
        <v>50</v>
      </c>
      <c r="K1051" s="2">
        <v>0</v>
      </c>
      <c r="L1051" s="3">
        <v>1.38</v>
      </c>
      <c r="M1051" s="3">
        <v>1.18</v>
      </c>
      <c r="N1051" s="3">
        <v>2.97</v>
      </c>
      <c r="O1051" s="2">
        <v>0</v>
      </c>
    </row>
    <row r="1052" spans="1:15" x14ac:dyDescent="0.25">
      <c r="A1052" s="2">
        <v>0</v>
      </c>
      <c r="B1052" s="2" t="s">
        <v>20</v>
      </c>
      <c r="C1052" s="2">
        <v>1</v>
      </c>
      <c r="D1052" s="2">
        <v>4</v>
      </c>
      <c r="E1052" s="2" t="s">
        <v>15</v>
      </c>
      <c r="F1052" s="2">
        <v>1</v>
      </c>
      <c r="G1052" s="2">
        <v>1000</v>
      </c>
      <c r="H1052" s="2">
        <v>325467165</v>
      </c>
      <c r="I1052" s="2">
        <v>10</v>
      </c>
      <c r="J1052" s="2">
        <v>50</v>
      </c>
      <c r="K1052" s="2">
        <v>0</v>
      </c>
      <c r="L1052" s="3">
        <v>6.6325000000000003</v>
      </c>
      <c r="M1052" s="3">
        <v>5.2525000000000004</v>
      </c>
      <c r="N1052" s="3">
        <v>12.765000000000001</v>
      </c>
      <c r="O1052" s="2">
        <v>0</v>
      </c>
    </row>
    <row r="1053" spans="1:15" x14ac:dyDescent="0.25">
      <c r="A1053" s="2">
        <v>0</v>
      </c>
      <c r="B1053" s="2" t="s">
        <v>20</v>
      </c>
      <c r="C1053" s="2">
        <v>1</v>
      </c>
      <c r="D1053" s="2">
        <v>4</v>
      </c>
      <c r="E1053" s="2" t="s">
        <v>16</v>
      </c>
      <c r="F1053" s="2">
        <v>1</v>
      </c>
      <c r="G1053" s="2">
        <v>1000</v>
      </c>
      <c r="H1053" s="2">
        <v>325467165</v>
      </c>
      <c r="I1053" s="2">
        <v>10</v>
      </c>
      <c r="J1053" s="2">
        <v>50</v>
      </c>
      <c r="K1053" s="2">
        <v>0</v>
      </c>
      <c r="L1053" s="3">
        <v>2.5625</v>
      </c>
      <c r="M1053" s="3">
        <v>4.0599999999999996</v>
      </c>
      <c r="N1053" s="3">
        <v>7.2774999999999999</v>
      </c>
      <c r="O1053" s="2">
        <v>0</v>
      </c>
    </row>
    <row r="1054" spans="1:15" x14ac:dyDescent="0.25">
      <c r="A1054" s="2">
        <v>0</v>
      </c>
      <c r="B1054" s="2" t="s">
        <v>20</v>
      </c>
      <c r="C1054" s="2">
        <v>1</v>
      </c>
      <c r="D1054" s="2">
        <v>4</v>
      </c>
      <c r="E1054" s="2" t="s">
        <v>17</v>
      </c>
      <c r="F1054" s="2">
        <v>1</v>
      </c>
      <c r="G1054" s="2">
        <v>1000</v>
      </c>
      <c r="H1054" s="2">
        <v>325467165</v>
      </c>
      <c r="I1054" s="2">
        <v>10</v>
      </c>
      <c r="J1054" s="2">
        <v>50</v>
      </c>
      <c r="K1054" s="2">
        <v>0</v>
      </c>
      <c r="L1054" s="3">
        <v>2.7650000000000001</v>
      </c>
      <c r="M1054" s="3">
        <v>2.0575000000000001</v>
      </c>
      <c r="N1054" s="3">
        <v>5.3</v>
      </c>
      <c r="O1054" s="2">
        <v>0</v>
      </c>
    </row>
    <row r="1055" spans="1:15" x14ac:dyDescent="0.25">
      <c r="A1055" s="2">
        <v>1</v>
      </c>
      <c r="B1055" s="2" t="s">
        <v>20</v>
      </c>
      <c r="C1055" s="2">
        <v>1</v>
      </c>
      <c r="D1055" s="2">
        <v>4</v>
      </c>
      <c r="E1055" s="2" t="s">
        <v>15</v>
      </c>
      <c r="F1055" s="2">
        <v>1</v>
      </c>
      <c r="G1055" s="2">
        <v>1000</v>
      </c>
      <c r="H1055" s="2">
        <v>506683626</v>
      </c>
      <c r="I1055" s="2">
        <v>10</v>
      </c>
      <c r="J1055" s="2">
        <v>50</v>
      </c>
      <c r="K1055" s="2">
        <v>0</v>
      </c>
      <c r="L1055" s="3">
        <v>7.2575000000000003</v>
      </c>
      <c r="M1055" s="3">
        <v>5.915</v>
      </c>
      <c r="N1055" s="3">
        <v>14.015000000000001</v>
      </c>
      <c r="O1055" s="2">
        <v>0</v>
      </c>
    </row>
    <row r="1056" spans="1:15" x14ac:dyDescent="0.25">
      <c r="A1056" s="2">
        <v>1</v>
      </c>
      <c r="B1056" s="2" t="s">
        <v>20</v>
      </c>
      <c r="C1056" s="2">
        <v>1</v>
      </c>
      <c r="D1056" s="2">
        <v>4</v>
      </c>
      <c r="E1056" s="2" t="s">
        <v>16</v>
      </c>
      <c r="F1056" s="2">
        <v>1</v>
      </c>
      <c r="G1056" s="2">
        <v>1000</v>
      </c>
      <c r="H1056" s="2">
        <v>506683626</v>
      </c>
      <c r="I1056" s="2">
        <v>10</v>
      </c>
      <c r="J1056" s="2">
        <v>50</v>
      </c>
      <c r="K1056" s="2">
        <v>0</v>
      </c>
      <c r="L1056" s="3">
        <v>2.4700000000000002</v>
      </c>
      <c r="M1056" s="3">
        <v>3.8050000000000002</v>
      </c>
      <c r="N1056" s="3">
        <v>6.9225000000000003</v>
      </c>
      <c r="O1056" s="2">
        <v>0</v>
      </c>
    </row>
    <row r="1057" spans="1:15" x14ac:dyDescent="0.25">
      <c r="A1057" s="2">
        <v>1</v>
      </c>
      <c r="B1057" s="2" t="s">
        <v>20</v>
      </c>
      <c r="C1057" s="2">
        <v>1</v>
      </c>
      <c r="D1057" s="2">
        <v>4</v>
      </c>
      <c r="E1057" s="2" t="s">
        <v>17</v>
      </c>
      <c r="F1057" s="2">
        <v>1</v>
      </c>
      <c r="G1057" s="2">
        <v>1000</v>
      </c>
      <c r="H1057" s="2">
        <v>506683626</v>
      </c>
      <c r="I1057" s="2">
        <v>10</v>
      </c>
      <c r="J1057" s="2">
        <v>50</v>
      </c>
      <c r="K1057" s="2">
        <v>0</v>
      </c>
      <c r="L1057" s="3">
        <v>3.5625</v>
      </c>
      <c r="M1057" s="3">
        <v>2.4725000000000001</v>
      </c>
      <c r="N1057" s="3">
        <v>6.5125000000000002</v>
      </c>
      <c r="O1057" s="2">
        <v>0</v>
      </c>
    </row>
    <row r="1058" spans="1:15" x14ac:dyDescent="0.25">
      <c r="A1058" s="2">
        <v>2</v>
      </c>
      <c r="B1058" s="2" t="s">
        <v>20</v>
      </c>
      <c r="C1058" s="2">
        <v>1</v>
      </c>
      <c r="D1058" s="2">
        <v>4</v>
      </c>
      <c r="E1058" s="2" t="s">
        <v>15</v>
      </c>
      <c r="F1058" s="2">
        <v>1</v>
      </c>
      <c r="G1058" s="2">
        <v>1000</v>
      </c>
      <c r="H1058" s="2">
        <v>1623525913</v>
      </c>
      <c r="I1058" s="2">
        <v>10</v>
      </c>
      <c r="J1058" s="2">
        <v>50</v>
      </c>
      <c r="K1058" s="2">
        <v>0</v>
      </c>
      <c r="L1058" s="3">
        <v>4.8324999999999996</v>
      </c>
      <c r="M1058" s="3">
        <v>4.8674999999999997</v>
      </c>
      <c r="N1058" s="3">
        <v>10.54</v>
      </c>
      <c r="O1058" s="2">
        <v>0</v>
      </c>
    </row>
    <row r="1059" spans="1:15" x14ac:dyDescent="0.25">
      <c r="A1059" s="2">
        <v>2</v>
      </c>
      <c r="B1059" s="2" t="s">
        <v>20</v>
      </c>
      <c r="C1059" s="2">
        <v>1</v>
      </c>
      <c r="D1059" s="2">
        <v>4</v>
      </c>
      <c r="E1059" s="2" t="s">
        <v>16</v>
      </c>
      <c r="F1059" s="2">
        <v>1</v>
      </c>
      <c r="G1059" s="2">
        <v>1000</v>
      </c>
      <c r="H1059" s="2">
        <v>1623525913</v>
      </c>
      <c r="I1059" s="2">
        <v>10</v>
      </c>
      <c r="J1059" s="2">
        <v>50</v>
      </c>
      <c r="K1059" s="2">
        <v>0</v>
      </c>
      <c r="L1059" s="3">
        <v>2.3424999999999998</v>
      </c>
      <c r="M1059" s="3">
        <v>3.6775000000000002</v>
      </c>
      <c r="N1059" s="3">
        <v>6.6675000000000004</v>
      </c>
      <c r="O1059" s="2">
        <v>0</v>
      </c>
    </row>
    <row r="1060" spans="1:15" x14ac:dyDescent="0.25">
      <c r="A1060" s="2">
        <v>2</v>
      </c>
      <c r="B1060" s="2" t="s">
        <v>20</v>
      </c>
      <c r="C1060" s="2">
        <v>1</v>
      </c>
      <c r="D1060" s="2">
        <v>4</v>
      </c>
      <c r="E1060" s="2" t="s">
        <v>17</v>
      </c>
      <c r="F1060" s="2">
        <v>1</v>
      </c>
      <c r="G1060" s="2">
        <v>1000</v>
      </c>
      <c r="H1060" s="2">
        <v>1623525913</v>
      </c>
      <c r="I1060" s="2">
        <v>10</v>
      </c>
      <c r="J1060" s="2">
        <v>50</v>
      </c>
      <c r="K1060" s="2">
        <v>0</v>
      </c>
      <c r="L1060" s="3">
        <v>2.99</v>
      </c>
      <c r="M1060" s="3">
        <v>2.4350000000000001</v>
      </c>
      <c r="N1060" s="3">
        <v>5.89</v>
      </c>
      <c r="O1060" s="2">
        <v>0</v>
      </c>
    </row>
    <row r="1061" spans="1:15" x14ac:dyDescent="0.25">
      <c r="A1061" s="2">
        <v>3</v>
      </c>
      <c r="B1061" s="2" t="s">
        <v>20</v>
      </c>
      <c r="C1061" s="2">
        <v>1</v>
      </c>
      <c r="D1061" s="2">
        <v>4</v>
      </c>
      <c r="E1061" s="2" t="s">
        <v>15</v>
      </c>
      <c r="F1061" s="2">
        <v>1</v>
      </c>
      <c r="G1061" s="2">
        <v>1000</v>
      </c>
      <c r="H1061" s="2">
        <v>2344573</v>
      </c>
      <c r="I1061" s="2">
        <v>10</v>
      </c>
      <c r="J1061" s="2">
        <v>50</v>
      </c>
      <c r="K1061" s="2">
        <v>0</v>
      </c>
      <c r="L1061" s="3">
        <v>7.67</v>
      </c>
      <c r="M1061" s="3">
        <v>6.29</v>
      </c>
      <c r="N1061" s="3">
        <v>14.8025</v>
      </c>
      <c r="O1061" s="2">
        <v>0</v>
      </c>
    </row>
    <row r="1062" spans="1:15" x14ac:dyDescent="0.25">
      <c r="A1062" s="2">
        <v>3</v>
      </c>
      <c r="B1062" s="2" t="s">
        <v>20</v>
      </c>
      <c r="C1062" s="2">
        <v>1</v>
      </c>
      <c r="D1062" s="2">
        <v>4</v>
      </c>
      <c r="E1062" s="2" t="s">
        <v>16</v>
      </c>
      <c r="F1062" s="2">
        <v>1</v>
      </c>
      <c r="G1062" s="2">
        <v>1000</v>
      </c>
      <c r="H1062" s="2">
        <v>2344573</v>
      </c>
      <c r="I1062" s="2">
        <v>10</v>
      </c>
      <c r="J1062" s="2">
        <v>50</v>
      </c>
      <c r="K1062" s="2">
        <v>0</v>
      </c>
      <c r="L1062" s="3">
        <v>2.5249999999999999</v>
      </c>
      <c r="M1062" s="3">
        <v>4.1100000000000003</v>
      </c>
      <c r="N1062" s="3">
        <v>7.4424999999999999</v>
      </c>
      <c r="O1062" s="2">
        <v>0</v>
      </c>
    </row>
    <row r="1063" spans="1:15" x14ac:dyDescent="0.25">
      <c r="A1063" s="2">
        <v>3</v>
      </c>
      <c r="B1063" s="2" t="s">
        <v>20</v>
      </c>
      <c r="C1063" s="2">
        <v>1</v>
      </c>
      <c r="D1063" s="2">
        <v>4</v>
      </c>
      <c r="E1063" s="2" t="s">
        <v>17</v>
      </c>
      <c r="F1063" s="2">
        <v>1</v>
      </c>
      <c r="G1063" s="2">
        <v>1000</v>
      </c>
      <c r="H1063" s="2">
        <v>2344573</v>
      </c>
      <c r="I1063" s="2">
        <v>10</v>
      </c>
      <c r="J1063" s="2">
        <v>50</v>
      </c>
      <c r="K1063" s="2">
        <v>0</v>
      </c>
      <c r="L1063" s="3">
        <v>2.83</v>
      </c>
      <c r="M1063" s="3">
        <v>2.2475000000000001</v>
      </c>
      <c r="N1063" s="3">
        <v>5.5425000000000004</v>
      </c>
      <c r="O1063" s="2">
        <v>0</v>
      </c>
    </row>
    <row r="1064" spans="1:15" x14ac:dyDescent="0.25">
      <c r="A1064" s="2">
        <v>4</v>
      </c>
      <c r="B1064" s="2" t="s">
        <v>20</v>
      </c>
      <c r="C1064" s="2">
        <v>1</v>
      </c>
      <c r="D1064" s="2">
        <v>4</v>
      </c>
      <c r="E1064" s="2" t="s">
        <v>15</v>
      </c>
      <c r="F1064" s="2">
        <v>1</v>
      </c>
      <c r="G1064" s="2">
        <v>1000</v>
      </c>
      <c r="H1064" s="2">
        <v>1485571032</v>
      </c>
      <c r="I1064" s="2">
        <v>10</v>
      </c>
      <c r="J1064" s="2">
        <v>50</v>
      </c>
      <c r="K1064" s="2">
        <v>0</v>
      </c>
      <c r="L1064" s="3">
        <v>6.2074999999999996</v>
      </c>
      <c r="M1064" s="3">
        <v>4.9950000000000001</v>
      </c>
      <c r="N1064" s="3">
        <v>12.055</v>
      </c>
      <c r="O1064" s="2">
        <v>0</v>
      </c>
    </row>
    <row r="1065" spans="1:15" x14ac:dyDescent="0.25">
      <c r="A1065" s="2">
        <v>4</v>
      </c>
      <c r="B1065" s="2" t="s">
        <v>20</v>
      </c>
      <c r="C1065" s="2">
        <v>1</v>
      </c>
      <c r="D1065" s="2">
        <v>4</v>
      </c>
      <c r="E1065" s="2" t="s">
        <v>16</v>
      </c>
      <c r="F1065" s="2">
        <v>1</v>
      </c>
      <c r="G1065" s="2">
        <v>1000</v>
      </c>
      <c r="H1065" s="2">
        <v>1485571032</v>
      </c>
      <c r="I1065" s="2">
        <v>10</v>
      </c>
      <c r="J1065" s="2">
        <v>50</v>
      </c>
      <c r="K1065" s="2">
        <v>0</v>
      </c>
      <c r="L1065" s="3">
        <v>2.0024999999999999</v>
      </c>
      <c r="M1065" s="3">
        <v>3.9175</v>
      </c>
      <c r="N1065" s="3">
        <v>6.5324999999999998</v>
      </c>
      <c r="O1065" s="2">
        <v>0</v>
      </c>
    </row>
    <row r="1066" spans="1:15" x14ac:dyDescent="0.25">
      <c r="A1066" s="2">
        <v>4</v>
      </c>
      <c r="B1066" s="2" t="s">
        <v>20</v>
      </c>
      <c r="C1066" s="2">
        <v>1</v>
      </c>
      <c r="D1066" s="2">
        <v>4</v>
      </c>
      <c r="E1066" s="2" t="s">
        <v>17</v>
      </c>
      <c r="F1066" s="2">
        <v>1</v>
      </c>
      <c r="G1066" s="2">
        <v>1000</v>
      </c>
      <c r="H1066" s="2">
        <v>1485571032</v>
      </c>
      <c r="I1066" s="2">
        <v>10</v>
      </c>
      <c r="J1066" s="2">
        <v>50</v>
      </c>
      <c r="K1066" s="2">
        <v>0</v>
      </c>
      <c r="L1066" s="3">
        <v>2.7475000000000001</v>
      </c>
      <c r="M1066" s="3">
        <v>2.1175000000000002</v>
      </c>
      <c r="N1066" s="3">
        <v>5.31</v>
      </c>
      <c r="O1066" s="2">
        <v>0</v>
      </c>
    </row>
    <row r="1067" spans="1:15" x14ac:dyDescent="0.25">
      <c r="A1067" s="2">
        <v>5</v>
      </c>
      <c r="B1067" s="2" t="s">
        <v>20</v>
      </c>
      <c r="C1067" s="2">
        <v>1</v>
      </c>
      <c r="D1067" s="2">
        <v>4</v>
      </c>
      <c r="E1067" s="2" t="s">
        <v>15</v>
      </c>
      <c r="F1067" s="2">
        <v>1</v>
      </c>
      <c r="G1067" s="2">
        <v>1000</v>
      </c>
      <c r="H1067" s="2">
        <v>980737479</v>
      </c>
      <c r="I1067" s="2">
        <v>10</v>
      </c>
      <c r="J1067" s="2">
        <v>50</v>
      </c>
      <c r="K1067" s="2">
        <v>0</v>
      </c>
      <c r="L1067" s="3">
        <v>6.2050000000000001</v>
      </c>
      <c r="M1067" s="3">
        <v>5.47</v>
      </c>
      <c r="N1067" s="3">
        <v>12.5075</v>
      </c>
      <c r="O1067" s="2">
        <v>0</v>
      </c>
    </row>
    <row r="1068" spans="1:15" x14ac:dyDescent="0.25">
      <c r="A1068" s="2">
        <v>5</v>
      </c>
      <c r="B1068" s="2" t="s">
        <v>20</v>
      </c>
      <c r="C1068" s="2">
        <v>1</v>
      </c>
      <c r="D1068" s="2">
        <v>4</v>
      </c>
      <c r="E1068" s="2" t="s">
        <v>16</v>
      </c>
      <c r="F1068" s="2">
        <v>1</v>
      </c>
      <c r="G1068" s="2">
        <v>1000</v>
      </c>
      <c r="H1068" s="2">
        <v>980737479</v>
      </c>
      <c r="I1068" s="2">
        <v>10</v>
      </c>
      <c r="J1068" s="2">
        <v>50</v>
      </c>
      <c r="K1068" s="2">
        <v>0</v>
      </c>
      <c r="L1068" s="3">
        <v>2.1475</v>
      </c>
      <c r="M1068" s="3">
        <v>3.5274999999999999</v>
      </c>
      <c r="N1068" s="3">
        <v>6.2725</v>
      </c>
      <c r="O1068" s="2">
        <v>0</v>
      </c>
    </row>
    <row r="1069" spans="1:15" x14ac:dyDescent="0.25">
      <c r="A1069" s="2">
        <v>5</v>
      </c>
      <c r="B1069" s="2" t="s">
        <v>20</v>
      </c>
      <c r="C1069" s="2">
        <v>1</v>
      </c>
      <c r="D1069" s="2">
        <v>4</v>
      </c>
      <c r="E1069" s="2" t="s">
        <v>17</v>
      </c>
      <c r="F1069" s="2">
        <v>1</v>
      </c>
      <c r="G1069" s="2">
        <v>1000</v>
      </c>
      <c r="H1069" s="2">
        <v>980737479</v>
      </c>
      <c r="I1069" s="2">
        <v>10</v>
      </c>
      <c r="J1069" s="2">
        <v>50</v>
      </c>
      <c r="K1069" s="2">
        <v>0</v>
      </c>
      <c r="L1069" s="3">
        <v>2.4424999999999999</v>
      </c>
      <c r="M1069" s="3">
        <v>2.04</v>
      </c>
      <c r="N1069" s="3">
        <v>4.9450000000000003</v>
      </c>
      <c r="O1069" s="2">
        <v>0</v>
      </c>
    </row>
    <row r="1070" spans="1:15" x14ac:dyDescent="0.25">
      <c r="A1070" s="2">
        <v>6</v>
      </c>
      <c r="B1070" s="2" t="s">
        <v>20</v>
      </c>
      <c r="C1070" s="2">
        <v>1</v>
      </c>
      <c r="D1070" s="2">
        <v>4</v>
      </c>
      <c r="E1070" s="2" t="s">
        <v>15</v>
      </c>
      <c r="F1070" s="2">
        <v>1</v>
      </c>
      <c r="G1070" s="2">
        <v>1000</v>
      </c>
      <c r="H1070" s="2">
        <v>2067435452</v>
      </c>
      <c r="I1070" s="2">
        <v>10</v>
      </c>
      <c r="J1070" s="2">
        <v>50</v>
      </c>
      <c r="K1070" s="2">
        <v>0</v>
      </c>
      <c r="L1070" s="3">
        <v>8.0675000000000008</v>
      </c>
      <c r="M1070" s="3">
        <v>5.9775</v>
      </c>
      <c r="N1070" s="3">
        <v>14.87</v>
      </c>
      <c r="O1070" s="2">
        <v>0</v>
      </c>
    </row>
    <row r="1071" spans="1:15" x14ac:dyDescent="0.25">
      <c r="A1071" s="2">
        <v>6</v>
      </c>
      <c r="B1071" s="2" t="s">
        <v>20</v>
      </c>
      <c r="C1071" s="2">
        <v>1</v>
      </c>
      <c r="D1071" s="2">
        <v>4</v>
      </c>
      <c r="E1071" s="2" t="s">
        <v>16</v>
      </c>
      <c r="F1071" s="2">
        <v>1</v>
      </c>
      <c r="G1071" s="2">
        <v>1000</v>
      </c>
      <c r="H1071" s="2">
        <v>2067435452</v>
      </c>
      <c r="I1071" s="2">
        <v>10</v>
      </c>
      <c r="J1071" s="2">
        <v>50</v>
      </c>
      <c r="K1071" s="2">
        <v>0</v>
      </c>
      <c r="L1071" s="3">
        <v>1.9550000000000001</v>
      </c>
      <c r="M1071" s="3">
        <v>3.55</v>
      </c>
      <c r="N1071" s="3">
        <v>6.1</v>
      </c>
      <c r="O1071" s="2">
        <v>0</v>
      </c>
    </row>
    <row r="1072" spans="1:15" x14ac:dyDescent="0.25">
      <c r="A1072" s="2">
        <v>6</v>
      </c>
      <c r="B1072" s="2" t="s">
        <v>20</v>
      </c>
      <c r="C1072" s="2">
        <v>1</v>
      </c>
      <c r="D1072" s="2">
        <v>4</v>
      </c>
      <c r="E1072" s="2" t="s">
        <v>17</v>
      </c>
      <c r="F1072" s="2">
        <v>1</v>
      </c>
      <c r="G1072" s="2">
        <v>1000</v>
      </c>
      <c r="H1072" s="2">
        <v>2067435452</v>
      </c>
      <c r="I1072" s="2">
        <v>10</v>
      </c>
      <c r="J1072" s="2">
        <v>50</v>
      </c>
      <c r="K1072" s="2">
        <v>0</v>
      </c>
      <c r="L1072" s="3">
        <v>2.0924999999999998</v>
      </c>
      <c r="M1072" s="3">
        <v>1.5</v>
      </c>
      <c r="N1072" s="3">
        <v>4.0525000000000002</v>
      </c>
      <c r="O1072" s="2">
        <v>0</v>
      </c>
    </row>
    <row r="1073" spans="1:15" x14ac:dyDescent="0.25">
      <c r="A1073" s="2">
        <v>7</v>
      </c>
      <c r="B1073" s="2" t="s">
        <v>20</v>
      </c>
      <c r="C1073" s="2">
        <v>1</v>
      </c>
      <c r="D1073" s="2">
        <v>4</v>
      </c>
      <c r="E1073" s="2" t="s">
        <v>15</v>
      </c>
      <c r="F1073" s="2">
        <v>1</v>
      </c>
      <c r="G1073" s="2">
        <v>1000</v>
      </c>
      <c r="H1073" s="2">
        <v>271829958</v>
      </c>
      <c r="I1073" s="2">
        <v>10</v>
      </c>
      <c r="J1073" s="2">
        <v>50</v>
      </c>
      <c r="K1073" s="2">
        <v>0</v>
      </c>
      <c r="L1073" s="3">
        <v>6.625</v>
      </c>
      <c r="M1073" s="3">
        <v>5.6974999999999998</v>
      </c>
      <c r="N1073" s="3">
        <v>13.18</v>
      </c>
      <c r="O1073" s="2">
        <v>0</v>
      </c>
    </row>
    <row r="1074" spans="1:15" x14ac:dyDescent="0.25">
      <c r="A1074" s="2">
        <v>7</v>
      </c>
      <c r="B1074" s="2" t="s">
        <v>20</v>
      </c>
      <c r="C1074" s="2">
        <v>1</v>
      </c>
      <c r="D1074" s="2">
        <v>4</v>
      </c>
      <c r="E1074" s="2" t="s">
        <v>16</v>
      </c>
      <c r="F1074" s="2">
        <v>1</v>
      </c>
      <c r="G1074" s="2">
        <v>1000</v>
      </c>
      <c r="H1074" s="2">
        <v>271829958</v>
      </c>
      <c r="I1074" s="2">
        <v>10</v>
      </c>
      <c r="J1074" s="2">
        <v>50</v>
      </c>
      <c r="K1074" s="2">
        <v>0</v>
      </c>
      <c r="L1074" s="3">
        <v>1.6850000000000001</v>
      </c>
      <c r="M1074" s="3">
        <v>3.1025</v>
      </c>
      <c r="N1074" s="3">
        <v>5.3875000000000002</v>
      </c>
      <c r="O1074" s="2">
        <v>0</v>
      </c>
    </row>
    <row r="1075" spans="1:15" x14ac:dyDescent="0.25">
      <c r="A1075" s="2">
        <v>7</v>
      </c>
      <c r="B1075" s="2" t="s">
        <v>20</v>
      </c>
      <c r="C1075" s="2">
        <v>1</v>
      </c>
      <c r="D1075" s="2">
        <v>4</v>
      </c>
      <c r="E1075" s="2" t="s">
        <v>17</v>
      </c>
      <c r="F1075" s="2">
        <v>1</v>
      </c>
      <c r="G1075" s="2">
        <v>1000</v>
      </c>
      <c r="H1075" s="2">
        <v>271829958</v>
      </c>
      <c r="I1075" s="2">
        <v>10</v>
      </c>
      <c r="J1075" s="2">
        <v>50</v>
      </c>
      <c r="K1075" s="2">
        <v>0</v>
      </c>
      <c r="L1075" s="3">
        <v>2.585</v>
      </c>
      <c r="M1075" s="3">
        <v>2.105</v>
      </c>
      <c r="N1075" s="3">
        <v>5.21</v>
      </c>
      <c r="O1075" s="2">
        <v>0</v>
      </c>
    </row>
    <row r="1076" spans="1:15" x14ac:dyDescent="0.25">
      <c r="A1076" s="2">
        <v>8</v>
      </c>
      <c r="B1076" s="2" t="s">
        <v>20</v>
      </c>
      <c r="C1076" s="2">
        <v>1</v>
      </c>
      <c r="D1076" s="2">
        <v>4</v>
      </c>
      <c r="E1076" s="2" t="s">
        <v>15</v>
      </c>
      <c r="F1076" s="2">
        <v>1</v>
      </c>
      <c r="G1076" s="2">
        <v>1000</v>
      </c>
      <c r="H1076" s="2">
        <v>1490890881</v>
      </c>
      <c r="I1076" s="2">
        <v>10</v>
      </c>
      <c r="J1076" s="2">
        <v>50</v>
      </c>
      <c r="K1076" s="2">
        <v>0</v>
      </c>
      <c r="L1076" s="3">
        <v>6.62</v>
      </c>
      <c r="M1076" s="3">
        <v>5.3949999999999996</v>
      </c>
      <c r="N1076" s="3">
        <v>12.815</v>
      </c>
      <c r="O1076" s="2">
        <v>0</v>
      </c>
    </row>
    <row r="1077" spans="1:15" x14ac:dyDescent="0.25">
      <c r="A1077" s="2">
        <v>8</v>
      </c>
      <c r="B1077" s="2" t="s">
        <v>20</v>
      </c>
      <c r="C1077" s="2">
        <v>1</v>
      </c>
      <c r="D1077" s="2">
        <v>4</v>
      </c>
      <c r="E1077" s="2" t="s">
        <v>16</v>
      </c>
      <c r="F1077" s="2">
        <v>1</v>
      </c>
      <c r="G1077" s="2">
        <v>1000</v>
      </c>
      <c r="H1077" s="2">
        <v>1490890881</v>
      </c>
      <c r="I1077" s="2">
        <v>10</v>
      </c>
      <c r="J1077" s="2">
        <v>50</v>
      </c>
      <c r="K1077" s="2">
        <v>0</v>
      </c>
      <c r="L1077" s="3">
        <v>2.2749999999999999</v>
      </c>
      <c r="M1077" s="3">
        <v>3.59</v>
      </c>
      <c r="N1077" s="3">
        <v>6.4325000000000001</v>
      </c>
      <c r="O1077" s="2">
        <v>0</v>
      </c>
    </row>
    <row r="1078" spans="1:15" x14ac:dyDescent="0.25">
      <c r="A1078" s="2">
        <v>8</v>
      </c>
      <c r="B1078" s="2" t="s">
        <v>20</v>
      </c>
      <c r="C1078" s="2">
        <v>1</v>
      </c>
      <c r="D1078" s="2">
        <v>4</v>
      </c>
      <c r="E1078" s="2" t="s">
        <v>17</v>
      </c>
      <c r="F1078" s="2">
        <v>1</v>
      </c>
      <c r="G1078" s="2">
        <v>1000</v>
      </c>
      <c r="H1078" s="2">
        <v>1490890881</v>
      </c>
      <c r="I1078" s="2">
        <v>10</v>
      </c>
      <c r="J1078" s="2">
        <v>50</v>
      </c>
      <c r="K1078" s="2">
        <v>0</v>
      </c>
      <c r="L1078" s="3">
        <v>3.02</v>
      </c>
      <c r="M1078" s="3">
        <v>2.2524999999999999</v>
      </c>
      <c r="N1078" s="3">
        <v>5.7675000000000001</v>
      </c>
      <c r="O1078" s="2">
        <v>0</v>
      </c>
    </row>
    <row r="1079" spans="1:15" x14ac:dyDescent="0.25">
      <c r="A1079" s="2">
        <v>9</v>
      </c>
      <c r="B1079" s="2" t="s">
        <v>20</v>
      </c>
      <c r="C1079" s="2">
        <v>1</v>
      </c>
      <c r="D1079" s="2">
        <v>4</v>
      </c>
      <c r="E1079" s="2" t="s">
        <v>15</v>
      </c>
      <c r="F1079" s="2">
        <v>1</v>
      </c>
      <c r="G1079" s="2">
        <v>1000</v>
      </c>
      <c r="H1079" s="2">
        <v>53262104</v>
      </c>
      <c r="I1079" s="2">
        <v>10</v>
      </c>
      <c r="J1079" s="2">
        <v>50</v>
      </c>
      <c r="K1079" s="2">
        <v>0</v>
      </c>
      <c r="L1079" s="3">
        <v>6.1725000000000003</v>
      </c>
      <c r="M1079" s="3">
        <v>4.76</v>
      </c>
      <c r="N1079" s="3">
        <v>11.76</v>
      </c>
      <c r="O1079" s="2">
        <v>0</v>
      </c>
    </row>
    <row r="1080" spans="1:15" x14ac:dyDescent="0.25">
      <c r="A1080" s="2">
        <v>9</v>
      </c>
      <c r="B1080" s="2" t="s">
        <v>20</v>
      </c>
      <c r="C1080" s="2">
        <v>1</v>
      </c>
      <c r="D1080" s="2">
        <v>4</v>
      </c>
      <c r="E1080" s="2" t="s">
        <v>16</v>
      </c>
      <c r="F1080" s="2">
        <v>1</v>
      </c>
      <c r="G1080" s="2">
        <v>1000</v>
      </c>
      <c r="H1080" s="2">
        <v>53262104</v>
      </c>
      <c r="I1080" s="2">
        <v>10</v>
      </c>
      <c r="J1080" s="2">
        <v>50</v>
      </c>
      <c r="K1080" s="2">
        <v>0</v>
      </c>
      <c r="L1080" s="3">
        <v>2.9925000000000002</v>
      </c>
      <c r="M1080" s="3">
        <v>4.5599999999999996</v>
      </c>
      <c r="N1080" s="3">
        <v>8.32</v>
      </c>
      <c r="O1080" s="2">
        <v>0</v>
      </c>
    </row>
    <row r="1081" spans="1:15" x14ac:dyDescent="0.25">
      <c r="A1081" s="2">
        <v>9</v>
      </c>
      <c r="B1081" s="2" t="s">
        <v>20</v>
      </c>
      <c r="C1081" s="2">
        <v>1</v>
      </c>
      <c r="D1081" s="2">
        <v>4</v>
      </c>
      <c r="E1081" s="2" t="s">
        <v>17</v>
      </c>
      <c r="F1081" s="2">
        <v>1</v>
      </c>
      <c r="G1081" s="2">
        <v>1000</v>
      </c>
      <c r="H1081" s="2">
        <v>53262104</v>
      </c>
      <c r="I1081" s="2">
        <v>10</v>
      </c>
      <c r="J1081" s="2">
        <v>50</v>
      </c>
      <c r="K1081" s="2">
        <v>0</v>
      </c>
      <c r="L1081" s="3">
        <v>2.1349999999999998</v>
      </c>
      <c r="M1081" s="3">
        <v>1.7075</v>
      </c>
      <c r="N1081" s="3">
        <v>4.2774999999999999</v>
      </c>
      <c r="O1081" s="2">
        <v>0</v>
      </c>
    </row>
    <row r="1082" spans="1:15" x14ac:dyDescent="0.25">
      <c r="A1082" s="2">
        <v>10</v>
      </c>
      <c r="B1082" s="2" t="s">
        <v>20</v>
      </c>
      <c r="C1082" s="2">
        <v>1</v>
      </c>
      <c r="D1082" s="2">
        <v>4</v>
      </c>
      <c r="E1082" s="2" t="s">
        <v>15</v>
      </c>
      <c r="F1082" s="2">
        <v>1</v>
      </c>
      <c r="G1082" s="2">
        <v>1000</v>
      </c>
      <c r="H1082" s="2">
        <v>48177134</v>
      </c>
      <c r="I1082" s="2">
        <v>10</v>
      </c>
      <c r="J1082" s="2">
        <v>50</v>
      </c>
      <c r="K1082" s="2">
        <v>0</v>
      </c>
      <c r="L1082" s="3">
        <v>6.0575000000000001</v>
      </c>
      <c r="M1082" s="3">
        <v>5.4675000000000002</v>
      </c>
      <c r="N1082" s="3">
        <v>12.407500000000001</v>
      </c>
      <c r="O1082" s="2">
        <v>0</v>
      </c>
    </row>
    <row r="1083" spans="1:15" x14ac:dyDescent="0.25">
      <c r="A1083" s="2">
        <v>10</v>
      </c>
      <c r="B1083" s="2" t="s">
        <v>20</v>
      </c>
      <c r="C1083" s="2">
        <v>1</v>
      </c>
      <c r="D1083" s="2">
        <v>4</v>
      </c>
      <c r="E1083" s="2" t="s">
        <v>16</v>
      </c>
      <c r="F1083" s="2">
        <v>1</v>
      </c>
      <c r="G1083" s="2">
        <v>1000</v>
      </c>
      <c r="H1083" s="2">
        <v>48177134</v>
      </c>
      <c r="I1083" s="2">
        <v>10</v>
      </c>
      <c r="J1083" s="2">
        <v>50</v>
      </c>
      <c r="K1083" s="2">
        <v>0</v>
      </c>
      <c r="L1083" s="3">
        <v>2.5099999999999998</v>
      </c>
      <c r="M1083" s="3">
        <v>3.8525</v>
      </c>
      <c r="N1083" s="3">
        <v>7.0049999999999999</v>
      </c>
      <c r="O1083" s="2">
        <v>0</v>
      </c>
    </row>
    <row r="1084" spans="1:15" x14ac:dyDescent="0.25">
      <c r="A1084" s="2">
        <v>10</v>
      </c>
      <c r="B1084" s="2" t="s">
        <v>20</v>
      </c>
      <c r="C1084" s="2">
        <v>1</v>
      </c>
      <c r="D1084" s="2">
        <v>4</v>
      </c>
      <c r="E1084" s="2" t="s">
        <v>17</v>
      </c>
      <c r="F1084" s="2">
        <v>1</v>
      </c>
      <c r="G1084" s="2">
        <v>1000</v>
      </c>
      <c r="H1084" s="2">
        <v>48177134</v>
      </c>
      <c r="I1084" s="2">
        <v>10</v>
      </c>
      <c r="J1084" s="2">
        <v>50</v>
      </c>
      <c r="K1084" s="2">
        <v>0</v>
      </c>
      <c r="L1084" s="3">
        <v>2.88</v>
      </c>
      <c r="M1084" s="3">
        <v>2.375</v>
      </c>
      <c r="N1084" s="3">
        <v>5.72</v>
      </c>
      <c r="O1084" s="2">
        <v>0</v>
      </c>
    </row>
    <row r="1085" spans="1:15" x14ac:dyDescent="0.25">
      <c r="A1085" s="2">
        <v>11</v>
      </c>
      <c r="B1085" s="2" t="s">
        <v>20</v>
      </c>
      <c r="C1085" s="2">
        <v>1</v>
      </c>
      <c r="D1085" s="2">
        <v>4</v>
      </c>
      <c r="E1085" s="2" t="s">
        <v>15</v>
      </c>
      <c r="F1085" s="2">
        <v>1</v>
      </c>
      <c r="G1085" s="2">
        <v>1000</v>
      </c>
      <c r="H1085" s="2">
        <v>390326370</v>
      </c>
      <c r="I1085" s="2">
        <v>10</v>
      </c>
      <c r="J1085" s="2">
        <v>50</v>
      </c>
      <c r="K1085" s="2">
        <v>0</v>
      </c>
      <c r="L1085" s="3">
        <v>5.62</v>
      </c>
      <c r="M1085" s="3">
        <v>4.5175000000000001</v>
      </c>
      <c r="N1085" s="3">
        <v>10.9625</v>
      </c>
      <c r="O1085" s="2">
        <v>0</v>
      </c>
    </row>
    <row r="1086" spans="1:15" x14ac:dyDescent="0.25">
      <c r="A1086" s="2">
        <v>11</v>
      </c>
      <c r="B1086" s="2" t="s">
        <v>20</v>
      </c>
      <c r="C1086" s="2">
        <v>1</v>
      </c>
      <c r="D1086" s="2">
        <v>4</v>
      </c>
      <c r="E1086" s="2" t="s">
        <v>16</v>
      </c>
      <c r="F1086" s="2">
        <v>1</v>
      </c>
      <c r="G1086" s="2">
        <v>1000</v>
      </c>
      <c r="H1086" s="2">
        <v>390326370</v>
      </c>
      <c r="I1086" s="2">
        <v>10</v>
      </c>
      <c r="J1086" s="2">
        <v>50</v>
      </c>
      <c r="K1086" s="2">
        <v>0</v>
      </c>
      <c r="L1086" s="3">
        <v>1.6850000000000001</v>
      </c>
      <c r="M1086" s="3">
        <v>3.43</v>
      </c>
      <c r="N1086" s="3">
        <v>5.6950000000000003</v>
      </c>
      <c r="O1086" s="2">
        <v>0</v>
      </c>
    </row>
    <row r="1087" spans="1:15" x14ac:dyDescent="0.25">
      <c r="A1087" s="2">
        <v>11</v>
      </c>
      <c r="B1087" s="2" t="s">
        <v>20</v>
      </c>
      <c r="C1087" s="2">
        <v>1</v>
      </c>
      <c r="D1087" s="2">
        <v>4</v>
      </c>
      <c r="E1087" s="2" t="s">
        <v>17</v>
      </c>
      <c r="F1087" s="2">
        <v>1</v>
      </c>
      <c r="G1087" s="2">
        <v>1000</v>
      </c>
      <c r="H1087" s="2">
        <v>390326370</v>
      </c>
      <c r="I1087" s="2">
        <v>10</v>
      </c>
      <c r="J1087" s="2">
        <v>50</v>
      </c>
      <c r="K1087" s="2">
        <v>0</v>
      </c>
      <c r="L1087" s="3">
        <v>3.2</v>
      </c>
      <c r="M1087" s="3">
        <v>2.52</v>
      </c>
      <c r="N1087" s="3">
        <v>6.2149999999999999</v>
      </c>
      <c r="O1087" s="2">
        <v>0</v>
      </c>
    </row>
    <row r="1088" spans="1:15" x14ac:dyDescent="0.25">
      <c r="A1088" s="2">
        <v>12</v>
      </c>
      <c r="B1088" s="2" t="s">
        <v>20</v>
      </c>
      <c r="C1088" s="2">
        <v>1</v>
      </c>
      <c r="D1088" s="2">
        <v>4</v>
      </c>
      <c r="E1088" s="2" t="s">
        <v>15</v>
      </c>
      <c r="F1088" s="2">
        <v>1</v>
      </c>
      <c r="G1088" s="2">
        <v>1000</v>
      </c>
      <c r="H1088" s="2">
        <v>179782877</v>
      </c>
      <c r="I1088" s="2">
        <v>10</v>
      </c>
      <c r="J1088" s="2">
        <v>50</v>
      </c>
      <c r="K1088" s="2">
        <v>0</v>
      </c>
      <c r="L1088" s="3">
        <v>5.7949999999999999</v>
      </c>
      <c r="M1088" s="3">
        <v>5.1124999999999998</v>
      </c>
      <c r="N1088" s="3">
        <v>11.7475</v>
      </c>
      <c r="O1088" s="2">
        <v>0</v>
      </c>
    </row>
    <row r="1089" spans="1:15" x14ac:dyDescent="0.25">
      <c r="A1089" s="2">
        <v>12</v>
      </c>
      <c r="B1089" s="2" t="s">
        <v>20</v>
      </c>
      <c r="C1089" s="2">
        <v>1</v>
      </c>
      <c r="D1089" s="2">
        <v>4</v>
      </c>
      <c r="E1089" s="2" t="s">
        <v>16</v>
      </c>
      <c r="F1089" s="2">
        <v>1</v>
      </c>
      <c r="G1089" s="2">
        <v>1000</v>
      </c>
      <c r="H1089" s="2">
        <v>179782877</v>
      </c>
      <c r="I1089" s="2">
        <v>10</v>
      </c>
      <c r="J1089" s="2">
        <v>50</v>
      </c>
      <c r="K1089" s="2">
        <v>0</v>
      </c>
      <c r="L1089" s="3">
        <v>3.2275</v>
      </c>
      <c r="M1089" s="3">
        <v>4.29</v>
      </c>
      <c r="N1089" s="3">
        <v>8.1174999999999997</v>
      </c>
      <c r="O1089" s="2">
        <v>0</v>
      </c>
    </row>
    <row r="1090" spans="1:15" x14ac:dyDescent="0.25">
      <c r="A1090" s="2">
        <v>12</v>
      </c>
      <c r="B1090" s="2" t="s">
        <v>20</v>
      </c>
      <c r="C1090" s="2">
        <v>1</v>
      </c>
      <c r="D1090" s="2">
        <v>4</v>
      </c>
      <c r="E1090" s="2" t="s">
        <v>17</v>
      </c>
      <c r="F1090" s="2">
        <v>1</v>
      </c>
      <c r="G1090" s="2">
        <v>1000</v>
      </c>
      <c r="H1090" s="2">
        <v>179782877</v>
      </c>
      <c r="I1090" s="2">
        <v>10</v>
      </c>
      <c r="J1090" s="2">
        <v>50</v>
      </c>
      <c r="K1090" s="2">
        <v>0</v>
      </c>
      <c r="L1090" s="3">
        <v>3.125</v>
      </c>
      <c r="M1090" s="3">
        <v>2.4049999999999998</v>
      </c>
      <c r="N1090" s="3">
        <v>6.0125000000000002</v>
      </c>
      <c r="O1090" s="2">
        <v>0</v>
      </c>
    </row>
    <row r="1091" spans="1:15" x14ac:dyDescent="0.25">
      <c r="A1091" s="2">
        <v>13</v>
      </c>
      <c r="B1091" s="2" t="s">
        <v>20</v>
      </c>
      <c r="C1091" s="2">
        <v>1</v>
      </c>
      <c r="D1091" s="2">
        <v>4</v>
      </c>
      <c r="E1091" s="2" t="s">
        <v>15</v>
      </c>
      <c r="F1091" s="2">
        <v>1</v>
      </c>
      <c r="G1091" s="2">
        <v>1000</v>
      </c>
      <c r="H1091" s="2">
        <v>1556455641</v>
      </c>
      <c r="I1091" s="2">
        <v>10</v>
      </c>
      <c r="J1091" s="2">
        <v>50</v>
      </c>
      <c r="K1091" s="2">
        <v>0</v>
      </c>
      <c r="L1091" s="3">
        <v>6.7675000000000001</v>
      </c>
      <c r="M1091" s="3">
        <v>5.51</v>
      </c>
      <c r="N1091" s="3">
        <v>13.065</v>
      </c>
      <c r="O1091" s="2">
        <v>0</v>
      </c>
    </row>
    <row r="1092" spans="1:15" x14ac:dyDescent="0.25">
      <c r="A1092" s="2">
        <v>13</v>
      </c>
      <c r="B1092" s="2" t="s">
        <v>20</v>
      </c>
      <c r="C1092" s="2">
        <v>1</v>
      </c>
      <c r="D1092" s="2">
        <v>4</v>
      </c>
      <c r="E1092" s="2" t="s">
        <v>16</v>
      </c>
      <c r="F1092" s="2">
        <v>1</v>
      </c>
      <c r="G1092" s="2">
        <v>1000</v>
      </c>
      <c r="H1092" s="2">
        <v>1556455641</v>
      </c>
      <c r="I1092" s="2">
        <v>10</v>
      </c>
      <c r="J1092" s="2">
        <v>50</v>
      </c>
      <c r="K1092" s="2">
        <v>0</v>
      </c>
      <c r="L1092" s="3">
        <v>2.6625000000000001</v>
      </c>
      <c r="M1092" s="3">
        <v>4.2050000000000001</v>
      </c>
      <c r="N1092" s="3">
        <v>7.6325000000000003</v>
      </c>
      <c r="O1092" s="2">
        <v>0</v>
      </c>
    </row>
    <row r="1093" spans="1:15" x14ac:dyDescent="0.25">
      <c r="A1093" s="2">
        <v>13</v>
      </c>
      <c r="B1093" s="2" t="s">
        <v>20</v>
      </c>
      <c r="C1093" s="2">
        <v>1</v>
      </c>
      <c r="D1093" s="2">
        <v>4</v>
      </c>
      <c r="E1093" s="2" t="s">
        <v>17</v>
      </c>
      <c r="F1093" s="2">
        <v>1</v>
      </c>
      <c r="G1093" s="2">
        <v>1000</v>
      </c>
      <c r="H1093" s="2">
        <v>1556455641</v>
      </c>
      <c r="I1093" s="2">
        <v>10</v>
      </c>
      <c r="J1093" s="2">
        <v>50</v>
      </c>
      <c r="K1093" s="2">
        <v>0</v>
      </c>
      <c r="L1093" s="3">
        <v>1.7224999999999999</v>
      </c>
      <c r="M1093" s="3">
        <v>2.02</v>
      </c>
      <c r="N1093" s="3">
        <v>4.2549999999999999</v>
      </c>
      <c r="O1093" s="2">
        <v>0</v>
      </c>
    </row>
    <row r="1094" spans="1:15" x14ac:dyDescent="0.25">
      <c r="A1094" s="2">
        <v>14</v>
      </c>
      <c r="B1094" s="2" t="s">
        <v>20</v>
      </c>
      <c r="C1094" s="2">
        <v>1</v>
      </c>
      <c r="D1094" s="2">
        <v>4</v>
      </c>
      <c r="E1094" s="2" t="s">
        <v>15</v>
      </c>
      <c r="F1094" s="2">
        <v>1</v>
      </c>
      <c r="G1094" s="2">
        <v>1000</v>
      </c>
      <c r="H1094" s="2">
        <v>2048735855</v>
      </c>
      <c r="I1094" s="2">
        <v>10</v>
      </c>
      <c r="J1094" s="2">
        <v>50</v>
      </c>
      <c r="K1094" s="2">
        <v>0</v>
      </c>
      <c r="L1094" s="3">
        <v>5.9</v>
      </c>
      <c r="M1094" s="3">
        <v>5.4625000000000004</v>
      </c>
      <c r="N1094" s="3">
        <v>12.244999999999999</v>
      </c>
      <c r="O1094" s="2">
        <v>0</v>
      </c>
    </row>
    <row r="1095" spans="1:15" x14ac:dyDescent="0.25">
      <c r="A1095" s="2">
        <v>14</v>
      </c>
      <c r="B1095" s="2" t="s">
        <v>20</v>
      </c>
      <c r="C1095" s="2">
        <v>1</v>
      </c>
      <c r="D1095" s="2">
        <v>4</v>
      </c>
      <c r="E1095" s="2" t="s">
        <v>16</v>
      </c>
      <c r="F1095" s="2">
        <v>1</v>
      </c>
      <c r="G1095" s="2">
        <v>1000</v>
      </c>
      <c r="H1095" s="2">
        <v>2048735855</v>
      </c>
      <c r="I1095" s="2">
        <v>10</v>
      </c>
      <c r="J1095" s="2">
        <v>50</v>
      </c>
      <c r="K1095" s="2">
        <v>0</v>
      </c>
      <c r="L1095" s="3">
        <v>1.9975000000000001</v>
      </c>
      <c r="M1095" s="3">
        <v>3.2925</v>
      </c>
      <c r="N1095" s="3">
        <v>5.9450000000000003</v>
      </c>
      <c r="O1095" s="2">
        <v>0</v>
      </c>
    </row>
    <row r="1096" spans="1:15" x14ac:dyDescent="0.25">
      <c r="A1096" s="2">
        <v>14</v>
      </c>
      <c r="B1096" s="2" t="s">
        <v>20</v>
      </c>
      <c r="C1096" s="2">
        <v>1</v>
      </c>
      <c r="D1096" s="2">
        <v>4</v>
      </c>
      <c r="E1096" s="2" t="s">
        <v>17</v>
      </c>
      <c r="F1096" s="2">
        <v>1</v>
      </c>
      <c r="G1096" s="2">
        <v>1000</v>
      </c>
      <c r="H1096" s="2">
        <v>2048735855</v>
      </c>
      <c r="I1096" s="2">
        <v>10</v>
      </c>
      <c r="J1096" s="2">
        <v>50</v>
      </c>
      <c r="K1096" s="2">
        <v>0</v>
      </c>
      <c r="L1096" s="3">
        <v>2.9175</v>
      </c>
      <c r="M1096" s="3">
        <v>2.4224999999999999</v>
      </c>
      <c r="N1096" s="3">
        <v>5.8</v>
      </c>
      <c r="O1096" s="2">
        <v>0</v>
      </c>
    </row>
    <row r="1097" spans="1:15" x14ac:dyDescent="0.25">
      <c r="A1097" s="2">
        <v>15</v>
      </c>
      <c r="B1097" s="2" t="s">
        <v>20</v>
      </c>
      <c r="C1097" s="2">
        <v>1</v>
      </c>
      <c r="D1097" s="2">
        <v>4</v>
      </c>
      <c r="E1097" s="2" t="s">
        <v>15</v>
      </c>
      <c r="F1097" s="2">
        <v>1</v>
      </c>
      <c r="G1097" s="2">
        <v>1000</v>
      </c>
      <c r="H1097" s="2">
        <v>1183828888</v>
      </c>
      <c r="I1097" s="2">
        <v>10</v>
      </c>
      <c r="J1097" s="2">
        <v>50</v>
      </c>
      <c r="K1097" s="2">
        <v>0</v>
      </c>
      <c r="L1097" s="3">
        <v>6.2149999999999999</v>
      </c>
      <c r="M1097" s="3">
        <v>5.15</v>
      </c>
      <c r="N1097" s="3">
        <v>12.2</v>
      </c>
      <c r="O1097" s="2">
        <v>0</v>
      </c>
    </row>
    <row r="1098" spans="1:15" x14ac:dyDescent="0.25">
      <c r="A1098" s="2">
        <v>15</v>
      </c>
      <c r="B1098" s="2" t="s">
        <v>20</v>
      </c>
      <c r="C1098" s="2">
        <v>1</v>
      </c>
      <c r="D1098" s="2">
        <v>4</v>
      </c>
      <c r="E1098" s="2" t="s">
        <v>16</v>
      </c>
      <c r="F1098" s="2">
        <v>1</v>
      </c>
      <c r="G1098" s="2">
        <v>1000</v>
      </c>
      <c r="H1098" s="2">
        <v>1183828888</v>
      </c>
      <c r="I1098" s="2">
        <v>10</v>
      </c>
      <c r="J1098" s="2">
        <v>50</v>
      </c>
      <c r="K1098" s="2">
        <v>0</v>
      </c>
      <c r="L1098" s="3">
        <v>3.01</v>
      </c>
      <c r="M1098" s="3">
        <v>4.0774999999999997</v>
      </c>
      <c r="N1098" s="3">
        <v>7.6849999999999996</v>
      </c>
      <c r="O1098" s="2">
        <v>0</v>
      </c>
    </row>
    <row r="1099" spans="1:15" x14ac:dyDescent="0.25">
      <c r="A1099" s="2">
        <v>15</v>
      </c>
      <c r="B1099" s="2" t="s">
        <v>20</v>
      </c>
      <c r="C1099" s="2">
        <v>1</v>
      </c>
      <c r="D1099" s="2">
        <v>4</v>
      </c>
      <c r="E1099" s="2" t="s">
        <v>17</v>
      </c>
      <c r="F1099" s="2">
        <v>1</v>
      </c>
      <c r="G1099" s="2">
        <v>1000</v>
      </c>
      <c r="H1099" s="2">
        <v>1183828888</v>
      </c>
      <c r="I1099" s="2">
        <v>10</v>
      </c>
      <c r="J1099" s="2">
        <v>50</v>
      </c>
      <c r="K1099" s="2">
        <v>0</v>
      </c>
      <c r="L1099" s="3">
        <v>1.8274999999999999</v>
      </c>
      <c r="M1099" s="3">
        <v>1.7475000000000001</v>
      </c>
      <c r="N1099" s="3">
        <v>4.0599999999999996</v>
      </c>
      <c r="O1099" s="2">
        <v>0</v>
      </c>
    </row>
    <row r="1100" spans="1:15" x14ac:dyDescent="0.25">
      <c r="A1100" s="2">
        <v>16</v>
      </c>
      <c r="B1100" s="2" t="s">
        <v>20</v>
      </c>
      <c r="C1100" s="2">
        <v>1</v>
      </c>
      <c r="D1100" s="2">
        <v>4</v>
      </c>
      <c r="E1100" s="2" t="s">
        <v>15</v>
      </c>
      <c r="F1100" s="2">
        <v>1</v>
      </c>
      <c r="G1100" s="2">
        <v>1000</v>
      </c>
      <c r="H1100" s="2">
        <v>475539416</v>
      </c>
      <c r="I1100" s="2">
        <v>10</v>
      </c>
      <c r="J1100" s="2">
        <v>50</v>
      </c>
      <c r="K1100" s="2">
        <v>0</v>
      </c>
      <c r="L1100" s="3">
        <v>5.1150000000000002</v>
      </c>
      <c r="M1100" s="3">
        <v>4.9074999999999998</v>
      </c>
      <c r="N1100" s="3">
        <v>10.83</v>
      </c>
      <c r="O1100" s="2">
        <v>0</v>
      </c>
    </row>
    <row r="1101" spans="1:15" x14ac:dyDescent="0.25">
      <c r="A1101" s="2">
        <v>16</v>
      </c>
      <c r="B1101" s="2" t="s">
        <v>20</v>
      </c>
      <c r="C1101" s="2">
        <v>1</v>
      </c>
      <c r="D1101" s="2">
        <v>4</v>
      </c>
      <c r="E1101" s="2" t="s">
        <v>16</v>
      </c>
      <c r="F1101" s="2">
        <v>1</v>
      </c>
      <c r="G1101" s="2">
        <v>1000</v>
      </c>
      <c r="H1101" s="2">
        <v>475539416</v>
      </c>
      <c r="I1101" s="2">
        <v>10</v>
      </c>
      <c r="J1101" s="2">
        <v>50</v>
      </c>
      <c r="K1101" s="2">
        <v>0</v>
      </c>
      <c r="L1101" s="3">
        <v>0.76</v>
      </c>
      <c r="M1101" s="3">
        <v>2.1949999999999998</v>
      </c>
      <c r="N1101" s="3">
        <v>3.585</v>
      </c>
      <c r="O1101" s="2">
        <v>0</v>
      </c>
    </row>
    <row r="1102" spans="1:15" x14ac:dyDescent="0.25">
      <c r="A1102" s="2">
        <v>16</v>
      </c>
      <c r="B1102" s="2" t="s">
        <v>20</v>
      </c>
      <c r="C1102" s="2">
        <v>1</v>
      </c>
      <c r="D1102" s="2">
        <v>4</v>
      </c>
      <c r="E1102" s="2" t="s">
        <v>17</v>
      </c>
      <c r="F1102" s="2">
        <v>1</v>
      </c>
      <c r="G1102" s="2">
        <v>1000</v>
      </c>
      <c r="H1102" s="2">
        <v>475539416</v>
      </c>
      <c r="I1102" s="2">
        <v>10</v>
      </c>
      <c r="J1102" s="2">
        <v>50</v>
      </c>
      <c r="K1102" s="2">
        <v>0</v>
      </c>
      <c r="L1102" s="3">
        <v>2.2250000000000001</v>
      </c>
      <c r="M1102" s="3">
        <v>1.825</v>
      </c>
      <c r="N1102" s="3">
        <v>4.4924999999999997</v>
      </c>
      <c r="O1102" s="2">
        <v>0</v>
      </c>
    </row>
    <row r="1103" spans="1:15" x14ac:dyDescent="0.25">
      <c r="A1103" s="2">
        <v>17</v>
      </c>
      <c r="B1103" s="2" t="s">
        <v>20</v>
      </c>
      <c r="C1103" s="2">
        <v>1</v>
      </c>
      <c r="D1103" s="2">
        <v>4</v>
      </c>
      <c r="E1103" s="2" t="s">
        <v>15</v>
      </c>
      <c r="F1103" s="2">
        <v>1</v>
      </c>
      <c r="G1103" s="2">
        <v>1000</v>
      </c>
      <c r="H1103" s="2">
        <v>2136046440</v>
      </c>
      <c r="I1103" s="2">
        <v>10</v>
      </c>
      <c r="J1103" s="2">
        <v>50</v>
      </c>
      <c r="K1103" s="2">
        <v>0</v>
      </c>
      <c r="L1103" s="3">
        <v>5.76</v>
      </c>
      <c r="M1103" s="3">
        <v>5.36</v>
      </c>
      <c r="N1103" s="3">
        <v>11.935</v>
      </c>
      <c r="O1103" s="2">
        <v>0</v>
      </c>
    </row>
    <row r="1104" spans="1:15" x14ac:dyDescent="0.25">
      <c r="A1104" s="2">
        <v>17</v>
      </c>
      <c r="B1104" s="2" t="s">
        <v>20</v>
      </c>
      <c r="C1104" s="2">
        <v>1</v>
      </c>
      <c r="D1104" s="2">
        <v>4</v>
      </c>
      <c r="E1104" s="2" t="s">
        <v>16</v>
      </c>
      <c r="F1104" s="2">
        <v>1</v>
      </c>
      <c r="G1104" s="2">
        <v>1000</v>
      </c>
      <c r="H1104" s="2">
        <v>2136046440</v>
      </c>
      <c r="I1104" s="2">
        <v>10</v>
      </c>
      <c r="J1104" s="2">
        <v>50</v>
      </c>
      <c r="K1104" s="2">
        <v>0</v>
      </c>
      <c r="L1104" s="3">
        <v>2.105</v>
      </c>
      <c r="M1104" s="3">
        <v>3.5975000000000001</v>
      </c>
      <c r="N1104" s="3">
        <v>6.2975000000000003</v>
      </c>
      <c r="O1104" s="2">
        <v>0</v>
      </c>
    </row>
    <row r="1105" spans="1:15" x14ac:dyDescent="0.25">
      <c r="A1105" s="2">
        <v>17</v>
      </c>
      <c r="B1105" s="2" t="s">
        <v>20</v>
      </c>
      <c r="C1105" s="2">
        <v>1</v>
      </c>
      <c r="D1105" s="2">
        <v>4</v>
      </c>
      <c r="E1105" s="2" t="s">
        <v>17</v>
      </c>
      <c r="F1105" s="2">
        <v>1</v>
      </c>
      <c r="G1105" s="2">
        <v>1000</v>
      </c>
      <c r="H1105" s="2">
        <v>2136046440</v>
      </c>
      <c r="I1105" s="2">
        <v>10</v>
      </c>
      <c r="J1105" s="2">
        <v>50</v>
      </c>
      <c r="K1105" s="2">
        <v>0</v>
      </c>
      <c r="L1105" s="3">
        <v>3.5874999999999999</v>
      </c>
      <c r="M1105" s="3">
        <v>2.64</v>
      </c>
      <c r="N1105" s="3">
        <v>6.73</v>
      </c>
      <c r="O1105" s="2">
        <v>0</v>
      </c>
    </row>
    <row r="1106" spans="1:15" x14ac:dyDescent="0.25">
      <c r="A1106" s="2">
        <v>18</v>
      </c>
      <c r="B1106" s="2" t="s">
        <v>20</v>
      </c>
      <c r="C1106" s="2">
        <v>1</v>
      </c>
      <c r="D1106" s="2">
        <v>4</v>
      </c>
      <c r="E1106" s="2" t="s">
        <v>15</v>
      </c>
      <c r="F1106" s="2">
        <v>1</v>
      </c>
      <c r="G1106" s="2">
        <v>1000</v>
      </c>
      <c r="H1106" s="2">
        <v>1605388975</v>
      </c>
      <c r="I1106" s="2">
        <v>10</v>
      </c>
      <c r="J1106" s="2">
        <v>50</v>
      </c>
      <c r="K1106" s="2">
        <v>0</v>
      </c>
      <c r="L1106" s="3">
        <v>7.93</v>
      </c>
      <c r="M1106" s="3">
        <v>5.7350000000000003</v>
      </c>
      <c r="N1106" s="3">
        <v>14.5275</v>
      </c>
      <c r="O1106" s="2">
        <v>0</v>
      </c>
    </row>
    <row r="1107" spans="1:15" x14ac:dyDescent="0.25">
      <c r="A1107" s="2">
        <v>18</v>
      </c>
      <c r="B1107" s="2" t="s">
        <v>20</v>
      </c>
      <c r="C1107" s="2">
        <v>1</v>
      </c>
      <c r="D1107" s="2">
        <v>4</v>
      </c>
      <c r="E1107" s="2" t="s">
        <v>16</v>
      </c>
      <c r="F1107" s="2">
        <v>1</v>
      </c>
      <c r="G1107" s="2">
        <v>1000</v>
      </c>
      <c r="H1107" s="2">
        <v>1605388975</v>
      </c>
      <c r="I1107" s="2">
        <v>10</v>
      </c>
      <c r="J1107" s="2">
        <v>50</v>
      </c>
      <c r="K1107" s="2">
        <v>0</v>
      </c>
      <c r="L1107" s="3">
        <v>0.70750000000000002</v>
      </c>
      <c r="M1107" s="3">
        <v>2.16</v>
      </c>
      <c r="N1107" s="3">
        <v>3.4874999999999998</v>
      </c>
      <c r="O1107" s="2">
        <v>0</v>
      </c>
    </row>
    <row r="1108" spans="1:15" x14ac:dyDescent="0.25">
      <c r="A1108" s="2">
        <v>18</v>
      </c>
      <c r="B1108" s="2" t="s">
        <v>20</v>
      </c>
      <c r="C1108" s="2">
        <v>1</v>
      </c>
      <c r="D1108" s="2">
        <v>4</v>
      </c>
      <c r="E1108" s="2" t="s">
        <v>17</v>
      </c>
      <c r="F1108" s="2">
        <v>1</v>
      </c>
      <c r="G1108" s="2">
        <v>1000</v>
      </c>
      <c r="H1108" s="2">
        <v>1605388975</v>
      </c>
      <c r="I1108" s="2">
        <v>10</v>
      </c>
      <c r="J1108" s="2">
        <v>50</v>
      </c>
      <c r="K1108" s="2">
        <v>0</v>
      </c>
      <c r="L1108" s="3">
        <v>4.3849999999999998</v>
      </c>
      <c r="M1108" s="3">
        <v>3</v>
      </c>
      <c r="N1108" s="3">
        <v>7.8525</v>
      </c>
      <c r="O1108" s="2">
        <v>0</v>
      </c>
    </row>
    <row r="1109" spans="1:15" x14ac:dyDescent="0.25">
      <c r="A1109" s="2">
        <v>19</v>
      </c>
      <c r="B1109" s="2" t="s">
        <v>20</v>
      </c>
      <c r="C1109" s="2">
        <v>1</v>
      </c>
      <c r="D1109" s="2">
        <v>4</v>
      </c>
      <c r="E1109" s="2" t="s">
        <v>15</v>
      </c>
      <c r="F1109" s="2">
        <v>1</v>
      </c>
      <c r="G1109" s="2">
        <v>1000</v>
      </c>
      <c r="H1109" s="2">
        <v>1115562342</v>
      </c>
      <c r="I1109" s="2">
        <v>10</v>
      </c>
      <c r="J1109" s="2">
        <v>50</v>
      </c>
      <c r="K1109" s="2">
        <v>0</v>
      </c>
      <c r="L1109" s="3">
        <v>6.97</v>
      </c>
      <c r="M1109" s="3">
        <v>5.2275</v>
      </c>
      <c r="N1109" s="3">
        <v>13.012499999999999</v>
      </c>
      <c r="O1109" s="2">
        <v>0</v>
      </c>
    </row>
    <row r="1110" spans="1:15" x14ac:dyDescent="0.25">
      <c r="A1110" s="2">
        <v>19</v>
      </c>
      <c r="B1110" s="2" t="s">
        <v>20</v>
      </c>
      <c r="C1110" s="2">
        <v>1</v>
      </c>
      <c r="D1110" s="2">
        <v>4</v>
      </c>
      <c r="E1110" s="2" t="s">
        <v>16</v>
      </c>
      <c r="F1110" s="2">
        <v>1</v>
      </c>
      <c r="G1110" s="2">
        <v>1000</v>
      </c>
      <c r="H1110" s="2">
        <v>1115562342</v>
      </c>
      <c r="I1110" s="2">
        <v>10</v>
      </c>
      <c r="J1110" s="2">
        <v>50</v>
      </c>
      <c r="K1110" s="2">
        <v>0</v>
      </c>
      <c r="L1110" s="3">
        <v>0.95</v>
      </c>
      <c r="M1110" s="3">
        <v>2.3075000000000001</v>
      </c>
      <c r="N1110" s="3">
        <v>3.8624999999999998</v>
      </c>
      <c r="O1110" s="2">
        <v>0</v>
      </c>
    </row>
    <row r="1111" spans="1:15" x14ac:dyDescent="0.25">
      <c r="A1111" s="2">
        <v>19</v>
      </c>
      <c r="B1111" s="2" t="s">
        <v>20</v>
      </c>
      <c r="C1111" s="2">
        <v>1</v>
      </c>
      <c r="D1111" s="2">
        <v>4</v>
      </c>
      <c r="E1111" s="2" t="s">
        <v>17</v>
      </c>
      <c r="F1111" s="2">
        <v>1</v>
      </c>
      <c r="G1111" s="2">
        <v>1000</v>
      </c>
      <c r="H1111" s="2">
        <v>1115562342</v>
      </c>
      <c r="I1111" s="2">
        <v>10</v>
      </c>
      <c r="J1111" s="2">
        <v>50</v>
      </c>
      <c r="K1111" s="2">
        <v>0</v>
      </c>
      <c r="L1111" s="3">
        <v>2.2949999999999999</v>
      </c>
      <c r="M1111" s="3">
        <v>2.0325000000000002</v>
      </c>
      <c r="N1111" s="3">
        <v>4.7925000000000004</v>
      </c>
      <c r="O1111" s="2">
        <v>0</v>
      </c>
    </row>
    <row r="1112" spans="1:15" x14ac:dyDescent="0.25">
      <c r="A1112" s="2">
        <v>20</v>
      </c>
      <c r="B1112" s="2" t="s">
        <v>20</v>
      </c>
      <c r="C1112" s="2">
        <v>1</v>
      </c>
      <c r="D1112" s="2">
        <v>4</v>
      </c>
      <c r="E1112" s="2" t="s">
        <v>15</v>
      </c>
      <c r="F1112" s="2">
        <v>1</v>
      </c>
      <c r="G1112" s="2">
        <v>1000</v>
      </c>
      <c r="H1112" s="2">
        <v>1476279324</v>
      </c>
      <c r="I1112" s="2">
        <v>10</v>
      </c>
      <c r="J1112" s="2">
        <v>50</v>
      </c>
      <c r="K1112" s="2">
        <v>0</v>
      </c>
      <c r="L1112" s="3">
        <v>6.18</v>
      </c>
      <c r="M1112" s="3">
        <v>4.8899999999999997</v>
      </c>
      <c r="N1112" s="3">
        <v>11.9025</v>
      </c>
      <c r="O1112" s="2">
        <v>0</v>
      </c>
    </row>
    <row r="1113" spans="1:15" x14ac:dyDescent="0.25">
      <c r="A1113" s="2">
        <v>20</v>
      </c>
      <c r="B1113" s="2" t="s">
        <v>20</v>
      </c>
      <c r="C1113" s="2">
        <v>1</v>
      </c>
      <c r="D1113" s="2">
        <v>4</v>
      </c>
      <c r="E1113" s="2" t="s">
        <v>16</v>
      </c>
      <c r="F1113" s="2">
        <v>1</v>
      </c>
      <c r="G1113" s="2">
        <v>1000</v>
      </c>
      <c r="H1113" s="2">
        <v>1476279324</v>
      </c>
      <c r="I1113" s="2">
        <v>10</v>
      </c>
      <c r="J1113" s="2">
        <v>50</v>
      </c>
      <c r="K1113" s="2">
        <v>0</v>
      </c>
      <c r="L1113" s="3">
        <v>2.0975000000000001</v>
      </c>
      <c r="M1113" s="3">
        <v>3.7225000000000001</v>
      </c>
      <c r="N1113" s="3">
        <v>6.44</v>
      </c>
      <c r="O1113" s="2">
        <v>0</v>
      </c>
    </row>
    <row r="1114" spans="1:15" x14ac:dyDescent="0.25">
      <c r="A1114" s="2">
        <v>20</v>
      </c>
      <c r="B1114" s="2" t="s">
        <v>20</v>
      </c>
      <c r="C1114" s="2">
        <v>1</v>
      </c>
      <c r="D1114" s="2">
        <v>4</v>
      </c>
      <c r="E1114" s="2" t="s">
        <v>17</v>
      </c>
      <c r="F1114" s="2">
        <v>1</v>
      </c>
      <c r="G1114" s="2">
        <v>1000</v>
      </c>
      <c r="H1114" s="2">
        <v>1476279324</v>
      </c>
      <c r="I1114" s="2">
        <v>10</v>
      </c>
      <c r="J1114" s="2">
        <v>50</v>
      </c>
      <c r="K1114" s="2">
        <v>0</v>
      </c>
      <c r="L1114" s="3">
        <v>2.14</v>
      </c>
      <c r="M1114" s="3">
        <v>1.6</v>
      </c>
      <c r="N1114" s="3">
        <v>4.2175000000000002</v>
      </c>
      <c r="O1114" s="2">
        <v>0</v>
      </c>
    </row>
    <row r="1115" spans="1:15" x14ac:dyDescent="0.25">
      <c r="A1115" s="2">
        <v>21</v>
      </c>
      <c r="B1115" s="2" t="s">
        <v>20</v>
      </c>
      <c r="C1115" s="2">
        <v>1</v>
      </c>
      <c r="D1115" s="2">
        <v>4</v>
      </c>
      <c r="E1115" s="2" t="s">
        <v>15</v>
      </c>
      <c r="F1115" s="2">
        <v>1</v>
      </c>
      <c r="G1115" s="2">
        <v>1000</v>
      </c>
      <c r="H1115" s="2">
        <v>396746174</v>
      </c>
      <c r="I1115" s="2">
        <v>10</v>
      </c>
      <c r="J1115" s="2">
        <v>50</v>
      </c>
      <c r="K1115" s="2">
        <v>0</v>
      </c>
      <c r="L1115" s="3">
        <v>7.4</v>
      </c>
      <c r="M1115" s="3">
        <v>5.7824999999999998</v>
      </c>
      <c r="N1115" s="3">
        <v>14</v>
      </c>
      <c r="O1115" s="2">
        <v>0</v>
      </c>
    </row>
    <row r="1116" spans="1:15" x14ac:dyDescent="0.25">
      <c r="A1116" s="2">
        <v>21</v>
      </c>
      <c r="B1116" s="2" t="s">
        <v>20</v>
      </c>
      <c r="C1116" s="2">
        <v>1</v>
      </c>
      <c r="D1116" s="2">
        <v>4</v>
      </c>
      <c r="E1116" s="2" t="s">
        <v>16</v>
      </c>
      <c r="F1116" s="2">
        <v>1</v>
      </c>
      <c r="G1116" s="2">
        <v>1000</v>
      </c>
      <c r="H1116" s="2">
        <v>396746174</v>
      </c>
      <c r="I1116" s="2">
        <v>10</v>
      </c>
      <c r="J1116" s="2">
        <v>50</v>
      </c>
      <c r="K1116" s="2">
        <v>0</v>
      </c>
      <c r="L1116" s="3">
        <v>0.89249999999999996</v>
      </c>
      <c r="M1116" s="3">
        <v>2.2149999999999999</v>
      </c>
      <c r="N1116" s="3">
        <v>3.7225000000000001</v>
      </c>
      <c r="O1116" s="2">
        <v>0</v>
      </c>
    </row>
    <row r="1117" spans="1:15" x14ac:dyDescent="0.25">
      <c r="A1117" s="2">
        <v>21</v>
      </c>
      <c r="B1117" s="2" t="s">
        <v>20</v>
      </c>
      <c r="C1117" s="2">
        <v>1</v>
      </c>
      <c r="D1117" s="2">
        <v>4</v>
      </c>
      <c r="E1117" s="2" t="s">
        <v>17</v>
      </c>
      <c r="F1117" s="2">
        <v>1</v>
      </c>
      <c r="G1117" s="2">
        <v>1000</v>
      </c>
      <c r="H1117" s="2">
        <v>396746174</v>
      </c>
      <c r="I1117" s="2">
        <v>10</v>
      </c>
      <c r="J1117" s="2">
        <v>50</v>
      </c>
      <c r="K1117" s="2">
        <v>0</v>
      </c>
      <c r="L1117" s="3">
        <v>1.9575</v>
      </c>
      <c r="M1117" s="3">
        <v>1.4325000000000001</v>
      </c>
      <c r="N1117" s="3">
        <v>3.8925000000000001</v>
      </c>
      <c r="O1117" s="2">
        <v>0</v>
      </c>
    </row>
    <row r="1118" spans="1:15" x14ac:dyDescent="0.25">
      <c r="A1118" s="2">
        <v>22</v>
      </c>
      <c r="B1118" s="2" t="s">
        <v>20</v>
      </c>
      <c r="C1118" s="2">
        <v>1</v>
      </c>
      <c r="D1118" s="2">
        <v>4</v>
      </c>
      <c r="E1118" s="2" t="s">
        <v>15</v>
      </c>
      <c r="F1118" s="2">
        <v>1</v>
      </c>
      <c r="G1118" s="2">
        <v>1000</v>
      </c>
      <c r="H1118" s="2">
        <v>2140853358</v>
      </c>
      <c r="I1118" s="2">
        <v>10</v>
      </c>
      <c r="J1118" s="2">
        <v>50</v>
      </c>
      <c r="K1118" s="2">
        <v>0</v>
      </c>
      <c r="L1118" s="3">
        <v>6.6475</v>
      </c>
      <c r="M1118" s="3">
        <v>5.9275000000000002</v>
      </c>
      <c r="N1118" s="3">
        <v>13.37</v>
      </c>
      <c r="O1118" s="2">
        <v>0</v>
      </c>
    </row>
    <row r="1119" spans="1:15" x14ac:dyDescent="0.25">
      <c r="A1119" s="2">
        <v>22</v>
      </c>
      <c r="B1119" s="2" t="s">
        <v>20</v>
      </c>
      <c r="C1119" s="2">
        <v>1</v>
      </c>
      <c r="D1119" s="2">
        <v>4</v>
      </c>
      <c r="E1119" s="2" t="s">
        <v>16</v>
      </c>
      <c r="F1119" s="2">
        <v>1</v>
      </c>
      <c r="G1119" s="2">
        <v>1000</v>
      </c>
      <c r="H1119" s="2">
        <v>2140853358</v>
      </c>
      <c r="I1119" s="2">
        <v>10</v>
      </c>
      <c r="J1119" s="2">
        <v>50</v>
      </c>
      <c r="K1119" s="2">
        <v>0</v>
      </c>
      <c r="L1119" s="3">
        <v>0.82499999999999996</v>
      </c>
      <c r="M1119" s="3">
        <v>2.2949999999999999</v>
      </c>
      <c r="N1119" s="3">
        <v>3.71</v>
      </c>
      <c r="O1119" s="2">
        <v>0</v>
      </c>
    </row>
    <row r="1120" spans="1:15" x14ac:dyDescent="0.25">
      <c r="A1120" s="2">
        <v>22</v>
      </c>
      <c r="B1120" s="2" t="s">
        <v>20</v>
      </c>
      <c r="C1120" s="2">
        <v>1</v>
      </c>
      <c r="D1120" s="2">
        <v>4</v>
      </c>
      <c r="E1120" s="2" t="s">
        <v>17</v>
      </c>
      <c r="F1120" s="2">
        <v>1</v>
      </c>
      <c r="G1120" s="2">
        <v>1000</v>
      </c>
      <c r="H1120" s="2">
        <v>2140853358</v>
      </c>
      <c r="I1120" s="2">
        <v>10</v>
      </c>
      <c r="J1120" s="2">
        <v>50</v>
      </c>
      <c r="K1120" s="2">
        <v>0</v>
      </c>
      <c r="L1120" s="3">
        <v>2.2875000000000001</v>
      </c>
      <c r="M1120" s="3">
        <v>2.2075</v>
      </c>
      <c r="N1120" s="3">
        <v>4.9474999999999998</v>
      </c>
      <c r="O1120" s="2">
        <v>0</v>
      </c>
    </row>
    <row r="1121" spans="1:15" x14ac:dyDescent="0.25">
      <c r="A1121" s="2">
        <v>23</v>
      </c>
      <c r="B1121" s="2" t="s">
        <v>20</v>
      </c>
      <c r="C1121" s="2">
        <v>1</v>
      </c>
      <c r="D1121" s="2">
        <v>4</v>
      </c>
      <c r="E1121" s="2" t="s">
        <v>15</v>
      </c>
      <c r="F1121" s="2">
        <v>1</v>
      </c>
      <c r="G1121" s="2">
        <v>1000</v>
      </c>
      <c r="H1121" s="2">
        <v>812832277</v>
      </c>
      <c r="I1121" s="2">
        <v>10</v>
      </c>
      <c r="J1121" s="2">
        <v>50</v>
      </c>
      <c r="K1121" s="2">
        <v>0</v>
      </c>
      <c r="L1121" s="3">
        <v>6.5025000000000004</v>
      </c>
      <c r="M1121" s="3">
        <v>5.9824999999999999</v>
      </c>
      <c r="N1121" s="3">
        <v>13.3325</v>
      </c>
      <c r="O1121" s="2">
        <v>0</v>
      </c>
    </row>
    <row r="1122" spans="1:15" x14ac:dyDescent="0.25">
      <c r="A1122" s="2">
        <v>23</v>
      </c>
      <c r="B1122" s="2" t="s">
        <v>20</v>
      </c>
      <c r="C1122" s="2">
        <v>1</v>
      </c>
      <c r="D1122" s="2">
        <v>4</v>
      </c>
      <c r="E1122" s="2" t="s">
        <v>16</v>
      </c>
      <c r="F1122" s="2">
        <v>1</v>
      </c>
      <c r="G1122" s="2">
        <v>1000</v>
      </c>
      <c r="H1122" s="2">
        <v>812832277</v>
      </c>
      <c r="I1122" s="2">
        <v>10</v>
      </c>
      <c r="J1122" s="2">
        <v>50</v>
      </c>
      <c r="K1122" s="2">
        <v>0</v>
      </c>
      <c r="L1122" s="3">
        <v>2.4624999999999999</v>
      </c>
      <c r="M1122" s="3">
        <v>3.8774999999999999</v>
      </c>
      <c r="N1122" s="3">
        <v>6.94</v>
      </c>
      <c r="O1122" s="2">
        <v>0</v>
      </c>
    </row>
    <row r="1123" spans="1:15" x14ac:dyDescent="0.25">
      <c r="A1123" s="2">
        <v>23</v>
      </c>
      <c r="B1123" s="2" t="s">
        <v>20</v>
      </c>
      <c r="C1123" s="2">
        <v>1</v>
      </c>
      <c r="D1123" s="2">
        <v>4</v>
      </c>
      <c r="E1123" s="2" t="s">
        <v>17</v>
      </c>
      <c r="F1123" s="2">
        <v>1</v>
      </c>
      <c r="G1123" s="2">
        <v>1000</v>
      </c>
      <c r="H1123" s="2">
        <v>812832277</v>
      </c>
      <c r="I1123" s="2">
        <v>10</v>
      </c>
      <c r="J1123" s="2">
        <v>50</v>
      </c>
      <c r="K1123" s="2">
        <v>0</v>
      </c>
      <c r="L1123" s="3">
        <v>2.3875000000000002</v>
      </c>
      <c r="M1123" s="3">
        <v>2.16</v>
      </c>
      <c r="N1123" s="3">
        <v>5.0199999999999996</v>
      </c>
      <c r="O1123" s="2">
        <v>0</v>
      </c>
    </row>
    <row r="1124" spans="1:15" x14ac:dyDescent="0.25">
      <c r="A1124" s="2">
        <v>24</v>
      </c>
      <c r="B1124" s="2" t="s">
        <v>20</v>
      </c>
      <c r="C1124" s="2">
        <v>1</v>
      </c>
      <c r="D1124" s="2">
        <v>4</v>
      </c>
      <c r="E1124" s="2" t="s">
        <v>15</v>
      </c>
      <c r="F1124" s="2">
        <v>1</v>
      </c>
      <c r="G1124" s="2">
        <v>1000</v>
      </c>
      <c r="H1124" s="2">
        <v>1515383558</v>
      </c>
      <c r="I1124" s="2">
        <v>10</v>
      </c>
      <c r="J1124" s="2">
        <v>50</v>
      </c>
      <c r="K1124" s="2">
        <v>0</v>
      </c>
      <c r="L1124" s="3">
        <v>5.1475</v>
      </c>
      <c r="M1124" s="3">
        <v>4.7699999999999996</v>
      </c>
      <c r="N1124" s="3">
        <v>10.68</v>
      </c>
      <c r="O1124" s="2">
        <v>0</v>
      </c>
    </row>
    <row r="1125" spans="1:15" x14ac:dyDescent="0.25">
      <c r="A1125" s="2">
        <v>24</v>
      </c>
      <c r="B1125" s="2" t="s">
        <v>20</v>
      </c>
      <c r="C1125" s="2">
        <v>1</v>
      </c>
      <c r="D1125" s="2">
        <v>4</v>
      </c>
      <c r="E1125" s="2" t="s">
        <v>16</v>
      </c>
      <c r="F1125" s="2">
        <v>1</v>
      </c>
      <c r="G1125" s="2">
        <v>1000</v>
      </c>
      <c r="H1125" s="2">
        <v>1515383558</v>
      </c>
      <c r="I1125" s="2">
        <v>10</v>
      </c>
      <c r="J1125" s="2">
        <v>50</v>
      </c>
      <c r="K1125" s="2">
        <v>0</v>
      </c>
      <c r="L1125" s="3">
        <v>1.4850000000000001</v>
      </c>
      <c r="M1125" s="3">
        <v>2.8725000000000001</v>
      </c>
      <c r="N1125" s="3">
        <v>4.9649999999999999</v>
      </c>
      <c r="O1125" s="2">
        <v>0</v>
      </c>
    </row>
    <row r="1126" spans="1:15" x14ac:dyDescent="0.25">
      <c r="A1126" s="2">
        <v>24</v>
      </c>
      <c r="B1126" s="2" t="s">
        <v>20</v>
      </c>
      <c r="C1126" s="2">
        <v>1</v>
      </c>
      <c r="D1126" s="2">
        <v>4</v>
      </c>
      <c r="E1126" s="2" t="s">
        <v>17</v>
      </c>
      <c r="F1126" s="2">
        <v>1</v>
      </c>
      <c r="G1126" s="2">
        <v>1000</v>
      </c>
      <c r="H1126" s="2">
        <v>1515383558</v>
      </c>
      <c r="I1126" s="2">
        <v>10</v>
      </c>
      <c r="J1126" s="2">
        <v>50</v>
      </c>
      <c r="K1126" s="2">
        <v>0</v>
      </c>
      <c r="L1126" s="3">
        <v>2.4474999999999998</v>
      </c>
      <c r="M1126" s="3">
        <v>1.8425</v>
      </c>
      <c r="N1126" s="3">
        <v>4.7625000000000002</v>
      </c>
      <c r="O1126" s="2">
        <v>0</v>
      </c>
    </row>
    <row r="1127" spans="1:15" x14ac:dyDescent="0.25">
      <c r="A1127" s="2">
        <v>25</v>
      </c>
      <c r="B1127" s="2" t="s">
        <v>20</v>
      </c>
      <c r="C1127" s="2">
        <v>1</v>
      </c>
      <c r="D1127" s="2">
        <v>4</v>
      </c>
      <c r="E1127" s="2" t="s">
        <v>15</v>
      </c>
      <c r="F1127" s="2">
        <v>1</v>
      </c>
      <c r="G1127" s="2">
        <v>1000</v>
      </c>
      <c r="H1127" s="2">
        <v>1523198569</v>
      </c>
      <c r="I1127" s="2">
        <v>10</v>
      </c>
      <c r="J1127" s="2">
        <v>50</v>
      </c>
      <c r="K1127" s="2">
        <v>0</v>
      </c>
      <c r="L1127" s="3">
        <v>6.3925000000000001</v>
      </c>
      <c r="M1127" s="3">
        <v>5.43</v>
      </c>
      <c r="N1127" s="3">
        <v>12.65</v>
      </c>
      <c r="O1127" s="2">
        <v>0</v>
      </c>
    </row>
    <row r="1128" spans="1:15" x14ac:dyDescent="0.25">
      <c r="A1128" s="2">
        <v>25</v>
      </c>
      <c r="B1128" s="2" t="s">
        <v>20</v>
      </c>
      <c r="C1128" s="2">
        <v>1</v>
      </c>
      <c r="D1128" s="2">
        <v>4</v>
      </c>
      <c r="E1128" s="2" t="s">
        <v>16</v>
      </c>
      <c r="F1128" s="2">
        <v>1</v>
      </c>
      <c r="G1128" s="2">
        <v>1000</v>
      </c>
      <c r="H1128" s="2">
        <v>1523198569</v>
      </c>
      <c r="I1128" s="2">
        <v>10</v>
      </c>
      <c r="J1128" s="2">
        <v>50</v>
      </c>
      <c r="K1128" s="2">
        <v>0</v>
      </c>
      <c r="L1128" s="3">
        <v>1.7050000000000001</v>
      </c>
      <c r="M1128" s="3">
        <v>2.95</v>
      </c>
      <c r="N1128" s="3">
        <v>5.2824999999999998</v>
      </c>
      <c r="O1128" s="2">
        <v>0</v>
      </c>
    </row>
    <row r="1129" spans="1:15" x14ac:dyDescent="0.25">
      <c r="A1129" s="2">
        <v>25</v>
      </c>
      <c r="B1129" s="2" t="s">
        <v>20</v>
      </c>
      <c r="C1129" s="2">
        <v>1</v>
      </c>
      <c r="D1129" s="2">
        <v>4</v>
      </c>
      <c r="E1129" s="2" t="s">
        <v>17</v>
      </c>
      <c r="F1129" s="2">
        <v>1</v>
      </c>
      <c r="G1129" s="2">
        <v>1000</v>
      </c>
      <c r="H1129" s="2">
        <v>1523198569</v>
      </c>
      <c r="I1129" s="2">
        <v>10</v>
      </c>
      <c r="J1129" s="2">
        <v>50</v>
      </c>
      <c r="K1129" s="2">
        <v>0</v>
      </c>
      <c r="L1129" s="3">
        <v>2.5499999999999998</v>
      </c>
      <c r="M1129" s="3">
        <v>2.0175000000000001</v>
      </c>
      <c r="N1129" s="3">
        <v>5.0650000000000004</v>
      </c>
      <c r="O1129" s="2">
        <v>0</v>
      </c>
    </row>
    <row r="1130" spans="1:15" x14ac:dyDescent="0.25">
      <c r="A1130" s="2">
        <v>26</v>
      </c>
      <c r="B1130" s="2" t="s">
        <v>20</v>
      </c>
      <c r="C1130" s="2">
        <v>1</v>
      </c>
      <c r="D1130" s="2">
        <v>4</v>
      </c>
      <c r="E1130" s="2" t="s">
        <v>15</v>
      </c>
      <c r="F1130" s="2">
        <v>1</v>
      </c>
      <c r="G1130" s="2">
        <v>1000</v>
      </c>
      <c r="H1130" s="2">
        <v>1501053376</v>
      </c>
      <c r="I1130" s="2">
        <v>10</v>
      </c>
      <c r="J1130" s="2">
        <v>50</v>
      </c>
      <c r="K1130" s="2">
        <v>0</v>
      </c>
      <c r="L1130" s="3">
        <v>5.5975000000000001</v>
      </c>
      <c r="M1130" s="3">
        <v>5.04</v>
      </c>
      <c r="N1130" s="3">
        <v>11.535</v>
      </c>
      <c r="O1130" s="2">
        <v>0</v>
      </c>
    </row>
    <row r="1131" spans="1:15" x14ac:dyDescent="0.25">
      <c r="A1131" s="2">
        <v>26</v>
      </c>
      <c r="B1131" s="2" t="s">
        <v>20</v>
      </c>
      <c r="C1131" s="2">
        <v>1</v>
      </c>
      <c r="D1131" s="2">
        <v>4</v>
      </c>
      <c r="E1131" s="2" t="s">
        <v>16</v>
      </c>
      <c r="F1131" s="2">
        <v>1</v>
      </c>
      <c r="G1131" s="2">
        <v>1000</v>
      </c>
      <c r="H1131" s="2">
        <v>1501053376</v>
      </c>
      <c r="I1131" s="2">
        <v>10</v>
      </c>
      <c r="J1131" s="2">
        <v>50</v>
      </c>
      <c r="K1131" s="2">
        <v>0</v>
      </c>
      <c r="L1131" s="3">
        <v>2.5175000000000001</v>
      </c>
      <c r="M1131" s="3">
        <v>3.7749999999999999</v>
      </c>
      <c r="N1131" s="3">
        <v>6.9074999999999998</v>
      </c>
      <c r="O1131" s="2">
        <v>0</v>
      </c>
    </row>
    <row r="1132" spans="1:15" x14ac:dyDescent="0.25">
      <c r="A1132" s="2">
        <v>26</v>
      </c>
      <c r="B1132" s="2" t="s">
        <v>20</v>
      </c>
      <c r="C1132" s="2">
        <v>1</v>
      </c>
      <c r="D1132" s="2">
        <v>4</v>
      </c>
      <c r="E1132" s="2" t="s">
        <v>17</v>
      </c>
      <c r="F1132" s="2">
        <v>1</v>
      </c>
      <c r="G1132" s="2">
        <v>1000</v>
      </c>
      <c r="H1132" s="2">
        <v>1501053376</v>
      </c>
      <c r="I1132" s="2">
        <v>10</v>
      </c>
      <c r="J1132" s="2">
        <v>50</v>
      </c>
      <c r="K1132" s="2">
        <v>0</v>
      </c>
      <c r="L1132" s="3">
        <v>2.395</v>
      </c>
      <c r="M1132" s="3">
        <v>2.1924999999999999</v>
      </c>
      <c r="N1132" s="3">
        <v>5.0525000000000002</v>
      </c>
      <c r="O1132" s="2">
        <v>0</v>
      </c>
    </row>
    <row r="1133" spans="1:15" x14ac:dyDescent="0.25">
      <c r="A1133" s="2">
        <v>27</v>
      </c>
      <c r="B1133" s="2" t="s">
        <v>20</v>
      </c>
      <c r="C1133" s="2">
        <v>1</v>
      </c>
      <c r="D1133" s="2">
        <v>4</v>
      </c>
      <c r="E1133" s="2" t="s">
        <v>15</v>
      </c>
      <c r="F1133" s="2">
        <v>1</v>
      </c>
      <c r="G1133" s="2">
        <v>1000</v>
      </c>
      <c r="H1133" s="2">
        <v>634753172</v>
      </c>
      <c r="I1133" s="2">
        <v>10</v>
      </c>
      <c r="J1133" s="2">
        <v>50</v>
      </c>
      <c r="K1133" s="2">
        <v>0</v>
      </c>
      <c r="L1133" s="3">
        <v>8.7349999999999994</v>
      </c>
      <c r="M1133" s="3">
        <v>6.3125</v>
      </c>
      <c r="N1133" s="3">
        <v>15.9125</v>
      </c>
      <c r="O1133" s="2">
        <v>0</v>
      </c>
    </row>
    <row r="1134" spans="1:15" x14ac:dyDescent="0.25">
      <c r="A1134" s="2">
        <v>27</v>
      </c>
      <c r="B1134" s="2" t="s">
        <v>20</v>
      </c>
      <c r="C1134" s="2">
        <v>1</v>
      </c>
      <c r="D1134" s="2">
        <v>4</v>
      </c>
      <c r="E1134" s="2" t="s">
        <v>16</v>
      </c>
      <c r="F1134" s="2">
        <v>1</v>
      </c>
      <c r="G1134" s="2">
        <v>1000</v>
      </c>
      <c r="H1134" s="2">
        <v>634753172</v>
      </c>
      <c r="I1134" s="2">
        <v>10</v>
      </c>
      <c r="J1134" s="2">
        <v>50</v>
      </c>
      <c r="K1134" s="2">
        <v>0</v>
      </c>
      <c r="L1134" s="3">
        <v>2.7574999999999998</v>
      </c>
      <c r="M1134" s="3">
        <v>4.49</v>
      </c>
      <c r="N1134" s="3">
        <v>7.9924999999999997</v>
      </c>
      <c r="O1134" s="2">
        <v>0</v>
      </c>
    </row>
    <row r="1135" spans="1:15" x14ac:dyDescent="0.25">
      <c r="A1135" s="2">
        <v>27</v>
      </c>
      <c r="B1135" s="2" t="s">
        <v>20</v>
      </c>
      <c r="C1135" s="2">
        <v>1</v>
      </c>
      <c r="D1135" s="2">
        <v>4</v>
      </c>
      <c r="E1135" s="2" t="s">
        <v>17</v>
      </c>
      <c r="F1135" s="2">
        <v>1</v>
      </c>
      <c r="G1135" s="2">
        <v>1000</v>
      </c>
      <c r="H1135" s="2">
        <v>634753172</v>
      </c>
      <c r="I1135" s="2">
        <v>10</v>
      </c>
      <c r="J1135" s="2">
        <v>50</v>
      </c>
      <c r="K1135" s="2">
        <v>0</v>
      </c>
      <c r="L1135" s="3">
        <v>2.625</v>
      </c>
      <c r="M1135" s="3">
        <v>1.96</v>
      </c>
      <c r="N1135" s="3">
        <v>5.0475000000000003</v>
      </c>
      <c r="O1135" s="2">
        <v>0</v>
      </c>
    </row>
    <row r="1136" spans="1:15" x14ac:dyDescent="0.25">
      <c r="A1136" s="2">
        <v>28</v>
      </c>
      <c r="B1136" s="2" t="s">
        <v>20</v>
      </c>
      <c r="C1136" s="2">
        <v>1</v>
      </c>
      <c r="D1136" s="2">
        <v>4</v>
      </c>
      <c r="E1136" s="2" t="s">
        <v>15</v>
      </c>
      <c r="F1136" s="2">
        <v>1</v>
      </c>
      <c r="G1136" s="2">
        <v>1000</v>
      </c>
      <c r="H1136" s="2">
        <v>1631682631</v>
      </c>
      <c r="I1136" s="2">
        <v>10</v>
      </c>
      <c r="J1136" s="2">
        <v>50</v>
      </c>
      <c r="K1136" s="2">
        <v>0</v>
      </c>
      <c r="L1136" s="3">
        <v>6.6675000000000004</v>
      </c>
      <c r="M1136" s="3">
        <v>5.2949999999999999</v>
      </c>
      <c r="N1136" s="3">
        <v>12.77</v>
      </c>
      <c r="O1136" s="2">
        <v>0</v>
      </c>
    </row>
    <row r="1137" spans="1:15" x14ac:dyDescent="0.25">
      <c r="A1137" s="2">
        <v>28</v>
      </c>
      <c r="B1137" s="2" t="s">
        <v>20</v>
      </c>
      <c r="C1137" s="2">
        <v>1</v>
      </c>
      <c r="D1137" s="2">
        <v>4</v>
      </c>
      <c r="E1137" s="2" t="s">
        <v>16</v>
      </c>
      <c r="F1137" s="2">
        <v>1</v>
      </c>
      <c r="G1137" s="2">
        <v>1000</v>
      </c>
      <c r="H1137" s="2">
        <v>1631682631</v>
      </c>
      <c r="I1137" s="2">
        <v>10</v>
      </c>
      <c r="J1137" s="2">
        <v>50</v>
      </c>
      <c r="K1137" s="2">
        <v>0</v>
      </c>
      <c r="L1137" s="3">
        <v>2.7825000000000002</v>
      </c>
      <c r="M1137" s="3">
        <v>4.0650000000000004</v>
      </c>
      <c r="N1137" s="3">
        <v>7.3724999999999996</v>
      </c>
      <c r="O1137" s="2">
        <v>0</v>
      </c>
    </row>
    <row r="1138" spans="1:15" x14ac:dyDescent="0.25">
      <c r="A1138" s="2">
        <v>28</v>
      </c>
      <c r="B1138" s="2" t="s">
        <v>20</v>
      </c>
      <c r="C1138" s="2">
        <v>1</v>
      </c>
      <c r="D1138" s="2">
        <v>4</v>
      </c>
      <c r="E1138" s="2" t="s">
        <v>17</v>
      </c>
      <c r="F1138" s="2">
        <v>1</v>
      </c>
      <c r="G1138" s="2">
        <v>1000</v>
      </c>
      <c r="H1138" s="2">
        <v>1631682631</v>
      </c>
      <c r="I1138" s="2">
        <v>10</v>
      </c>
      <c r="J1138" s="2">
        <v>50</v>
      </c>
      <c r="K1138" s="2">
        <v>0</v>
      </c>
      <c r="L1138" s="3">
        <v>1.9924999999999999</v>
      </c>
      <c r="M1138" s="3">
        <v>1.7275</v>
      </c>
      <c r="N1138" s="3">
        <v>4.2275</v>
      </c>
      <c r="O1138" s="2">
        <v>0</v>
      </c>
    </row>
    <row r="1139" spans="1:15" x14ac:dyDescent="0.25">
      <c r="A1139" s="2">
        <v>29</v>
      </c>
      <c r="B1139" s="2" t="s">
        <v>20</v>
      </c>
      <c r="C1139" s="2">
        <v>1</v>
      </c>
      <c r="D1139" s="2">
        <v>4</v>
      </c>
      <c r="E1139" s="2" t="s">
        <v>15</v>
      </c>
      <c r="F1139" s="2">
        <v>1</v>
      </c>
      <c r="G1139" s="2">
        <v>1000</v>
      </c>
      <c r="H1139" s="2">
        <v>946397456</v>
      </c>
      <c r="I1139" s="2">
        <v>10</v>
      </c>
      <c r="J1139" s="2">
        <v>50</v>
      </c>
      <c r="K1139" s="2">
        <v>0</v>
      </c>
      <c r="L1139" s="3">
        <v>7.3425000000000002</v>
      </c>
      <c r="M1139" s="3">
        <v>6.04</v>
      </c>
      <c r="N1139" s="3">
        <v>14.1775</v>
      </c>
      <c r="O1139" s="2">
        <v>0</v>
      </c>
    </row>
    <row r="1140" spans="1:15" x14ac:dyDescent="0.25">
      <c r="A1140" s="2">
        <v>29</v>
      </c>
      <c r="B1140" s="2" t="s">
        <v>20</v>
      </c>
      <c r="C1140" s="2">
        <v>1</v>
      </c>
      <c r="D1140" s="2">
        <v>4</v>
      </c>
      <c r="E1140" s="2" t="s">
        <v>16</v>
      </c>
      <c r="F1140" s="2">
        <v>1</v>
      </c>
      <c r="G1140" s="2">
        <v>1000</v>
      </c>
      <c r="H1140" s="2">
        <v>946397456</v>
      </c>
      <c r="I1140" s="2">
        <v>10</v>
      </c>
      <c r="J1140" s="2">
        <v>50</v>
      </c>
      <c r="K1140" s="2">
        <v>0</v>
      </c>
      <c r="L1140" s="3">
        <v>2.8050000000000002</v>
      </c>
      <c r="M1140" s="3">
        <v>3.9</v>
      </c>
      <c r="N1140" s="3">
        <v>7.2949999999999999</v>
      </c>
      <c r="O1140" s="2">
        <v>0</v>
      </c>
    </row>
    <row r="1141" spans="1:15" x14ac:dyDescent="0.25">
      <c r="A1141" s="2">
        <v>29</v>
      </c>
      <c r="B1141" s="2" t="s">
        <v>20</v>
      </c>
      <c r="C1141" s="2">
        <v>1</v>
      </c>
      <c r="D1141" s="2">
        <v>4</v>
      </c>
      <c r="E1141" s="2" t="s">
        <v>17</v>
      </c>
      <c r="F1141" s="2">
        <v>1</v>
      </c>
      <c r="G1141" s="2">
        <v>1000</v>
      </c>
      <c r="H1141" s="2">
        <v>946397456</v>
      </c>
      <c r="I1141" s="2">
        <v>10</v>
      </c>
      <c r="J1141" s="2">
        <v>50</v>
      </c>
      <c r="K1141" s="2">
        <v>0</v>
      </c>
      <c r="L1141" s="3">
        <v>2.4750000000000001</v>
      </c>
      <c r="M1141" s="3">
        <v>1.9450000000000001</v>
      </c>
      <c r="N1141" s="3">
        <v>4.9124999999999996</v>
      </c>
      <c r="O1141" s="2">
        <v>0</v>
      </c>
    </row>
    <row r="1142" spans="1:15" x14ac:dyDescent="0.25">
      <c r="A1142" s="2">
        <v>30</v>
      </c>
      <c r="B1142" s="2" t="s">
        <v>20</v>
      </c>
      <c r="C1142" s="2">
        <v>1</v>
      </c>
      <c r="D1142" s="2">
        <v>4</v>
      </c>
      <c r="E1142" s="2" t="s">
        <v>15</v>
      </c>
      <c r="F1142" s="2">
        <v>1</v>
      </c>
      <c r="G1142" s="2">
        <v>1000</v>
      </c>
      <c r="H1142" s="2">
        <v>783544220</v>
      </c>
      <c r="I1142" s="2">
        <v>10</v>
      </c>
      <c r="J1142" s="2">
        <v>50</v>
      </c>
      <c r="K1142" s="2">
        <v>0</v>
      </c>
      <c r="L1142" s="3">
        <v>6.1749999999999998</v>
      </c>
      <c r="M1142" s="3">
        <v>5.2850000000000001</v>
      </c>
      <c r="N1142" s="3">
        <v>12.2575</v>
      </c>
      <c r="O1142" s="2">
        <v>0</v>
      </c>
    </row>
    <row r="1143" spans="1:15" x14ac:dyDescent="0.25">
      <c r="A1143" s="2">
        <v>30</v>
      </c>
      <c r="B1143" s="2" t="s">
        <v>20</v>
      </c>
      <c r="C1143" s="2">
        <v>1</v>
      </c>
      <c r="D1143" s="2">
        <v>4</v>
      </c>
      <c r="E1143" s="2" t="s">
        <v>16</v>
      </c>
      <c r="F1143" s="2">
        <v>1</v>
      </c>
      <c r="G1143" s="2">
        <v>1000</v>
      </c>
      <c r="H1143" s="2">
        <v>783544220</v>
      </c>
      <c r="I1143" s="2">
        <v>10</v>
      </c>
      <c r="J1143" s="2">
        <v>50</v>
      </c>
      <c r="K1143" s="2">
        <v>0</v>
      </c>
      <c r="L1143" s="3">
        <v>2.7050000000000001</v>
      </c>
      <c r="M1143" s="3">
        <v>4.0650000000000004</v>
      </c>
      <c r="N1143" s="3">
        <v>7.3925000000000001</v>
      </c>
      <c r="O1143" s="2">
        <v>0</v>
      </c>
    </row>
    <row r="1144" spans="1:15" x14ac:dyDescent="0.25">
      <c r="A1144" s="2">
        <v>30</v>
      </c>
      <c r="B1144" s="2" t="s">
        <v>20</v>
      </c>
      <c r="C1144" s="2">
        <v>1</v>
      </c>
      <c r="D1144" s="2">
        <v>4</v>
      </c>
      <c r="E1144" s="2" t="s">
        <v>17</v>
      </c>
      <c r="F1144" s="2">
        <v>1</v>
      </c>
      <c r="G1144" s="2">
        <v>1000</v>
      </c>
      <c r="H1144" s="2">
        <v>783544220</v>
      </c>
      <c r="I1144" s="2">
        <v>10</v>
      </c>
      <c r="J1144" s="2">
        <v>50</v>
      </c>
      <c r="K1144" s="2">
        <v>0</v>
      </c>
      <c r="L1144" s="3">
        <v>2.9975000000000001</v>
      </c>
      <c r="M1144" s="3">
        <v>2.5425</v>
      </c>
      <c r="N1144" s="3">
        <v>6.0175000000000001</v>
      </c>
      <c r="O1144" s="2">
        <v>0</v>
      </c>
    </row>
    <row r="1145" spans="1:15" x14ac:dyDescent="0.25">
      <c r="A1145" s="2">
        <v>31</v>
      </c>
      <c r="B1145" s="2" t="s">
        <v>20</v>
      </c>
      <c r="C1145" s="2">
        <v>1</v>
      </c>
      <c r="D1145" s="2">
        <v>4</v>
      </c>
      <c r="E1145" s="2" t="s">
        <v>15</v>
      </c>
      <c r="F1145" s="2">
        <v>1</v>
      </c>
      <c r="G1145" s="2">
        <v>1000</v>
      </c>
      <c r="H1145" s="2">
        <v>1847156556</v>
      </c>
      <c r="I1145" s="2">
        <v>10</v>
      </c>
      <c r="J1145" s="2">
        <v>50</v>
      </c>
      <c r="K1145" s="2">
        <v>0</v>
      </c>
      <c r="L1145" s="3">
        <v>7.0724999999999998</v>
      </c>
      <c r="M1145" s="3">
        <v>5.7</v>
      </c>
      <c r="N1145" s="3">
        <v>13.57</v>
      </c>
      <c r="O1145" s="2">
        <v>0</v>
      </c>
    </row>
    <row r="1146" spans="1:15" x14ac:dyDescent="0.25">
      <c r="A1146" s="2">
        <v>31</v>
      </c>
      <c r="B1146" s="2" t="s">
        <v>20</v>
      </c>
      <c r="C1146" s="2">
        <v>1</v>
      </c>
      <c r="D1146" s="2">
        <v>4</v>
      </c>
      <c r="E1146" s="2" t="s">
        <v>16</v>
      </c>
      <c r="F1146" s="2">
        <v>1</v>
      </c>
      <c r="G1146" s="2">
        <v>1000</v>
      </c>
      <c r="H1146" s="2">
        <v>1847156556</v>
      </c>
      <c r="I1146" s="2">
        <v>10</v>
      </c>
      <c r="J1146" s="2">
        <v>50</v>
      </c>
      <c r="K1146" s="2">
        <v>0</v>
      </c>
      <c r="L1146" s="3">
        <v>2.2799999999999998</v>
      </c>
      <c r="M1146" s="3">
        <v>3.7650000000000001</v>
      </c>
      <c r="N1146" s="3">
        <v>6.65</v>
      </c>
      <c r="O1146" s="2">
        <v>0</v>
      </c>
    </row>
    <row r="1147" spans="1:15" x14ac:dyDescent="0.25">
      <c r="A1147" s="2">
        <v>31</v>
      </c>
      <c r="B1147" s="2" t="s">
        <v>20</v>
      </c>
      <c r="C1147" s="2">
        <v>1</v>
      </c>
      <c r="D1147" s="2">
        <v>4</v>
      </c>
      <c r="E1147" s="2" t="s">
        <v>17</v>
      </c>
      <c r="F1147" s="2">
        <v>1</v>
      </c>
      <c r="G1147" s="2">
        <v>1000</v>
      </c>
      <c r="H1147" s="2">
        <v>1847156556</v>
      </c>
      <c r="I1147" s="2">
        <v>10</v>
      </c>
      <c r="J1147" s="2">
        <v>50</v>
      </c>
      <c r="K1147" s="2">
        <v>0</v>
      </c>
      <c r="L1147" s="3">
        <v>2.375</v>
      </c>
      <c r="M1147" s="3">
        <v>2.0074999999999998</v>
      </c>
      <c r="N1147" s="3">
        <v>4.8574999999999999</v>
      </c>
      <c r="O1147" s="2">
        <v>0</v>
      </c>
    </row>
    <row r="1148" spans="1:15" x14ac:dyDescent="0.25">
      <c r="A1148" s="2">
        <v>32</v>
      </c>
      <c r="B1148" s="2" t="s">
        <v>20</v>
      </c>
      <c r="C1148" s="2">
        <v>1</v>
      </c>
      <c r="D1148" s="2">
        <v>4</v>
      </c>
      <c r="E1148" s="2" t="s">
        <v>15</v>
      </c>
      <c r="F1148" s="2">
        <v>1</v>
      </c>
      <c r="G1148" s="2">
        <v>1000</v>
      </c>
      <c r="H1148" s="2">
        <v>904387628</v>
      </c>
      <c r="I1148" s="2">
        <v>10</v>
      </c>
      <c r="J1148" s="2">
        <v>50</v>
      </c>
      <c r="K1148" s="2">
        <v>0</v>
      </c>
      <c r="L1148" s="3">
        <v>6.4950000000000001</v>
      </c>
      <c r="M1148" s="3">
        <v>5.43</v>
      </c>
      <c r="N1148" s="3">
        <v>12.78</v>
      </c>
      <c r="O1148" s="2">
        <v>0</v>
      </c>
    </row>
    <row r="1149" spans="1:15" x14ac:dyDescent="0.25">
      <c r="A1149" s="2">
        <v>32</v>
      </c>
      <c r="B1149" s="2" t="s">
        <v>20</v>
      </c>
      <c r="C1149" s="2">
        <v>1</v>
      </c>
      <c r="D1149" s="2">
        <v>4</v>
      </c>
      <c r="E1149" s="2" t="s">
        <v>16</v>
      </c>
      <c r="F1149" s="2">
        <v>1</v>
      </c>
      <c r="G1149" s="2">
        <v>1000</v>
      </c>
      <c r="H1149" s="2">
        <v>904387628</v>
      </c>
      <c r="I1149" s="2">
        <v>10</v>
      </c>
      <c r="J1149" s="2">
        <v>50</v>
      </c>
      <c r="K1149" s="2">
        <v>0</v>
      </c>
      <c r="L1149" s="3">
        <v>1.7</v>
      </c>
      <c r="M1149" s="3">
        <v>3.2974999999999999</v>
      </c>
      <c r="N1149" s="3">
        <v>5.6074999999999999</v>
      </c>
      <c r="O1149" s="2">
        <v>0</v>
      </c>
    </row>
    <row r="1150" spans="1:15" x14ac:dyDescent="0.25">
      <c r="A1150" s="2">
        <v>32</v>
      </c>
      <c r="B1150" s="2" t="s">
        <v>20</v>
      </c>
      <c r="C1150" s="2">
        <v>1</v>
      </c>
      <c r="D1150" s="2">
        <v>4</v>
      </c>
      <c r="E1150" s="2" t="s">
        <v>17</v>
      </c>
      <c r="F1150" s="2">
        <v>1</v>
      </c>
      <c r="G1150" s="2">
        <v>1000</v>
      </c>
      <c r="H1150" s="2">
        <v>904387628</v>
      </c>
      <c r="I1150" s="2">
        <v>10</v>
      </c>
      <c r="J1150" s="2">
        <v>50</v>
      </c>
      <c r="K1150" s="2">
        <v>0</v>
      </c>
      <c r="L1150" s="3">
        <v>2.9325000000000001</v>
      </c>
      <c r="M1150" s="3">
        <v>2.33</v>
      </c>
      <c r="N1150" s="3">
        <v>5.7</v>
      </c>
      <c r="O1150" s="2">
        <v>0</v>
      </c>
    </row>
    <row r="1151" spans="1:15" x14ac:dyDescent="0.25">
      <c r="A1151" s="2">
        <v>33</v>
      </c>
      <c r="B1151" s="2" t="s">
        <v>20</v>
      </c>
      <c r="C1151" s="2">
        <v>1</v>
      </c>
      <c r="D1151" s="2">
        <v>4</v>
      </c>
      <c r="E1151" s="2" t="s">
        <v>15</v>
      </c>
      <c r="F1151" s="2">
        <v>1</v>
      </c>
      <c r="G1151" s="2">
        <v>1000</v>
      </c>
      <c r="H1151" s="2">
        <v>127060778</v>
      </c>
      <c r="I1151" s="2">
        <v>10</v>
      </c>
      <c r="J1151" s="2">
        <v>50</v>
      </c>
      <c r="K1151" s="2">
        <v>0</v>
      </c>
      <c r="L1151" s="3">
        <v>7.2024999999999997</v>
      </c>
      <c r="M1151" s="3">
        <v>5.5750000000000002</v>
      </c>
      <c r="N1151" s="3">
        <v>13.6225</v>
      </c>
      <c r="O1151" s="2">
        <v>0</v>
      </c>
    </row>
    <row r="1152" spans="1:15" x14ac:dyDescent="0.25">
      <c r="A1152" s="2">
        <v>33</v>
      </c>
      <c r="B1152" s="2" t="s">
        <v>20</v>
      </c>
      <c r="C1152" s="2">
        <v>1</v>
      </c>
      <c r="D1152" s="2">
        <v>4</v>
      </c>
      <c r="E1152" s="2" t="s">
        <v>16</v>
      </c>
      <c r="F1152" s="2">
        <v>1</v>
      </c>
      <c r="G1152" s="2">
        <v>1000</v>
      </c>
      <c r="H1152" s="2">
        <v>127060778</v>
      </c>
      <c r="I1152" s="2">
        <v>10</v>
      </c>
      <c r="J1152" s="2">
        <v>50</v>
      </c>
      <c r="K1152" s="2">
        <v>0</v>
      </c>
      <c r="L1152" s="3">
        <v>2.7174999999999998</v>
      </c>
      <c r="M1152" s="3">
        <v>4.0425000000000004</v>
      </c>
      <c r="N1152" s="3">
        <v>7.3650000000000002</v>
      </c>
      <c r="O1152" s="2">
        <v>0</v>
      </c>
    </row>
    <row r="1153" spans="1:15" x14ac:dyDescent="0.25">
      <c r="A1153" s="2">
        <v>33</v>
      </c>
      <c r="B1153" s="2" t="s">
        <v>20</v>
      </c>
      <c r="C1153" s="2">
        <v>1</v>
      </c>
      <c r="D1153" s="2">
        <v>4</v>
      </c>
      <c r="E1153" s="2" t="s">
        <v>17</v>
      </c>
      <c r="F1153" s="2">
        <v>1</v>
      </c>
      <c r="G1153" s="2">
        <v>1000</v>
      </c>
      <c r="H1153" s="2">
        <v>127060778</v>
      </c>
      <c r="I1153" s="2">
        <v>10</v>
      </c>
      <c r="J1153" s="2">
        <v>50</v>
      </c>
      <c r="K1153" s="2">
        <v>0</v>
      </c>
      <c r="L1153" s="3">
        <v>2.9925000000000002</v>
      </c>
      <c r="M1153" s="3">
        <v>2.4325000000000001</v>
      </c>
      <c r="N1153" s="3">
        <v>5.875</v>
      </c>
      <c r="O1153" s="2">
        <v>0</v>
      </c>
    </row>
    <row r="1154" spans="1:15" x14ac:dyDescent="0.25">
      <c r="A1154" s="2">
        <v>34</v>
      </c>
      <c r="B1154" s="2" t="s">
        <v>20</v>
      </c>
      <c r="C1154" s="2">
        <v>1</v>
      </c>
      <c r="D1154" s="2">
        <v>4</v>
      </c>
      <c r="E1154" s="2" t="s">
        <v>15</v>
      </c>
      <c r="F1154" s="2">
        <v>1</v>
      </c>
      <c r="G1154" s="2">
        <v>1000</v>
      </c>
      <c r="H1154" s="2">
        <v>1763773510</v>
      </c>
      <c r="I1154" s="2">
        <v>10</v>
      </c>
      <c r="J1154" s="2">
        <v>50</v>
      </c>
      <c r="K1154" s="2">
        <v>0</v>
      </c>
      <c r="L1154" s="3">
        <v>7.3724999999999996</v>
      </c>
      <c r="M1154" s="3">
        <v>5.7350000000000003</v>
      </c>
      <c r="N1154" s="3">
        <v>13.955</v>
      </c>
      <c r="O1154" s="2">
        <v>0</v>
      </c>
    </row>
    <row r="1155" spans="1:15" x14ac:dyDescent="0.25">
      <c r="A1155" s="2">
        <v>34</v>
      </c>
      <c r="B1155" s="2" t="s">
        <v>20</v>
      </c>
      <c r="C1155" s="2">
        <v>1</v>
      </c>
      <c r="D1155" s="2">
        <v>4</v>
      </c>
      <c r="E1155" s="2" t="s">
        <v>16</v>
      </c>
      <c r="F1155" s="2">
        <v>1</v>
      </c>
      <c r="G1155" s="2">
        <v>1000</v>
      </c>
      <c r="H1155" s="2">
        <v>1763773510</v>
      </c>
      <c r="I1155" s="2">
        <v>10</v>
      </c>
      <c r="J1155" s="2">
        <v>50</v>
      </c>
      <c r="K1155" s="2">
        <v>0</v>
      </c>
      <c r="L1155" s="3">
        <v>1.0225</v>
      </c>
      <c r="M1155" s="3">
        <v>2.2524999999999999</v>
      </c>
      <c r="N1155" s="3">
        <v>3.8475000000000001</v>
      </c>
      <c r="O1155" s="2">
        <v>0</v>
      </c>
    </row>
    <row r="1156" spans="1:15" x14ac:dyDescent="0.25">
      <c r="A1156" s="2">
        <v>34</v>
      </c>
      <c r="B1156" s="2" t="s">
        <v>20</v>
      </c>
      <c r="C1156" s="2">
        <v>1</v>
      </c>
      <c r="D1156" s="2">
        <v>4</v>
      </c>
      <c r="E1156" s="2" t="s">
        <v>17</v>
      </c>
      <c r="F1156" s="2">
        <v>1</v>
      </c>
      <c r="G1156" s="2">
        <v>1000</v>
      </c>
      <c r="H1156" s="2">
        <v>1763773510</v>
      </c>
      <c r="I1156" s="2">
        <v>10</v>
      </c>
      <c r="J1156" s="2">
        <v>50</v>
      </c>
      <c r="K1156" s="2">
        <v>0</v>
      </c>
      <c r="L1156" s="3">
        <v>2.2999999999999998</v>
      </c>
      <c r="M1156" s="3">
        <v>2.0924999999999998</v>
      </c>
      <c r="N1156" s="3">
        <v>4.8550000000000004</v>
      </c>
      <c r="O1156" s="2">
        <v>0</v>
      </c>
    </row>
    <row r="1157" spans="1:15" x14ac:dyDescent="0.25">
      <c r="A1157" s="2">
        <v>35</v>
      </c>
      <c r="B1157" s="2" t="s">
        <v>20</v>
      </c>
      <c r="C1157" s="2">
        <v>1</v>
      </c>
      <c r="D1157" s="2">
        <v>4</v>
      </c>
      <c r="E1157" s="2" t="s">
        <v>15</v>
      </c>
      <c r="F1157" s="2">
        <v>1</v>
      </c>
      <c r="G1157" s="2">
        <v>1000</v>
      </c>
      <c r="H1157" s="2">
        <v>216853361</v>
      </c>
      <c r="I1157" s="2">
        <v>10</v>
      </c>
      <c r="J1157" s="2">
        <v>50</v>
      </c>
      <c r="K1157" s="2">
        <v>0</v>
      </c>
      <c r="L1157" s="3">
        <v>7.0750000000000002</v>
      </c>
      <c r="M1157" s="3">
        <v>5.4625000000000004</v>
      </c>
      <c r="N1157" s="3">
        <v>13.397500000000001</v>
      </c>
      <c r="O1157" s="2">
        <v>0</v>
      </c>
    </row>
    <row r="1158" spans="1:15" x14ac:dyDescent="0.25">
      <c r="A1158" s="2">
        <v>35</v>
      </c>
      <c r="B1158" s="2" t="s">
        <v>20</v>
      </c>
      <c r="C1158" s="2">
        <v>1</v>
      </c>
      <c r="D1158" s="2">
        <v>4</v>
      </c>
      <c r="E1158" s="2" t="s">
        <v>16</v>
      </c>
      <c r="F1158" s="2">
        <v>1</v>
      </c>
      <c r="G1158" s="2">
        <v>1000</v>
      </c>
      <c r="H1158" s="2">
        <v>216853361</v>
      </c>
      <c r="I1158" s="2">
        <v>10</v>
      </c>
      <c r="J1158" s="2">
        <v>50</v>
      </c>
      <c r="K1158" s="2">
        <v>0</v>
      </c>
      <c r="L1158" s="3">
        <v>1.8</v>
      </c>
      <c r="M1158" s="3">
        <v>3.43</v>
      </c>
      <c r="N1158" s="3">
        <v>5.83</v>
      </c>
      <c r="O1158" s="2">
        <v>0</v>
      </c>
    </row>
    <row r="1159" spans="1:15" x14ac:dyDescent="0.25">
      <c r="A1159" s="2">
        <v>35</v>
      </c>
      <c r="B1159" s="2" t="s">
        <v>20</v>
      </c>
      <c r="C1159" s="2">
        <v>1</v>
      </c>
      <c r="D1159" s="2">
        <v>4</v>
      </c>
      <c r="E1159" s="2" t="s">
        <v>17</v>
      </c>
      <c r="F1159" s="2">
        <v>1</v>
      </c>
      <c r="G1159" s="2">
        <v>1000</v>
      </c>
      <c r="H1159" s="2">
        <v>216853361</v>
      </c>
      <c r="I1159" s="2">
        <v>10</v>
      </c>
      <c r="J1159" s="2">
        <v>50</v>
      </c>
      <c r="K1159" s="2">
        <v>0</v>
      </c>
      <c r="L1159" s="3">
        <v>2.2025000000000001</v>
      </c>
      <c r="M1159" s="3">
        <v>1.9225000000000001</v>
      </c>
      <c r="N1159" s="3">
        <v>4.5875000000000004</v>
      </c>
      <c r="O1159" s="2">
        <v>0</v>
      </c>
    </row>
    <row r="1160" spans="1:15" x14ac:dyDescent="0.25">
      <c r="A1160" s="2">
        <v>36</v>
      </c>
      <c r="B1160" s="2" t="s">
        <v>20</v>
      </c>
      <c r="C1160" s="2">
        <v>1</v>
      </c>
      <c r="D1160" s="2">
        <v>4</v>
      </c>
      <c r="E1160" s="2" t="s">
        <v>15</v>
      </c>
      <c r="F1160" s="2">
        <v>1</v>
      </c>
      <c r="G1160" s="2">
        <v>1000</v>
      </c>
      <c r="H1160" s="2">
        <v>815400531</v>
      </c>
      <c r="I1160" s="2">
        <v>10</v>
      </c>
      <c r="J1160" s="2">
        <v>50</v>
      </c>
      <c r="K1160" s="2">
        <v>0</v>
      </c>
      <c r="L1160" s="3">
        <v>8.5724999999999998</v>
      </c>
      <c r="M1160" s="3">
        <v>6.19</v>
      </c>
      <c r="N1160" s="3">
        <v>15.532500000000001</v>
      </c>
      <c r="O1160" s="2">
        <v>0</v>
      </c>
    </row>
    <row r="1161" spans="1:15" x14ac:dyDescent="0.25">
      <c r="A1161" s="2">
        <v>36</v>
      </c>
      <c r="B1161" s="2" t="s">
        <v>20</v>
      </c>
      <c r="C1161" s="2">
        <v>1</v>
      </c>
      <c r="D1161" s="2">
        <v>4</v>
      </c>
      <c r="E1161" s="2" t="s">
        <v>16</v>
      </c>
      <c r="F1161" s="2">
        <v>1</v>
      </c>
      <c r="G1161" s="2">
        <v>1000</v>
      </c>
      <c r="H1161" s="2">
        <v>815400531</v>
      </c>
      <c r="I1161" s="2">
        <v>10</v>
      </c>
      <c r="J1161" s="2">
        <v>50</v>
      </c>
      <c r="K1161" s="2">
        <v>0</v>
      </c>
      <c r="L1161" s="3">
        <v>3.4575</v>
      </c>
      <c r="M1161" s="3">
        <v>4.5125000000000002</v>
      </c>
      <c r="N1161" s="3">
        <v>8.6150000000000002</v>
      </c>
      <c r="O1161" s="2">
        <v>0</v>
      </c>
    </row>
    <row r="1162" spans="1:15" x14ac:dyDescent="0.25">
      <c r="A1162" s="2">
        <v>36</v>
      </c>
      <c r="B1162" s="2" t="s">
        <v>20</v>
      </c>
      <c r="C1162" s="2">
        <v>1</v>
      </c>
      <c r="D1162" s="2">
        <v>4</v>
      </c>
      <c r="E1162" s="2" t="s">
        <v>17</v>
      </c>
      <c r="F1162" s="2">
        <v>1</v>
      </c>
      <c r="G1162" s="2">
        <v>1000</v>
      </c>
      <c r="H1162" s="2">
        <v>815400531</v>
      </c>
      <c r="I1162" s="2">
        <v>10</v>
      </c>
      <c r="J1162" s="2">
        <v>50</v>
      </c>
      <c r="K1162" s="2">
        <v>0</v>
      </c>
      <c r="L1162" s="3">
        <v>2.4750000000000001</v>
      </c>
      <c r="M1162" s="3">
        <v>1.93</v>
      </c>
      <c r="N1162" s="3">
        <v>4.8899999999999997</v>
      </c>
      <c r="O1162" s="2">
        <v>0</v>
      </c>
    </row>
    <row r="1163" spans="1:15" x14ac:dyDescent="0.25">
      <c r="A1163" s="2">
        <v>37</v>
      </c>
      <c r="B1163" s="2" t="s">
        <v>20</v>
      </c>
      <c r="C1163" s="2">
        <v>1</v>
      </c>
      <c r="D1163" s="2">
        <v>4</v>
      </c>
      <c r="E1163" s="2" t="s">
        <v>15</v>
      </c>
      <c r="F1163" s="2">
        <v>1</v>
      </c>
      <c r="G1163" s="2">
        <v>1000</v>
      </c>
      <c r="H1163" s="2">
        <v>1889404341</v>
      </c>
      <c r="I1163" s="2">
        <v>10</v>
      </c>
      <c r="J1163" s="2">
        <v>50</v>
      </c>
      <c r="K1163" s="2">
        <v>0</v>
      </c>
      <c r="L1163" s="3">
        <v>6.7625000000000002</v>
      </c>
      <c r="M1163" s="3">
        <v>5.2</v>
      </c>
      <c r="N1163" s="3">
        <v>12.8</v>
      </c>
      <c r="O1163" s="2">
        <v>0</v>
      </c>
    </row>
    <row r="1164" spans="1:15" x14ac:dyDescent="0.25">
      <c r="A1164" s="2">
        <v>37</v>
      </c>
      <c r="B1164" s="2" t="s">
        <v>20</v>
      </c>
      <c r="C1164" s="2">
        <v>1</v>
      </c>
      <c r="D1164" s="2">
        <v>4</v>
      </c>
      <c r="E1164" s="2" t="s">
        <v>16</v>
      </c>
      <c r="F1164" s="2">
        <v>1</v>
      </c>
      <c r="G1164" s="2">
        <v>1000</v>
      </c>
      <c r="H1164" s="2">
        <v>1889404341</v>
      </c>
      <c r="I1164" s="2">
        <v>10</v>
      </c>
      <c r="J1164" s="2">
        <v>50</v>
      </c>
      <c r="K1164" s="2">
        <v>0</v>
      </c>
      <c r="L1164" s="3">
        <v>1.6725000000000001</v>
      </c>
      <c r="M1164" s="3">
        <v>3.1625000000000001</v>
      </c>
      <c r="N1164" s="3">
        <v>5.4749999999999996</v>
      </c>
      <c r="O1164" s="2">
        <v>0</v>
      </c>
    </row>
    <row r="1165" spans="1:15" x14ac:dyDescent="0.25">
      <c r="A1165" s="2">
        <v>37</v>
      </c>
      <c r="B1165" s="2" t="s">
        <v>20</v>
      </c>
      <c r="C1165" s="2">
        <v>1</v>
      </c>
      <c r="D1165" s="2">
        <v>4</v>
      </c>
      <c r="E1165" s="2" t="s">
        <v>17</v>
      </c>
      <c r="F1165" s="2">
        <v>1</v>
      </c>
      <c r="G1165" s="2">
        <v>1000</v>
      </c>
      <c r="H1165" s="2">
        <v>1889404341</v>
      </c>
      <c r="I1165" s="2">
        <v>10</v>
      </c>
      <c r="J1165" s="2">
        <v>50</v>
      </c>
      <c r="K1165" s="2">
        <v>0</v>
      </c>
      <c r="L1165" s="3">
        <v>2.1675</v>
      </c>
      <c r="M1165" s="3">
        <v>1.7350000000000001</v>
      </c>
      <c r="N1165" s="3">
        <v>4.3600000000000003</v>
      </c>
      <c r="O1165" s="2">
        <v>0</v>
      </c>
    </row>
    <row r="1166" spans="1:15" x14ac:dyDescent="0.25">
      <c r="A1166" s="2">
        <v>38</v>
      </c>
      <c r="B1166" s="2" t="s">
        <v>20</v>
      </c>
      <c r="C1166" s="2">
        <v>1</v>
      </c>
      <c r="D1166" s="2">
        <v>4</v>
      </c>
      <c r="E1166" s="2" t="s">
        <v>15</v>
      </c>
      <c r="F1166" s="2">
        <v>1</v>
      </c>
      <c r="G1166" s="2">
        <v>1000</v>
      </c>
      <c r="H1166" s="2">
        <v>1277861863</v>
      </c>
      <c r="I1166" s="2">
        <v>10</v>
      </c>
      <c r="J1166" s="2">
        <v>50</v>
      </c>
      <c r="K1166" s="2">
        <v>0</v>
      </c>
      <c r="L1166" s="3">
        <v>7.7725</v>
      </c>
      <c r="M1166" s="3">
        <v>6.0575000000000001</v>
      </c>
      <c r="N1166" s="3">
        <v>14.6175</v>
      </c>
      <c r="O1166" s="2">
        <v>0</v>
      </c>
    </row>
    <row r="1167" spans="1:15" x14ac:dyDescent="0.25">
      <c r="A1167" s="2">
        <v>38</v>
      </c>
      <c r="B1167" s="2" t="s">
        <v>20</v>
      </c>
      <c r="C1167" s="2">
        <v>1</v>
      </c>
      <c r="D1167" s="2">
        <v>4</v>
      </c>
      <c r="E1167" s="2" t="s">
        <v>16</v>
      </c>
      <c r="F1167" s="2">
        <v>1</v>
      </c>
      <c r="G1167" s="2">
        <v>1000</v>
      </c>
      <c r="H1167" s="2">
        <v>1277861863</v>
      </c>
      <c r="I1167" s="2">
        <v>10</v>
      </c>
      <c r="J1167" s="2">
        <v>50</v>
      </c>
      <c r="K1167" s="2">
        <v>0</v>
      </c>
      <c r="L1167" s="3">
        <v>2.0375000000000001</v>
      </c>
      <c r="M1167" s="3">
        <v>3.3774999999999999</v>
      </c>
      <c r="N1167" s="3">
        <v>6.01</v>
      </c>
      <c r="O1167" s="2">
        <v>0</v>
      </c>
    </row>
    <row r="1168" spans="1:15" x14ac:dyDescent="0.25">
      <c r="A1168" s="2">
        <v>38</v>
      </c>
      <c r="B1168" s="2" t="s">
        <v>20</v>
      </c>
      <c r="C1168" s="2">
        <v>1</v>
      </c>
      <c r="D1168" s="2">
        <v>4</v>
      </c>
      <c r="E1168" s="2" t="s">
        <v>17</v>
      </c>
      <c r="F1168" s="2">
        <v>1</v>
      </c>
      <c r="G1168" s="2">
        <v>1000</v>
      </c>
      <c r="H1168" s="2">
        <v>1277861863</v>
      </c>
      <c r="I1168" s="2">
        <v>10</v>
      </c>
      <c r="J1168" s="2">
        <v>50</v>
      </c>
      <c r="K1168" s="2">
        <v>0</v>
      </c>
      <c r="L1168" s="3">
        <v>3.9</v>
      </c>
      <c r="M1168" s="3">
        <v>2.7774999999999999</v>
      </c>
      <c r="N1168" s="3">
        <v>7.1524999999999999</v>
      </c>
      <c r="O1168" s="2">
        <v>0</v>
      </c>
    </row>
    <row r="1169" spans="1:15" x14ac:dyDescent="0.25">
      <c r="A1169" s="2">
        <v>39</v>
      </c>
      <c r="B1169" s="2" t="s">
        <v>20</v>
      </c>
      <c r="C1169" s="2">
        <v>1</v>
      </c>
      <c r="D1169" s="2">
        <v>4</v>
      </c>
      <c r="E1169" s="2" t="s">
        <v>15</v>
      </c>
      <c r="F1169" s="2">
        <v>1</v>
      </c>
      <c r="G1169" s="2">
        <v>1000</v>
      </c>
      <c r="H1169" s="2">
        <v>1633233815</v>
      </c>
      <c r="I1169" s="2">
        <v>10</v>
      </c>
      <c r="J1169" s="2">
        <v>50</v>
      </c>
      <c r="K1169" s="2">
        <v>0</v>
      </c>
      <c r="L1169" s="3">
        <v>6.2675000000000001</v>
      </c>
      <c r="M1169" s="3">
        <v>5.2024999999999997</v>
      </c>
      <c r="N1169" s="3">
        <v>12.24</v>
      </c>
      <c r="O1169" s="2">
        <v>0</v>
      </c>
    </row>
    <row r="1170" spans="1:15" x14ac:dyDescent="0.25">
      <c r="A1170" s="2">
        <v>39</v>
      </c>
      <c r="B1170" s="2" t="s">
        <v>20</v>
      </c>
      <c r="C1170" s="2">
        <v>1</v>
      </c>
      <c r="D1170" s="2">
        <v>4</v>
      </c>
      <c r="E1170" s="2" t="s">
        <v>16</v>
      </c>
      <c r="F1170" s="2">
        <v>1</v>
      </c>
      <c r="G1170" s="2">
        <v>1000</v>
      </c>
      <c r="H1170" s="2">
        <v>1633233815</v>
      </c>
      <c r="I1170" s="2">
        <v>10</v>
      </c>
      <c r="J1170" s="2">
        <v>50</v>
      </c>
      <c r="K1170" s="2">
        <v>0</v>
      </c>
      <c r="L1170" s="3">
        <v>2.6575000000000002</v>
      </c>
      <c r="M1170" s="3">
        <v>3.9874999999999998</v>
      </c>
      <c r="N1170" s="3">
        <v>7.2750000000000004</v>
      </c>
      <c r="O1170" s="2">
        <v>0</v>
      </c>
    </row>
    <row r="1171" spans="1:15" x14ac:dyDescent="0.25">
      <c r="A1171" s="2">
        <v>39</v>
      </c>
      <c r="B1171" s="2" t="s">
        <v>20</v>
      </c>
      <c r="C1171" s="2">
        <v>1</v>
      </c>
      <c r="D1171" s="2">
        <v>4</v>
      </c>
      <c r="E1171" s="2" t="s">
        <v>17</v>
      </c>
      <c r="F1171" s="2">
        <v>1</v>
      </c>
      <c r="G1171" s="2">
        <v>1000</v>
      </c>
      <c r="H1171" s="2">
        <v>1633233815</v>
      </c>
      <c r="I1171" s="2">
        <v>10</v>
      </c>
      <c r="J1171" s="2">
        <v>50</v>
      </c>
      <c r="K1171" s="2">
        <v>0</v>
      </c>
      <c r="L1171" s="3">
        <v>1.5425</v>
      </c>
      <c r="M1171" s="3">
        <v>1.6225000000000001</v>
      </c>
      <c r="N1171" s="3">
        <v>3.645</v>
      </c>
      <c r="O1171" s="2">
        <v>0</v>
      </c>
    </row>
    <row r="1172" spans="1:15" x14ac:dyDescent="0.25">
      <c r="A1172" s="2">
        <v>40</v>
      </c>
      <c r="B1172" s="2" t="s">
        <v>20</v>
      </c>
      <c r="C1172" s="2">
        <v>1</v>
      </c>
      <c r="D1172" s="2">
        <v>4</v>
      </c>
      <c r="E1172" s="2" t="s">
        <v>15</v>
      </c>
      <c r="F1172" s="2">
        <v>1</v>
      </c>
      <c r="G1172" s="2">
        <v>1000</v>
      </c>
      <c r="H1172" s="2">
        <v>431804828</v>
      </c>
      <c r="I1172" s="2">
        <v>10</v>
      </c>
      <c r="J1172" s="2">
        <v>50</v>
      </c>
      <c r="K1172" s="2">
        <v>0</v>
      </c>
      <c r="L1172" s="3">
        <v>6.35</v>
      </c>
      <c r="M1172" s="3">
        <v>5.2474999999999996</v>
      </c>
      <c r="N1172" s="3">
        <v>12.477499999999999</v>
      </c>
      <c r="O1172" s="2">
        <v>0</v>
      </c>
    </row>
    <row r="1173" spans="1:15" x14ac:dyDescent="0.25">
      <c r="A1173" s="2">
        <v>40</v>
      </c>
      <c r="B1173" s="2" t="s">
        <v>20</v>
      </c>
      <c r="C1173" s="2">
        <v>1</v>
      </c>
      <c r="D1173" s="2">
        <v>4</v>
      </c>
      <c r="E1173" s="2" t="s">
        <v>16</v>
      </c>
      <c r="F1173" s="2">
        <v>1</v>
      </c>
      <c r="G1173" s="2">
        <v>1000</v>
      </c>
      <c r="H1173" s="2">
        <v>431804828</v>
      </c>
      <c r="I1173" s="2">
        <v>10</v>
      </c>
      <c r="J1173" s="2">
        <v>50</v>
      </c>
      <c r="K1173" s="2">
        <v>0</v>
      </c>
      <c r="L1173" s="3">
        <v>2.1825000000000001</v>
      </c>
      <c r="M1173" s="3">
        <v>3.61</v>
      </c>
      <c r="N1173" s="3">
        <v>6.42</v>
      </c>
      <c r="O1173" s="2">
        <v>0</v>
      </c>
    </row>
    <row r="1174" spans="1:15" x14ac:dyDescent="0.25">
      <c r="A1174" s="2">
        <v>40</v>
      </c>
      <c r="B1174" s="2" t="s">
        <v>20</v>
      </c>
      <c r="C1174" s="2">
        <v>1</v>
      </c>
      <c r="D1174" s="2">
        <v>4</v>
      </c>
      <c r="E1174" s="2" t="s">
        <v>17</v>
      </c>
      <c r="F1174" s="2">
        <v>1</v>
      </c>
      <c r="G1174" s="2">
        <v>1000</v>
      </c>
      <c r="H1174" s="2">
        <v>431804828</v>
      </c>
      <c r="I1174" s="2">
        <v>10</v>
      </c>
      <c r="J1174" s="2">
        <v>50</v>
      </c>
      <c r="K1174" s="2">
        <v>0</v>
      </c>
      <c r="L1174" s="3">
        <v>3.6749999999999998</v>
      </c>
      <c r="M1174" s="3">
        <v>2.6724999999999999</v>
      </c>
      <c r="N1174" s="3">
        <v>6.84</v>
      </c>
      <c r="O1174" s="2">
        <v>0</v>
      </c>
    </row>
    <row r="1175" spans="1:15" x14ac:dyDescent="0.25">
      <c r="A1175" s="2">
        <v>41</v>
      </c>
      <c r="B1175" s="2" t="s">
        <v>20</v>
      </c>
      <c r="C1175" s="2">
        <v>1</v>
      </c>
      <c r="D1175" s="2">
        <v>4</v>
      </c>
      <c r="E1175" s="2" t="s">
        <v>15</v>
      </c>
      <c r="F1175" s="2">
        <v>1</v>
      </c>
      <c r="G1175" s="2">
        <v>1000</v>
      </c>
      <c r="H1175" s="2">
        <v>1159233396</v>
      </c>
      <c r="I1175" s="2">
        <v>10</v>
      </c>
      <c r="J1175" s="2">
        <v>50</v>
      </c>
      <c r="K1175" s="2">
        <v>0</v>
      </c>
      <c r="L1175" s="3">
        <v>7.74</v>
      </c>
      <c r="M1175" s="3">
        <v>6.54</v>
      </c>
      <c r="N1175" s="3">
        <v>15.12</v>
      </c>
      <c r="O1175" s="2">
        <v>0</v>
      </c>
    </row>
    <row r="1176" spans="1:15" x14ac:dyDescent="0.25">
      <c r="A1176" s="2">
        <v>41</v>
      </c>
      <c r="B1176" s="2" t="s">
        <v>20</v>
      </c>
      <c r="C1176" s="2">
        <v>1</v>
      </c>
      <c r="D1176" s="2">
        <v>4</v>
      </c>
      <c r="E1176" s="2" t="s">
        <v>16</v>
      </c>
      <c r="F1176" s="2">
        <v>1</v>
      </c>
      <c r="G1176" s="2">
        <v>1000</v>
      </c>
      <c r="H1176" s="2">
        <v>1159233396</v>
      </c>
      <c r="I1176" s="2">
        <v>10</v>
      </c>
      <c r="J1176" s="2">
        <v>50</v>
      </c>
      <c r="K1176" s="2">
        <v>0</v>
      </c>
      <c r="L1176" s="3">
        <v>2.1850000000000001</v>
      </c>
      <c r="M1176" s="3">
        <v>3.9249999999999998</v>
      </c>
      <c r="N1176" s="3">
        <v>6.83</v>
      </c>
      <c r="O1176" s="2">
        <v>0</v>
      </c>
    </row>
    <row r="1177" spans="1:15" x14ac:dyDescent="0.25">
      <c r="A1177" s="2">
        <v>41</v>
      </c>
      <c r="B1177" s="2" t="s">
        <v>20</v>
      </c>
      <c r="C1177" s="2">
        <v>1</v>
      </c>
      <c r="D1177" s="2">
        <v>4</v>
      </c>
      <c r="E1177" s="2" t="s">
        <v>17</v>
      </c>
      <c r="F1177" s="2">
        <v>1</v>
      </c>
      <c r="G1177" s="2">
        <v>1000</v>
      </c>
      <c r="H1177" s="2">
        <v>1159233396</v>
      </c>
      <c r="I1177" s="2">
        <v>10</v>
      </c>
      <c r="J1177" s="2">
        <v>50</v>
      </c>
      <c r="K1177" s="2">
        <v>0</v>
      </c>
      <c r="L1177" s="3">
        <v>3.0724999999999998</v>
      </c>
      <c r="M1177" s="3">
        <v>2.4424999999999999</v>
      </c>
      <c r="N1177" s="3">
        <v>5.9775</v>
      </c>
      <c r="O1177" s="2">
        <v>0</v>
      </c>
    </row>
    <row r="1178" spans="1:15" x14ac:dyDescent="0.25">
      <c r="A1178" s="2">
        <v>42</v>
      </c>
      <c r="B1178" s="2" t="s">
        <v>20</v>
      </c>
      <c r="C1178" s="2">
        <v>1</v>
      </c>
      <c r="D1178" s="2">
        <v>4</v>
      </c>
      <c r="E1178" s="2" t="s">
        <v>15</v>
      </c>
      <c r="F1178" s="2">
        <v>1</v>
      </c>
      <c r="G1178" s="2">
        <v>1000</v>
      </c>
      <c r="H1178" s="2">
        <v>570492694</v>
      </c>
      <c r="I1178" s="2">
        <v>10</v>
      </c>
      <c r="J1178" s="2">
        <v>50</v>
      </c>
      <c r="K1178" s="2">
        <v>0</v>
      </c>
      <c r="L1178" s="3">
        <v>7.1349999999999998</v>
      </c>
      <c r="M1178" s="3">
        <v>5.5824999999999996</v>
      </c>
      <c r="N1178" s="3">
        <v>13.4975</v>
      </c>
      <c r="O1178" s="2">
        <v>0</v>
      </c>
    </row>
    <row r="1179" spans="1:15" x14ac:dyDescent="0.25">
      <c r="A1179" s="2">
        <v>42</v>
      </c>
      <c r="B1179" s="2" t="s">
        <v>20</v>
      </c>
      <c r="C1179" s="2">
        <v>1</v>
      </c>
      <c r="D1179" s="2">
        <v>4</v>
      </c>
      <c r="E1179" s="2" t="s">
        <v>16</v>
      </c>
      <c r="F1179" s="2">
        <v>1</v>
      </c>
      <c r="G1179" s="2">
        <v>1000</v>
      </c>
      <c r="H1179" s="2">
        <v>570492694</v>
      </c>
      <c r="I1179" s="2">
        <v>10</v>
      </c>
      <c r="J1179" s="2">
        <v>50</v>
      </c>
      <c r="K1179" s="2">
        <v>0</v>
      </c>
      <c r="L1179" s="3">
        <v>2.46</v>
      </c>
      <c r="M1179" s="3">
        <v>3.6475</v>
      </c>
      <c r="N1179" s="3">
        <v>6.6924999999999999</v>
      </c>
      <c r="O1179" s="2">
        <v>0</v>
      </c>
    </row>
    <row r="1180" spans="1:15" x14ac:dyDescent="0.25">
      <c r="A1180" s="2">
        <v>42</v>
      </c>
      <c r="B1180" s="2" t="s">
        <v>20</v>
      </c>
      <c r="C1180" s="2">
        <v>1</v>
      </c>
      <c r="D1180" s="2">
        <v>4</v>
      </c>
      <c r="E1180" s="2" t="s">
        <v>17</v>
      </c>
      <c r="F1180" s="2">
        <v>1</v>
      </c>
      <c r="G1180" s="2">
        <v>1000</v>
      </c>
      <c r="H1180" s="2">
        <v>570492694</v>
      </c>
      <c r="I1180" s="2">
        <v>10</v>
      </c>
      <c r="J1180" s="2">
        <v>50</v>
      </c>
      <c r="K1180" s="2">
        <v>0</v>
      </c>
      <c r="L1180" s="3">
        <v>3.8050000000000002</v>
      </c>
      <c r="M1180" s="3">
        <v>2.83</v>
      </c>
      <c r="N1180" s="3">
        <v>7.12</v>
      </c>
      <c r="O1180" s="2">
        <v>0</v>
      </c>
    </row>
    <row r="1181" spans="1:15" x14ac:dyDescent="0.25">
      <c r="A1181" s="2">
        <v>43</v>
      </c>
      <c r="B1181" s="2" t="s">
        <v>20</v>
      </c>
      <c r="C1181" s="2">
        <v>1</v>
      </c>
      <c r="D1181" s="2">
        <v>4</v>
      </c>
      <c r="E1181" s="2" t="s">
        <v>15</v>
      </c>
      <c r="F1181" s="2">
        <v>1</v>
      </c>
      <c r="G1181" s="2">
        <v>1000</v>
      </c>
      <c r="H1181" s="2">
        <v>939421478</v>
      </c>
      <c r="I1181" s="2">
        <v>10</v>
      </c>
      <c r="J1181" s="2">
        <v>50</v>
      </c>
      <c r="K1181" s="2">
        <v>0</v>
      </c>
      <c r="L1181" s="3">
        <v>6.125</v>
      </c>
      <c r="M1181" s="3">
        <v>5.2450000000000001</v>
      </c>
      <c r="N1181" s="3">
        <v>12.27</v>
      </c>
      <c r="O1181" s="2">
        <v>0</v>
      </c>
    </row>
    <row r="1182" spans="1:15" x14ac:dyDescent="0.25">
      <c r="A1182" s="2">
        <v>43</v>
      </c>
      <c r="B1182" s="2" t="s">
        <v>20</v>
      </c>
      <c r="C1182" s="2">
        <v>1</v>
      </c>
      <c r="D1182" s="2">
        <v>4</v>
      </c>
      <c r="E1182" s="2" t="s">
        <v>16</v>
      </c>
      <c r="F1182" s="2">
        <v>1</v>
      </c>
      <c r="G1182" s="2">
        <v>1000</v>
      </c>
      <c r="H1182" s="2">
        <v>939421478</v>
      </c>
      <c r="I1182" s="2">
        <v>10</v>
      </c>
      <c r="J1182" s="2">
        <v>50</v>
      </c>
      <c r="K1182" s="2">
        <v>0</v>
      </c>
      <c r="L1182" s="3">
        <v>1.9650000000000001</v>
      </c>
      <c r="M1182" s="3">
        <v>3.5649999999999999</v>
      </c>
      <c r="N1182" s="3">
        <v>6.14</v>
      </c>
      <c r="O1182" s="2">
        <v>0</v>
      </c>
    </row>
    <row r="1183" spans="1:15" x14ac:dyDescent="0.25">
      <c r="A1183" s="2">
        <v>43</v>
      </c>
      <c r="B1183" s="2" t="s">
        <v>20</v>
      </c>
      <c r="C1183" s="2">
        <v>1</v>
      </c>
      <c r="D1183" s="2">
        <v>4</v>
      </c>
      <c r="E1183" s="2" t="s">
        <v>17</v>
      </c>
      <c r="F1183" s="2">
        <v>1</v>
      </c>
      <c r="G1183" s="2">
        <v>1000</v>
      </c>
      <c r="H1183" s="2">
        <v>939421478</v>
      </c>
      <c r="I1183" s="2">
        <v>10</v>
      </c>
      <c r="J1183" s="2">
        <v>50</v>
      </c>
      <c r="K1183" s="2">
        <v>0</v>
      </c>
      <c r="L1183" s="3">
        <v>3.0125000000000002</v>
      </c>
      <c r="M1183" s="3">
        <v>2.3650000000000002</v>
      </c>
      <c r="N1183" s="3">
        <v>5.875</v>
      </c>
      <c r="O1183" s="2">
        <v>0</v>
      </c>
    </row>
    <row r="1184" spans="1:15" x14ac:dyDescent="0.25">
      <c r="A1184" s="2">
        <v>44</v>
      </c>
      <c r="B1184" s="2" t="s">
        <v>20</v>
      </c>
      <c r="C1184" s="2">
        <v>1</v>
      </c>
      <c r="D1184" s="2">
        <v>4</v>
      </c>
      <c r="E1184" s="2" t="s">
        <v>15</v>
      </c>
      <c r="F1184" s="2">
        <v>1</v>
      </c>
      <c r="G1184" s="2">
        <v>1000</v>
      </c>
      <c r="H1184" s="2">
        <v>307252398</v>
      </c>
      <c r="I1184" s="2">
        <v>10</v>
      </c>
      <c r="J1184" s="2">
        <v>50</v>
      </c>
      <c r="K1184" s="2">
        <v>0</v>
      </c>
      <c r="L1184" s="3">
        <v>7.7774999999999999</v>
      </c>
      <c r="M1184" s="3">
        <v>5.8150000000000004</v>
      </c>
      <c r="N1184" s="3">
        <v>14.4275</v>
      </c>
      <c r="O1184" s="2">
        <v>0</v>
      </c>
    </row>
    <row r="1185" spans="1:15" x14ac:dyDescent="0.25">
      <c r="A1185" s="2">
        <v>44</v>
      </c>
      <c r="B1185" s="2" t="s">
        <v>20</v>
      </c>
      <c r="C1185" s="2">
        <v>1</v>
      </c>
      <c r="D1185" s="2">
        <v>4</v>
      </c>
      <c r="E1185" s="2" t="s">
        <v>16</v>
      </c>
      <c r="F1185" s="2">
        <v>1</v>
      </c>
      <c r="G1185" s="2">
        <v>1000</v>
      </c>
      <c r="H1185" s="2">
        <v>307252398</v>
      </c>
      <c r="I1185" s="2">
        <v>10</v>
      </c>
      <c r="J1185" s="2">
        <v>50</v>
      </c>
      <c r="K1185" s="2">
        <v>0</v>
      </c>
      <c r="L1185" s="3">
        <v>2.06</v>
      </c>
      <c r="M1185" s="3">
        <v>3.3025000000000002</v>
      </c>
      <c r="N1185" s="3">
        <v>5.9625000000000004</v>
      </c>
      <c r="O1185" s="2">
        <v>0</v>
      </c>
    </row>
    <row r="1186" spans="1:15" x14ac:dyDescent="0.25">
      <c r="A1186" s="2">
        <v>44</v>
      </c>
      <c r="B1186" s="2" t="s">
        <v>20</v>
      </c>
      <c r="C1186" s="2">
        <v>1</v>
      </c>
      <c r="D1186" s="2">
        <v>4</v>
      </c>
      <c r="E1186" s="2" t="s">
        <v>17</v>
      </c>
      <c r="F1186" s="2">
        <v>1</v>
      </c>
      <c r="G1186" s="2">
        <v>1000</v>
      </c>
      <c r="H1186" s="2">
        <v>307252398</v>
      </c>
      <c r="I1186" s="2">
        <v>10</v>
      </c>
      <c r="J1186" s="2">
        <v>50</v>
      </c>
      <c r="K1186" s="2">
        <v>0</v>
      </c>
      <c r="L1186" s="3">
        <v>3.48</v>
      </c>
      <c r="M1186" s="3">
        <v>2.5924999999999998</v>
      </c>
      <c r="N1186" s="3">
        <v>6.5650000000000004</v>
      </c>
      <c r="O1186" s="2">
        <v>0</v>
      </c>
    </row>
    <row r="1187" spans="1:15" x14ac:dyDescent="0.25">
      <c r="A1187" s="2">
        <v>45</v>
      </c>
      <c r="B1187" s="2" t="s">
        <v>20</v>
      </c>
      <c r="C1187" s="2">
        <v>1</v>
      </c>
      <c r="D1187" s="2">
        <v>4</v>
      </c>
      <c r="E1187" s="2" t="s">
        <v>15</v>
      </c>
      <c r="F1187" s="2">
        <v>1</v>
      </c>
      <c r="G1187" s="2">
        <v>1000</v>
      </c>
      <c r="H1187" s="2">
        <v>933515109</v>
      </c>
      <c r="I1187" s="2">
        <v>10</v>
      </c>
      <c r="J1187" s="2">
        <v>50</v>
      </c>
      <c r="K1187" s="2">
        <v>0</v>
      </c>
      <c r="L1187" s="3">
        <v>7.44</v>
      </c>
      <c r="M1187" s="3">
        <v>5.5125000000000002</v>
      </c>
      <c r="N1187" s="3">
        <v>13.85</v>
      </c>
      <c r="O1187" s="2">
        <v>0</v>
      </c>
    </row>
    <row r="1188" spans="1:15" x14ac:dyDescent="0.25">
      <c r="A1188" s="2">
        <v>45</v>
      </c>
      <c r="B1188" s="2" t="s">
        <v>20</v>
      </c>
      <c r="C1188" s="2">
        <v>1</v>
      </c>
      <c r="D1188" s="2">
        <v>4</v>
      </c>
      <c r="E1188" s="2" t="s">
        <v>16</v>
      </c>
      <c r="F1188" s="2">
        <v>1</v>
      </c>
      <c r="G1188" s="2">
        <v>1000</v>
      </c>
      <c r="H1188" s="2">
        <v>933515109</v>
      </c>
      <c r="I1188" s="2">
        <v>10</v>
      </c>
      <c r="J1188" s="2">
        <v>50</v>
      </c>
      <c r="K1188" s="2">
        <v>0</v>
      </c>
      <c r="L1188" s="3">
        <v>3.5274999999999999</v>
      </c>
      <c r="M1188" s="3">
        <v>4.3125</v>
      </c>
      <c r="N1188" s="3">
        <v>8.4075000000000006</v>
      </c>
      <c r="O1188" s="2">
        <v>0</v>
      </c>
    </row>
    <row r="1189" spans="1:15" x14ac:dyDescent="0.25">
      <c r="A1189" s="2">
        <v>45</v>
      </c>
      <c r="B1189" s="2" t="s">
        <v>20</v>
      </c>
      <c r="C1189" s="2">
        <v>1</v>
      </c>
      <c r="D1189" s="2">
        <v>4</v>
      </c>
      <c r="E1189" s="2" t="s">
        <v>17</v>
      </c>
      <c r="F1189" s="2">
        <v>1</v>
      </c>
      <c r="G1189" s="2">
        <v>1000</v>
      </c>
      <c r="H1189" s="2">
        <v>933515109</v>
      </c>
      <c r="I1189" s="2">
        <v>10</v>
      </c>
      <c r="J1189" s="2">
        <v>50</v>
      </c>
      <c r="K1189" s="2">
        <v>0</v>
      </c>
      <c r="L1189" s="3">
        <v>3.0550000000000002</v>
      </c>
      <c r="M1189" s="3">
        <v>2.5499999999999998</v>
      </c>
      <c r="N1189" s="3">
        <v>6.085</v>
      </c>
      <c r="O1189" s="2">
        <v>0</v>
      </c>
    </row>
    <row r="1190" spans="1:15" x14ac:dyDescent="0.25">
      <c r="A1190" s="2">
        <v>46</v>
      </c>
      <c r="B1190" s="2" t="s">
        <v>20</v>
      </c>
      <c r="C1190" s="2">
        <v>1</v>
      </c>
      <c r="D1190" s="2">
        <v>4</v>
      </c>
      <c r="E1190" s="2" t="s">
        <v>15</v>
      </c>
      <c r="F1190" s="2">
        <v>1</v>
      </c>
      <c r="G1190" s="2">
        <v>1000</v>
      </c>
      <c r="H1190" s="2">
        <v>1199358335</v>
      </c>
      <c r="I1190" s="2">
        <v>10</v>
      </c>
      <c r="J1190" s="2">
        <v>50</v>
      </c>
      <c r="K1190" s="2">
        <v>0</v>
      </c>
      <c r="L1190" s="3">
        <v>7.8250000000000002</v>
      </c>
      <c r="M1190" s="3">
        <v>5.7175000000000002</v>
      </c>
      <c r="N1190" s="3">
        <v>14.3675</v>
      </c>
      <c r="O1190" s="2">
        <v>0</v>
      </c>
    </row>
    <row r="1191" spans="1:15" x14ac:dyDescent="0.25">
      <c r="A1191" s="2">
        <v>46</v>
      </c>
      <c r="B1191" s="2" t="s">
        <v>20</v>
      </c>
      <c r="C1191" s="2">
        <v>1</v>
      </c>
      <c r="D1191" s="2">
        <v>4</v>
      </c>
      <c r="E1191" s="2" t="s">
        <v>16</v>
      </c>
      <c r="F1191" s="2">
        <v>1</v>
      </c>
      <c r="G1191" s="2">
        <v>1000</v>
      </c>
      <c r="H1191" s="2">
        <v>1199358335</v>
      </c>
      <c r="I1191" s="2">
        <v>10</v>
      </c>
      <c r="J1191" s="2">
        <v>50</v>
      </c>
      <c r="K1191" s="2">
        <v>0</v>
      </c>
      <c r="L1191" s="3">
        <v>3</v>
      </c>
      <c r="M1191" s="3">
        <v>4.4800000000000004</v>
      </c>
      <c r="N1191" s="3">
        <v>8.2274999999999991</v>
      </c>
      <c r="O1191" s="2">
        <v>0</v>
      </c>
    </row>
    <row r="1192" spans="1:15" x14ac:dyDescent="0.25">
      <c r="A1192" s="2">
        <v>46</v>
      </c>
      <c r="B1192" s="2" t="s">
        <v>20</v>
      </c>
      <c r="C1192" s="2">
        <v>1</v>
      </c>
      <c r="D1192" s="2">
        <v>4</v>
      </c>
      <c r="E1192" s="2" t="s">
        <v>17</v>
      </c>
      <c r="F1192" s="2">
        <v>1</v>
      </c>
      <c r="G1192" s="2">
        <v>1000</v>
      </c>
      <c r="H1192" s="2">
        <v>1199358335</v>
      </c>
      <c r="I1192" s="2">
        <v>10</v>
      </c>
      <c r="J1192" s="2">
        <v>50</v>
      </c>
      <c r="K1192" s="2">
        <v>0</v>
      </c>
      <c r="L1192" s="3">
        <v>3.33</v>
      </c>
      <c r="M1192" s="3">
        <v>2.4474999999999998</v>
      </c>
      <c r="N1192" s="3">
        <v>6.2324999999999999</v>
      </c>
      <c r="O1192" s="2">
        <v>0</v>
      </c>
    </row>
    <row r="1193" spans="1:15" x14ac:dyDescent="0.25">
      <c r="A1193" s="2">
        <v>47</v>
      </c>
      <c r="B1193" s="2" t="s">
        <v>20</v>
      </c>
      <c r="C1193" s="2">
        <v>1</v>
      </c>
      <c r="D1193" s="2">
        <v>4</v>
      </c>
      <c r="E1193" s="2" t="s">
        <v>15</v>
      </c>
      <c r="F1193" s="2">
        <v>1</v>
      </c>
      <c r="G1193" s="2">
        <v>1000</v>
      </c>
      <c r="H1193" s="2">
        <v>264363043</v>
      </c>
      <c r="I1193" s="2">
        <v>10</v>
      </c>
      <c r="J1193" s="2">
        <v>50</v>
      </c>
      <c r="K1193" s="2">
        <v>0</v>
      </c>
      <c r="L1193" s="3">
        <v>7.11</v>
      </c>
      <c r="M1193" s="3">
        <v>5.72</v>
      </c>
      <c r="N1193" s="3">
        <v>13.6175</v>
      </c>
      <c r="O1193" s="2">
        <v>0</v>
      </c>
    </row>
    <row r="1194" spans="1:15" x14ac:dyDescent="0.25">
      <c r="A1194" s="2">
        <v>47</v>
      </c>
      <c r="B1194" s="2" t="s">
        <v>20</v>
      </c>
      <c r="C1194" s="2">
        <v>1</v>
      </c>
      <c r="D1194" s="2">
        <v>4</v>
      </c>
      <c r="E1194" s="2" t="s">
        <v>16</v>
      </c>
      <c r="F1194" s="2">
        <v>1</v>
      </c>
      <c r="G1194" s="2">
        <v>1000</v>
      </c>
      <c r="H1194" s="2">
        <v>264363043</v>
      </c>
      <c r="I1194" s="2">
        <v>10</v>
      </c>
      <c r="J1194" s="2">
        <v>50</v>
      </c>
      <c r="K1194" s="2">
        <v>0</v>
      </c>
      <c r="L1194" s="3">
        <v>2.4874999999999998</v>
      </c>
      <c r="M1194" s="3">
        <v>3.6625000000000001</v>
      </c>
      <c r="N1194" s="3">
        <v>6.7149999999999999</v>
      </c>
      <c r="O1194" s="2">
        <v>0</v>
      </c>
    </row>
    <row r="1195" spans="1:15" x14ac:dyDescent="0.25">
      <c r="A1195" s="2">
        <v>47</v>
      </c>
      <c r="B1195" s="2" t="s">
        <v>20</v>
      </c>
      <c r="C1195" s="2">
        <v>1</v>
      </c>
      <c r="D1195" s="2">
        <v>4</v>
      </c>
      <c r="E1195" s="2" t="s">
        <v>17</v>
      </c>
      <c r="F1195" s="2">
        <v>1</v>
      </c>
      <c r="G1195" s="2">
        <v>1000</v>
      </c>
      <c r="H1195" s="2">
        <v>264363043</v>
      </c>
      <c r="I1195" s="2">
        <v>10</v>
      </c>
      <c r="J1195" s="2">
        <v>50</v>
      </c>
      <c r="K1195" s="2">
        <v>0</v>
      </c>
      <c r="L1195" s="3">
        <v>3.6124999999999998</v>
      </c>
      <c r="M1195" s="3">
        <v>2.6150000000000002</v>
      </c>
      <c r="N1195" s="3">
        <v>6.71</v>
      </c>
      <c r="O1195" s="2">
        <v>0</v>
      </c>
    </row>
    <row r="1196" spans="1:15" x14ac:dyDescent="0.25">
      <c r="A1196" s="2">
        <v>48</v>
      </c>
      <c r="B1196" s="2" t="s">
        <v>20</v>
      </c>
      <c r="C1196" s="2">
        <v>1</v>
      </c>
      <c r="D1196" s="2">
        <v>4</v>
      </c>
      <c r="E1196" s="2" t="s">
        <v>15</v>
      </c>
      <c r="F1196" s="2">
        <v>1</v>
      </c>
      <c r="G1196" s="2">
        <v>1000</v>
      </c>
      <c r="H1196" s="2">
        <v>1805033614</v>
      </c>
      <c r="I1196" s="2">
        <v>10</v>
      </c>
      <c r="J1196" s="2">
        <v>50</v>
      </c>
      <c r="K1196" s="2">
        <v>0</v>
      </c>
      <c r="L1196" s="3">
        <v>8.7274999999999991</v>
      </c>
      <c r="M1196" s="3">
        <v>6.6825000000000001</v>
      </c>
      <c r="N1196" s="3">
        <v>16.234999999999999</v>
      </c>
      <c r="O1196" s="2">
        <v>0</v>
      </c>
    </row>
    <row r="1197" spans="1:15" x14ac:dyDescent="0.25">
      <c r="A1197" s="2">
        <v>48</v>
      </c>
      <c r="B1197" s="2" t="s">
        <v>20</v>
      </c>
      <c r="C1197" s="2">
        <v>1</v>
      </c>
      <c r="D1197" s="2">
        <v>4</v>
      </c>
      <c r="E1197" s="2" t="s">
        <v>16</v>
      </c>
      <c r="F1197" s="2">
        <v>1</v>
      </c>
      <c r="G1197" s="2">
        <v>1000</v>
      </c>
      <c r="H1197" s="2">
        <v>1805033614</v>
      </c>
      <c r="I1197" s="2">
        <v>10</v>
      </c>
      <c r="J1197" s="2">
        <v>50</v>
      </c>
      <c r="K1197" s="2">
        <v>0</v>
      </c>
      <c r="L1197" s="3">
        <v>2.585</v>
      </c>
      <c r="M1197" s="3">
        <v>4.085</v>
      </c>
      <c r="N1197" s="3">
        <v>7.2874999999999996</v>
      </c>
      <c r="O1197" s="2">
        <v>0</v>
      </c>
    </row>
    <row r="1198" spans="1:15" x14ac:dyDescent="0.25">
      <c r="A1198" s="2">
        <v>48</v>
      </c>
      <c r="B1198" s="2" t="s">
        <v>20</v>
      </c>
      <c r="C1198" s="2">
        <v>1</v>
      </c>
      <c r="D1198" s="2">
        <v>4</v>
      </c>
      <c r="E1198" s="2" t="s">
        <v>17</v>
      </c>
      <c r="F1198" s="2">
        <v>1</v>
      </c>
      <c r="G1198" s="2">
        <v>1000</v>
      </c>
      <c r="H1198" s="2">
        <v>1805033614</v>
      </c>
      <c r="I1198" s="2">
        <v>10</v>
      </c>
      <c r="J1198" s="2">
        <v>50</v>
      </c>
      <c r="K1198" s="2">
        <v>0</v>
      </c>
      <c r="L1198" s="3">
        <v>2.1025</v>
      </c>
      <c r="M1198" s="3">
        <v>1.6875</v>
      </c>
      <c r="N1198" s="3">
        <v>4.2525000000000004</v>
      </c>
      <c r="O1198" s="2">
        <v>0</v>
      </c>
    </row>
    <row r="1199" spans="1:15" x14ac:dyDescent="0.25">
      <c r="A1199" s="2">
        <v>49</v>
      </c>
      <c r="B1199" s="2" t="s">
        <v>20</v>
      </c>
      <c r="C1199" s="2">
        <v>1</v>
      </c>
      <c r="D1199" s="2">
        <v>4</v>
      </c>
      <c r="E1199" s="2" t="s">
        <v>15</v>
      </c>
      <c r="F1199" s="2">
        <v>1</v>
      </c>
      <c r="G1199" s="2">
        <v>1000</v>
      </c>
      <c r="H1199" s="2">
        <v>838991380</v>
      </c>
      <c r="I1199" s="2">
        <v>10</v>
      </c>
      <c r="J1199" s="2">
        <v>50</v>
      </c>
      <c r="K1199" s="2">
        <v>0</v>
      </c>
      <c r="L1199" s="3">
        <v>7.15</v>
      </c>
      <c r="M1199" s="3">
        <v>5.6050000000000004</v>
      </c>
      <c r="N1199" s="3">
        <v>13.585000000000001</v>
      </c>
      <c r="O1199" s="2">
        <v>0</v>
      </c>
    </row>
    <row r="1200" spans="1:15" x14ac:dyDescent="0.25">
      <c r="A1200" s="2">
        <v>49</v>
      </c>
      <c r="B1200" s="2" t="s">
        <v>20</v>
      </c>
      <c r="C1200" s="2">
        <v>1</v>
      </c>
      <c r="D1200" s="2">
        <v>4</v>
      </c>
      <c r="E1200" s="2" t="s">
        <v>16</v>
      </c>
      <c r="F1200" s="2">
        <v>1</v>
      </c>
      <c r="G1200" s="2">
        <v>1000</v>
      </c>
      <c r="H1200" s="2">
        <v>838991380</v>
      </c>
      <c r="I1200" s="2">
        <v>10</v>
      </c>
      <c r="J1200" s="2">
        <v>50</v>
      </c>
      <c r="K1200" s="2">
        <v>0</v>
      </c>
      <c r="L1200" s="3">
        <v>2.1150000000000002</v>
      </c>
      <c r="M1200" s="3">
        <v>3.8050000000000002</v>
      </c>
      <c r="N1200" s="3">
        <v>6.56</v>
      </c>
      <c r="O1200" s="2">
        <v>0</v>
      </c>
    </row>
    <row r="1201" spans="1:15" x14ac:dyDescent="0.25">
      <c r="A1201" s="2">
        <v>49</v>
      </c>
      <c r="B1201" s="2" t="s">
        <v>20</v>
      </c>
      <c r="C1201" s="2">
        <v>1</v>
      </c>
      <c r="D1201" s="2">
        <v>4</v>
      </c>
      <c r="E1201" s="2" t="s">
        <v>17</v>
      </c>
      <c r="F1201" s="2">
        <v>1</v>
      </c>
      <c r="G1201" s="2">
        <v>1000</v>
      </c>
      <c r="H1201" s="2">
        <v>838991380</v>
      </c>
      <c r="I1201" s="2">
        <v>10</v>
      </c>
      <c r="J1201" s="2">
        <v>50</v>
      </c>
      <c r="K1201" s="2">
        <v>0</v>
      </c>
      <c r="L1201" s="3">
        <v>1.77</v>
      </c>
      <c r="M1201" s="3">
        <v>1.3975</v>
      </c>
      <c r="N1201" s="3">
        <v>3.6575000000000002</v>
      </c>
      <c r="O1201" s="2">
        <v>0</v>
      </c>
    </row>
    <row r="1202" spans="1:15" x14ac:dyDescent="0.25">
      <c r="A1202" s="2">
        <v>0</v>
      </c>
      <c r="B1202" s="2" t="s">
        <v>20</v>
      </c>
      <c r="C1202" s="2">
        <v>1</v>
      </c>
      <c r="D1202" s="2">
        <v>8</v>
      </c>
      <c r="E1202" s="2" t="s">
        <v>15</v>
      </c>
      <c r="F1202" s="2">
        <v>1</v>
      </c>
      <c r="G1202" s="2">
        <v>1000</v>
      </c>
      <c r="H1202" s="2">
        <v>325467165</v>
      </c>
      <c r="I1202" s="2">
        <v>10</v>
      </c>
      <c r="J1202" s="2">
        <v>50</v>
      </c>
      <c r="K1202" s="2">
        <v>0</v>
      </c>
      <c r="L1202" s="3">
        <v>10.15</v>
      </c>
      <c r="M1202" s="3">
        <v>7.5437500000000002</v>
      </c>
      <c r="N1202" s="3">
        <v>18.87125</v>
      </c>
      <c r="O1202" s="2">
        <v>0</v>
      </c>
    </row>
    <row r="1203" spans="1:15" x14ac:dyDescent="0.25">
      <c r="A1203" s="2">
        <v>0</v>
      </c>
      <c r="B1203" s="2" t="s">
        <v>20</v>
      </c>
      <c r="C1203" s="2">
        <v>1</v>
      </c>
      <c r="D1203" s="2">
        <v>8</v>
      </c>
      <c r="E1203" s="2" t="s">
        <v>16</v>
      </c>
      <c r="F1203" s="2">
        <v>1</v>
      </c>
      <c r="G1203" s="2">
        <v>1000</v>
      </c>
      <c r="H1203" s="2">
        <v>325467165</v>
      </c>
      <c r="I1203" s="2">
        <v>10</v>
      </c>
      <c r="J1203" s="2">
        <v>50</v>
      </c>
      <c r="K1203" s="2">
        <v>0</v>
      </c>
      <c r="L1203" s="3">
        <v>3.4237500000000001</v>
      </c>
      <c r="M1203" s="3">
        <v>5.2474999999999996</v>
      </c>
      <c r="N1203" s="3">
        <v>9.5724999999999998</v>
      </c>
      <c r="O1203" s="2">
        <v>0</v>
      </c>
    </row>
    <row r="1204" spans="1:15" x14ac:dyDescent="0.25">
      <c r="A1204" s="2">
        <v>0</v>
      </c>
      <c r="B1204" s="2" t="s">
        <v>20</v>
      </c>
      <c r="C1204" s="2">
        <v>1</v>
      </c>
      <c r="D1204" s="2">
        <v>8</v>
      </c>
      <c r="E1204" s="2" t="s">
        <v>17</v>
      </c>
      <c r="F1204" s="2">
        <v>1</v>
      </c>
      <c r="G1204" s="2">
        <v>1000</v>
      </c>
      <c r="H1204" s="2">
        <v>325467165</v>
      </c>
      <c r="I1204" s="2">
        <v>10</v>
      </c>
      <c r="J1204" s="2">
        <v>50</v>
      </c>
      <c r="K1204" s="2">
        <v>0</v>
      </c>
      <c r="L1204" s="3">
        <v>3.9662500000000001</v>
      </c>
      <c r="M1204" s="3">
        <v>2.7475000000000001</v>
      </c>
      <c r="N1204" s="3">
        <v>7.4</v>
      </c>
      <c r="O1204" s="2">
        <v>0</v>
      </c>
    </row>
    <row r="1205" spans="1:15" x14ac:dyDescent="0.25">
      <c r="A1205" s="2">
        <v>1</v>
      </c>
      <c r="B1205" s="2" t="s">
        <v>20</v>
      </c>
      <c r="C1205" s="2">
        <v>1</v>
      </c>
      <c r="D1205" s="2">
        <v>8</v>
      </c>
      <c r="E1205" s="2" t="s">
        <v>15</v>
      </c>
      <c r="F1205" s="2">
        <v>1</v>
      </c>
      <c r="G1205" s="2">
        <v>1000</v>
      </c>
      <c r="H1205" s="2">
        <v>506683626</v>
      </c>
      <c r="I1205" s="2">
        <v>10</v>
      </c>
      <c r="J1205" s="2">
        <v>50</v>
      </c>
      <c r="K1205" s="2">
        <v>0</v>
      </c>
      <c r="L1205" s="3">
        <v>8.51</v>
      </c>
      <c r="M1205" s="3">
        <v>6.6574999999999998</v>
      </c>
      <c r="N1205" s="3">
        <v>16.317499999999999</v>
      </c>
      <c r="O1205" s="2">
        <v>0</v>
      </c>
    </row>
    <row r="1206" spans="1:15" x14ac:dyDescent="0.25">
      <c r="A1206" s="2">
        <v>1</v>
      </c>
      <c r="B1206" s="2" t="s">
        <v>20</v>
      </c>
      <c r="C1206" s="2">
        <v>1</v>
      </c>
      <c r="D1206" s="2">
        <v>8</v>
      </c>
      <c r="E1206" s="2" t="s">
        <v>16</v>
      </c>
      <c r="F1206" s="2">
        <v>1</v>
      </c>
      <c r="G1206" s="2">
        <v>1000</v>
      </c>
      <c r="H1206" s="2">
        <v>506683626</v>
      </c>
      <c r="I1206" s="2">
        <v>10</v>
      </c>
      <c r="J1206" s="2">
        <v>50</v>
      </c>
      <c r="K1206" s="2">
        <v>0</v>
      </c>
      <c r="L1206" s="3">
        <v>2.16</v>
      </c>
      <c r="M1206" s="3">
        <v>4.0387500000000003</v>
      </c>
      <c r="N1206" s="3">
        <v>7.03125</v>
      </c>
      <c r="O1206" s="2">
        <v>0</v>
      </c>
    </row>
    <row r="1207" spans="1:15" x14ac:dyDescent="0.25">
      <c r="A1207" s="2">
        <v>1</v>
      </c>
      <c r="B1207" s="2" t="s">
        <v>20</v>
      </c>
      <c r="C1207" s="2">
        <v>1</v>
      </c>
      <c r="D1207" s="2">
        <v>8</v>
      </c>
      <c r="E1207" s="2" t="s">
        <v>17</v>
      </c>
      <c r="F1207" s="2">
        <v>1</v>
      </c>
      <c r="G1207" s="2">
        <v>1000</v>
      </c>
      <c r="H1207" s="2">
        <v>506683626</v>
      </c>
      <c r="I1207" s="2">
        <v>10</v>
      </c>
      <c r="J1207" s="2">
        <v>50</v>
      </c>
      <c r="K1207" s="2">
        <v>0</v>
      </c>
      <c r="L1207" s="3">
        <v>3.8562500000000002</v>
      </c>
      <c r="M1207" s="3">
        <v>2.88375</v>
      </c>
      <c r="N1207" s="3">
        <v>7.4050000000000002</v>
      </c>
      <c r="O1207" s="2">
        <v>0</v>
      </c>
    </row>
    <row r="1208" spans="1:15" x14ac:dyDescent="0.25">
      <c r="A1208" s="2">
        <v>2</v>
      </c>
      <c r="B1208" s="2" t="s">
        <v>20</v>
      </c>
      <c r="C1208" s="2">
        <v>1</v>
      </c>
      <c r="D1208" s="2">
        <v>8</v>
      </c>
      <c r="E1208" s="2" t="s">
        <v>15</v>
      </c>
      <c r="F1208" s="2">
        <v>1</v>
      </c>
      <c r="G1208" s="2">
        <v>1000</v>
      </c>
      <c r="H1208" s="2">
        <v>1623525913</v>
      </c>
      <c r="I1208" s="2">
        <v>10</v>
      </c>
      <c r="J1208" s="2">
        <v>50</v>
      </c>
      <c r="K1208" s="2">
        <v>0</v>
      </c>
      <c r="L1208" s="3">
        <v>7.5049999999999999</v>
      </c>
      <c r="M1208" s="3">
        <v>6.5837500000000002</v>
      </c>
      <c r="N1208" s="3">
        <v>15.251250000000001</v>
      </c>
      <c r="O1208" s="2">
        <v>0</v>
      </c>
    </row>
    <row r="1209" spans="1:15" x14ac:dyDescent="0.25">
      <c r="A1209" s="2">
        <v>2</v>
      </c>
      <c r="B1209" s="2" t="s">
        <v>20</v>
      </c>
      <c r="C1209" s="2">
        <v>1</v>
      </c>
      <c r="D1209" s="2">
        <v>8</v>
      </c>
      <c r="E1209" s="2" t="s">
        <v>16</v>
      </c>
      <c r="F1209" s="2">
        <v>1</v>
      </c>
      <c r="G1209" s="2">
        <v>1000</v>
      </c>
      <c r="H1209" s="2">
        <v>1623525913</v>
      </c>
      <c r="I1209" s="2">
        <v>10</v>
      </c>
      <c r="J1209" s="2">
        <v>50</v>
      </c>
      <c r="K1209" s="2">
        <v>0</v>
      </c>
      <c r="L1209" s="3">
        <v>3.2450000000000001</v>
      </c>
      <c r="M1209" s="3">
        <v>4.9275000000000002</v>
      </c>
      <c r="N1209" s="3">
        <v>9.0337499999999995</v>
      </c>
      <c r="O1209" s="2">
        <v>0</v>
      </c>
    </row>
    <row r="1210" spans="1:15" x14ac:dyDescent="0.25">
      <c r="A1210" s="2">
        <v>2</v>
      </c>
      <c r="B1210" s="2" t="s">
        <v>20</v>
      </c>
      <c r="C1210" s="2">
        <v>1</v>
      </c>
      <c r="D1210" s="2">
        <v>8</v>
      </c>
      <c r="E1210" s="2" t="s">
        <v>17</v>
      </c>
      <c r="F1210" s="2">
        <v>1</v>
      </c>
      <c r="G1210" s="2">
        <v>1000</v>
      </c>
      <c r="H1210" s="2">
        <v>1623525913</v>
      </c>
      <c r="I1210" s="2">
        <v>10</v>
      </c>
      <c r="J1210" s="2">
        <v>50</v>
      </c>
      <c r="K1210" s="2">
        <v>0</v>
      </c>
      <c r="L1210" s="3">
        <v>4.40625</v>
      </c>
      <c r="M1210" s="3">
        <v>3.4562499999999998</v>
      </c>
      <c r="N1210" s="3">
        <v>8.5274999999999999</v>
      </c>
      <c r="O1210" s="2">
        <v>0</v>
      </c>
    </row>
    <row r="1211" spans="1:15" x14ac:dyDescent="0.25">
      <c r="A1211" s="2">
        <v>3</v>
      </c>
      <c r="B1211" s="2" t="s">
        <v>20</v>
      </c>
      <c r="C1211" s="2">
        <v>1</v>
      </c>
      <c r="D1211" s="2">
        <v>8</v>
      </c>
      <c r="E1211" s="2" t="s">
        <v>15</v>
      </c>
      <c r="F1211" s="2">
        <v>1</v>
      </c>
      <c r="G1211" s="2">
        <v>1000</v>
      </c>
      <c r="H1211" s="2">
        <v>2344573</v>
      </c>
      <c r="I1211" s="2">
        <v>10</v>
      </c>
      <c r="J1211" s="2">
        <v>50</v>
      </c>
      <c r="K1211" s="2">
        <v>0</v>
      </c>
      <c r="L1211" s="3">
        <v>8.9612499999999997</v>
      </c>
      <c r="M1211" s="3">
        <v>6.94</v>
      </c>
      <c r="N1211" s="3">
        <v>17.118749999999999</v>
      </c>
      <c r="O1211" s="2">
        <v>0</v>
      </c>
    </row>
    <row r="1212" spans="1:15" x14ac:dyDescent="0.25">
      <c r="A1212" s="2">
        <v>3</v>
      </c>
      <c r="B1212" s="2" t="s">
        <v>20</v>
      </c>
      <c r="C1212" s="2">
        <v>1</v>
      </c>
      <c r="D1212" s="2">
        <v>8</v>
      </c>
      <c r="E1212" s="2" t="s">
        <v>16</v>
      </c>
      <c r="F1212" s="2">
        <v>1</v>
      </c>
      <c r="G1212" s="2">
        <v>1000</v>
      </c>
      <c r="H1212" s="2">
        <v>2344573</v>
      </c>
      <c r="I1212" s="2">
        <v>10</v>
      </c>
      <c r="J1212" s="2">
        <v>50</v>
      </c>
      <c r="K1212" s="2">
        <v>0</v>
      </c>
      <c r="L1212" s="3">
        <v>2.3987500000000002</v>
      </c>
      <c r="M1212" s="3">
        <v>4.2649999999999997</v>
      </c>
      <c r="N1212" s="3">
        <v>7.5149999999999997</v>
      </c>
      <c r="O1212" s="2">
        <v>0</v>
      </c>
    </row>
    <row r="1213" spans="1:15" x14ac:dyDescent="0.25">
      <c r="A1213" s="2">
        <v>3</v>
      </c>
      <c r="B1213" s="2" t="s">
        <v>20</v>
      </c>
      <c r="C1213" s="2">
        <v>1</v>
      </c>
      <c r="D1213" s="2">
        <v>8</v>
      </c>
      <c r="E1213" s="2" t="s">
        <v>17</v>
      </c>
      <c r="F1213" s="2">
        <v>1</v>
      </c>
      <c r="G1213" s="2">
        <v>1000</v>
      </c>
      <c r="H1213" s="2">
        <v>2344573</v>
      </c>
      <c r="I1213" s="2">
        <v>10</v>
      </c>
      <c r="J1213" s="2">
        <v>50</v>
      </c>
      <c r="K1213" s="2">
        <v>0</v>
      </c>
      <c r="L1213" s="3">
        <v>4.03</v>
      </c>
      <c r="M1213" s="3">
        <v>3.2524999999999999</v>
      </c>
      <c r="N1213" s="3">
        <v>7.9574999999999996</v>
      </c>
      <c r="O1213" s="2">
        <v>0</v>
      </c>
    </row>
    <row r="1214" spans="1:15" x14ac:dyDescent="0.25">
      <c r="A1214" s="2">
        <v>4</v>
      </c>
      <c r="B1214" s="2" t="s">
        <v>20</v>
      </c>
      <c r="C1214" s="2">
        <v>1</v>
      </c>
      <c r="D1214" s="2">
        <v>8</v>
      </c>
      <c r="E1214" s="2" t="s">
        <v>15</v>
      </c>
      <c r="F1214" s="2">
        <v>1</v>
      </c>
      <c r="G1214" s="2">
        <v>1000</v>
      </c>
      <c r="H1214" s="2">
        <v>1485571032</v>
      </c>
      <c r="I1214" s="2">
        <v>10</v>
      </c>
      <c r="J1214" s="2">
        <v>50</v>
      </c>
      <c r="K1214" s="2">
        <v>0</v>
      </c>
      <c r="L1214" s="3">
        <v>8.8825000000000003</v>
      </c>
      <c r="M1214" s="3">
        <v>6.8162500000000001</v>
      </c>
      <c r="N1214" s="3">
        <v>16.872499999999999</v>
      </c>
      <c r="O1214" s="2">
        <v>0</v>
      </c>
    </row>
    <row r="1215" spans="1:15" x14ac:dyDescent="0.25">
      <c r="A1215" s="2">
        <v>4</v>
      </c>
      <c r="B1215" s="2" t="s">
        <v>20</v>
      </c>
      <c r="C1215" s="2">
        <v>1</v>
      </c>
      <c r="D1215" s="2">
        <v>8</v>
      </c>
      <c r="E1215" s="2" t="s">
        <v>16</v>
      </c>
      <c r="F1215" s="2">
        <v>1</v>
      </c>
      <c r="G1215" s="2">
        <v>1000</v>
      </c>
      <c r="H1215" s="2">
        <v>1485571032</v>
      </c>
      <c r="I1215" s="2">
        <v>10</v>
      </c>
      <c r="J1215" s="2">
        <v>50</v>
      </c>
      <c r="K1215" s="2">
        <v>0</v>
      </c>
      <c r="L1215" s="3">
        <v>1.7462500000000001</v>
      </c>
      <c r="M1215" s="3">
        <v>3.95</v>
      </c>
      <c r="N1215" s="3">
        <v>6.5324999999999998</v>
      </c>
      <c r="O1215" s="2">
        <v>0</v>
      </c>
    </row>
    <row r="1216" spans="1:15" x14ac:dyDescent="0.25">
      <c r="A1216" s="2">
        <v>4</v>
      </c>
      <c r="B1216" s="2" t="s">
        <v>20</v>
      </c>
      <c r="C1216" s="2">
        <v>1</v>
      </c>
      <c r="D1216" s="2">
        <v>8</v>
      </c>
      <c r="E1216" s="2" t="s">
        <v>17</v>
      </c>
      <c r="F1216" s="2">
        <v>1</v>
      </c>
      <c r="G1216" s="2">
        <v>1000</v>
      </c>
      <c r="H1216" s="2">
        <v>1485571032</v>
      </c>
      <c r="I1216" s="2">
        <v>10</v>
      </c>
      <c r="J1216" s="2">
        <v>50</v>
      </c>
      <c r="K1216" s="2">
        <v>0</v>
      </c>
      <c r="L1216" s="3">
        <v>4.0687499999999996</v>
      </c>
      <c r="M1216" s="3">
        <v>2.9412500000000001</v>
      </c>
      <c r="N1216" s="3">
        <v>7.6887499999999998</v>
      </c>
      <c r="O1216" s="2">
        <v>0</v>
      </c>
    </row>
    <row r="1217" spans="1:15" x14ac:dyDescent="0.25">
      <c r="A1217" s="2">
        <v>5</v>
      </c>
      <c r="B1217" s="2" t="s">
        <v>20</v>
      </c>
      <c r="C1217" s="2">
        <v>1</v>
      </c>
      <c r="D1217" s="2">
        <v>8</v>
      </c>
      <c r="E1217" s="2" t="s">
        <v>15</v>
      </c>
      <c r="F1217" s="2">
        <v>1</v>
      </c>
      <c r="G1217" s="2">
        <v>1000</v>
      </c>
      <c r="H1217" s="2">
        <v>980737479</v>
      </c>
      <c r="I1217" s="2">
        <v>10</v>
      </c>
      <c r="J1217" s="2">
        <v>50</v>
      </c>
      <c r="K1217" s="2">
        <v>0</v>
      </c>
      <c r="L1217" s="3">
        <v>9.223749999999999</v>
      </c>
      <c r="M1217" s="3">
        <v>7.3562500000000002</v>
      </c>
      <c r="N1217" s="3">
        <v>17.74625</v>
      </c>
      <c r="O1217" s="2">
        <v>0</v>
      </c>
    </row>
    <row r="1218" spans="1:15" x14ac:dyDescent="0.25">
      <c r="A1218" s="2">
        <v>5</v>
      </c>
      <c r="B1218" s="2" t="s">
        <v>20</v>
      </c>
      <c r="C1218" s="2">
        <v>1</v>
      </c>
      <c r="D1218" s="2">
        <v>8</v>
      </c>
      <c r="E1218" s="2" t="s">
        <v>16</v>
      </c>
      <c r="F1218" s="2">
        <v>1</v>
      </c>
      <c r="G1218" s="2">
        <v>1000</v>
      </c>
      <c r="H1218" s="2">
        <v>980737479</v>
      </c>
      <c r="I1218" s="2">
        <v>10</v>
      </c>
      <c r="J1218" s="2">
        <v>50</v>
      </c>
      <c r="K1218" s="2">
        <v>0</v>
      </c>
      <c r="L1218" s="3">
        <v>3.2487499999999998</v>
      </c>
      <c r="M1218" s="3">
        <v>5.0512499999999996</v>
      </c>
      <c r="N1218" s="3">
        <v>9.2162500000000005</v>
      </c>
      <c r="O1218" s="2">
        <v>0</v>
      </c>
    </row>
    <row r="1219" spans="1:15" x14ac:dyDescent="0.25">
      <c r="A1219" s="2">
        <v>5</v>
      </c>
      <c r="B1219" s="2" t="s">
        <v>20</v>
      </c>
      <c r="C1219" s="2">
        <v>1</v>
      </c>
      <c r="D1219" s="2">
        <v>8</v>
      </c>
      <c r="E1219" s="2" t="s">
        <v>17</v>
      </c>
      <c r="F1219" s="2">
        <v>1</v>
      </c>
      <c r="G1219" s="2">
        <v>1000</v>
      </c>
      <c r="H1219" s="2">
        <v>980737479</v>
      </c>
      <c r="I1219" s="2">
        <v>10</v>
      </c>
      <c r="J1219" s="2">
        <v>50</v>
      </c>
      <c r="K1219" s="2">
        <v>0</v>
      </c>
      <c r="L1219" s="3">
        <v>3.0125000000000002</v>
      </c>
      <c r="M1219" s="3">
        <v>2.32375</v>
      </c>
      <c r="N1219" s="3">
        <v>6.0137499999999999</v>
      </c>
      <c r="O1219" s="2">
        <v>0</v>
      </c>
    </row>
    <row r="1220" spans="1:15" x14ac:dyDescent="0.25">
      <c r="A1220" s="2">
        <v>6</v>
      </c>
      <c r="B1220" s="2" t="s">
        <v>20</v>
      </c>
      <c r="C1220" s="2">
        <v>1</v>
      </c>
      <c r="D1220" s="2">
        <v>8</v>
      </c>
      <c r="E1220" s="2" t="s">
        <v>15</v>
      </c>
      <c r="F1220" s="2">
        <v>1</v>
      </c>
      <c r="G1220" s="2">
        <v>1000</v>
      </c>
      <c r="H1220" s="2">
        <v>2067435452</v>
      </c>
      <c r="I1220" s="2">
        <v>10</v>
      </c>
      <c r="J1220" s="2">
        <v>50</v>
      </c>
      <c r="K1220" s="2">
        <v>0</v>
      </c>
      <c r="L1220" s="3">
        <v>10.0075</v>
      </c>
      <c r="M1220" s="3">
        <v>7.3962500000000002</v>
      </c>
      <c r="N1220" s="3">
        <v>18.583750000000002</v>
      </c>
      <c r="O1220" s="2">
        <v>0</v>
      </c>
    </row>
    <row r="1221" spans="1:15" x14ac:dyDescent="0.25">
      <c r="A1221" s="2">
        <v>6</v>
      </c>
      <c r="B1221" s="2" t="s">
        <v>20</v>
      </c>
      <c r="C1221" s="2">
        <v>1</v>
      </c>
      <c r="D1221" s="2">
        <v>8</v>
      </c>
      <c r="E1221" s="2" t="s">
        <v>16</v>
      </c>
      <c r="F1221" s="2">
        <v>1</v>
      </c>
      <c r="G1221" s="2">
        <v>1000</v>
      </c>
      <c r="H1221" s="2">
        <v>2067435452</v>
      </c>
      <c r="I1221" s="2">
        <v>10</v>
      </c>
      <c r="J1221" s="2">
        <v>50</v>
      </c>
      <c r="K1221" s="2">
        <v>0</v>
      </c>
      <c r="L1221" s="3">
        <v>1.9637500000000001</v>
      </c>
      <c r="M1221" s="3">
        <v>4.1924999999999999</v>
      </c>
      <c r="N1221" s="3">
        <v>7.0237499999999997</v>
      </c>
      <c r="O1221" s="2">
        <v>0</v>
      </c>
    </row>
    <row r="1222" spans="1:15" x14ac:dyDescent="0.25">
      <c r="A1222" s="2">
        <v>6</v>
      </c>
      <c r="B1222" s="2" t="s">
        <v>20</v>
      </c>
      <c r="C1222" s="2">
        <v>1</v>
      </c>
      <c r="D1222" s="2">
        <v>8</v>
      </c>
      <c r="E1222" s="2" t="s">
        <v>17</v>
      </c>
      <c r="F1222" s="2">
        <v>1</v>
      </c>
      <c r="G1222" s="2">
        <v>1000</v>
      </c>
      <c r="H1222" s="2">
        <v>2067435452</v>
      </c>
      <c r="I1222" s="2">
        <v>10</v>
      </c>
      <c r="J1222" s="2">
        <v>50</v>
      </c>
      <c r="K1222" s="2">
        <v>0</v>
      </c>
      <c r="L1222" s="3">
        <v>2.8612500000000001</v>
      </c>
      <c r="M1222" s="3">
        <v>2.2549999999999999</v>
      </c>
      <c r="N1222" s="3">
        <v>5.7862499999999999</v>
      </c>
      <c r="O1222" s="2">
        <v>0</v>
      </c>
    </row>
    <row r="1223" spans="1:15" x14ac:dyDescent="0.25">
      <c r="A1223" s="2">
        <v>7</v>
      </c>
      <c r="B1223" s="2" t="s">
        <v>20</v>
      </c>
      <c r="C1223" s="2">
        <v>1</v>
      </c>
      <c r="D1223" s="2">
        <v>8</v>
      </c>
      <c r="E1223" s="2" t="s">
        <v>15</v>
      </c>
      <c r="F1223" s="2">
        <v>1</v>
      </c>
      <c r="G1223" s="2">
        <v>1000</v>
      </c>
      <c r="H1223" s="2">
        <v>271829958</v>
      </c>
      <c r="I1223" s="2">
        <v>10</v>
      </c>
      <c r="J1223" s="2">
        <v>50</v>
      </c>
      <c r="K1223" s="2">
        <v>0</v>
      </c>
      <c r="L1223" s="3">
        <v>9.3462499999999995</v>
      </c>
      <c r="M1223" s="3">
        <v>7.2287499999999998</v>
      </c>
      <c r="N1223" s="3">
        <v>17.766249999999999</v>
      </c>
      <c r="O1223" s="2">
        <v>0</v>
      </c>
    </row>
    <row r="1224" spans="1:15" x14ac:dyDescent="0.25">
      <c r="A1224" s="2">
        <v>7</v>
      </c>
      <c r="B1224" s="2" t="s">
        <v>20</v>
      </c>
      <c r="C1224" s="2">
        <v>1</v>
      </c>
      <c r="D1224" s="2">
        <v>8</v>
      </c>
      <c r="E1224" s="2" t="s">
        <v>16</v>
      </c>
      <c r="F1224" s="2">
        <v>1</v>
      </c>
      <c r="G1224" s="2">
        <v>1000</v>
      </c>
      <c r="H1224" s="2">
        <v>271829958</v>
      </c>
      <c r="I1224" s="2">
        <v>10</v>
      </c>
      <c r="J1224" s="2">
        <v>50</v>
      </c>
      <c r="K1224" s="2">
        <v>0</v>
      </c>
      <c r="L1224" s="3">
        <v>2.4712499999999999</v>
      </c>
      <c r="M1224" s="3">
        <v>4.49125</v>
      </c>
      <c r="N1224" s="3">
        <v>7.87</v>
      </c>
      <c r="O1224" s="2">
        <v>0</v>
      </c>
    </row>
    <row r="1225" spans="1:15" x14ac:dyDescent="0.25">
      <c r="A1225" s="2">
        <v>7</v>
      </c>
      <c r="B1225" s="2" t="s">
        <v>20</v>
      </c>
      <c r="C1225" s="2">
        <v>1</v>
      </c>
      <c r="D1225" s="2">
        <v>8</v>
      </c>
      <c r="E1225" s="2" t="s">
        <v>17</v>
      </c>
      <c r="F1225" s="2">
        <v>1</v>
      </c>
      <c r="G1225" s="2">
        <v>1000</v>
      </c>
      <c r="H1225" s="2">
        <v>271829958</v>
      </c>
      <c r="I1225" s="2">
        <v>10</v>
      </c>
      <c r="J1225" s="2">
        <v>50</v>
      </c>
      <c r="K1225" s="2">
        <v>0</v>
      </c>
      <c r="L1225" s="3">
        <v>4.3375000000000004</v>
      </c>
      <c r="M1225" s="3">
        <v>3.1974999999999998</v>
      </c>
      <c r="N1225" s="3">
        <v>8.2412500000000009</v>
      </c>
      <c r="O1225" s="2">
        <v>0</v>
      </c>
    </row>
    <row r="1226" spans="1:15" x14ac:dyDescent="0.25">
      <c r="A1226" s="2">
        <v>8</v>
      </c>
      <c r="B1226" s="2" t="s">
        <v>20</v>
      </c>
      <c r="C1226" s="2">
        <v>1</v>
      </c>
      <c r="D1226" s="2">
        <v>8</v>
      </c>
      <c r="E1226" s="2" t="s">
        <v>15</v>
      </c>
      <c r="F1226" s="2">
        <v>1</v>
      </c>
      <c r="G1226" s="2">
        <v>1000</v>
      </c>
      <c r="H1226" s="2">
        <v>1490890881</v>
      </c>
      <c r="I1226" s="2">
        <v>10</v>
      </c>
      <c r="J1226" s="2">
        <v>50</v>
      </c>
      <c r="K1226" s="2">
        <v>0</v>
      </c>
      <c r="L1226" s="3">
        <v>9.651250000000001</v>
      </c>
      <c r="M1226" s="3">
        <v>7.27</v>
      </c>
      <c r="N1226" s="3">
        <v>18.11</v>
      </c>
      <c r="O1226" s="2">
        <v>0</v>
      </c>
    </row>
    <row r="1227" spans="1:15" x14ac:dyDescent="0.25">
      <c r="A1227" s="2">
        <v>8</v>
      </c>
      <c r="B1227" s="2" t="s">
        <v>20</v>
      </c>
      <c r="C1227" s="2">
        <v>1</v>
      </c>
      <c r="D1227" s="2">
        <v>8</v>
      </c>
      <c r="E1227" s="2" t="s">
        <v>16</v>
      </c>
      <c r="F1227" s="2">
        <v>1</v>
      </c>
      <c r="G1227" s="2">
        <v>1000</v>
      </c>
      <c r="H1227" s="2">
        <v>1490890881</v>
      </c>
      <c r="I1227" s="2">
        <v>10</v>
      </c>
      <c r="J1227" s="2">
        <v>50</v>
      </c>
      <c r="K1227" s="2">
        <v>0</v>
      </c>
      <c r="L1227" s="3">
        <v>1.32125</v>
      </c>
      <c r="M1227" s="3">
        <v>2.9325000000000001</v>
      </c>
      <c r="N1227" s="3">
        <v>5.1174999999999997</v>
      </c>
      <c r="O1227" s="2">
        <v>0</v>
      </c>
    </row>
    <row r="1228" spans="1:15" x14ac:dyDescent="0.25">
      <c r="A1228" s="2">
        <v>8</v>
      </c>
      <c r="B1228" s="2" t="s">
        <v>20</v>
      </c>
      <c r="C1228" s="2">
        <v>1</v>
      </c>
      <c r="D1228" s="2">
        <v>8</v>
      </c>
      <c r="E1228" s="2" t="s">
        <v>17</v>
      </c>
      <c r="F1228" s="2">
        <v>1</v>
      </c>
      <c r="G1228" s="2">
        <v>1000</v>
      </c>
      <c r="H1228" s="2">
        <v>1490890881</v>
      </c>
      <c r="I1228" s="2">
        <v>10</v>
      </c>
      <c r="J1228" s="2">
        <v>50</v>
      </c>
      <c r="K1228" s="2">
        <v>0</v>
      </c>
      <c r="L1228" s="3">
        <v>3.6949999999999998</v>
      </c>
      <c r="M1228" s="3">
        <v>2.8487499999999999</v>
      </c>
      <c r="N1228" s="3">
        <v>7.2087500000000002</v>
      </c>
      <c r="O1228" s="2">
        <v>0</v>
      </c>
    </row>
    <row r="1229" spans="1:15" x14ac:dyDescent="0.25">
      <c r="A1229" s="2">
        <v>9</v>
      </c>
      <c r="B1229" s="2" t="s">
        <v>20</v>
      </c>
      <c r="C1229" s="2">
        <v>1</v>
      </c>
      <c r="D1229" s="2">
        <v>8</v>
      </c>
      <c r="E1229" s="2" t="s">
        <v>15</v>
      </c>
      <c r="F1229" s="2">
        <v>1</v>
      </c>
      <c r="G1229" s="2">
        <v>1000</v>
      </c>
      <c r="H1229" s="2">
        <v>53262104</v>
      </c>
      <c r="I1229" s="2">
        <v>10</v>
      </c>
      <c r="J1229" s="2">
        <v>50</v>
      </c>
      <c r="K1229" s="2">
        <v>0</v>
      </c>
      <c r="L1229" s="3">
        <v>9.0187500000000007</v>
      </c>
      <c r="M1229" s="3">
        <v>6.7562499999999996</v>
      </c>
      <c r="N1229" s="3">
        <v>16.947500000000002</v>
      </c>
      <c r="O1229" s="2">
        <v>0</v>
      </c>
    </row>
    <row r="1230" spans="1:15" x14ac:dyDescent="0.25">
      <c r="A1230" s="2">
        <v>9</v>
      </c>
      <c r="B1230" s="2" t="s">
        <v>20</v>
      </c>
      <c r="C1230" s="2">
        <v>1</v>
      </c>
      <c r="D1230" s="2">
        <v>8</v>
      </c>
      <c r="E1230" s="2" t="s">
        <v>16</v>
      </c>
      <c r="F1230" s="2">
        <v>1</v>
      </c>
      <c r="G1230" s="2">
        <v>1000</v>
      </c>
      <c r="H1230" s="2">
        <v>53262104</v>
      </c>
      <c r="I1230" s="2">
        <v>10</v>
      </c>
      <c r="J1230" s="2">
        <v>50</v>
      </c>
      <c r="K1230" s="2">
        <v>0</v>
      </c>
      <c r="L1230" s="3">
        <v>3.7362500000000001</v>
      </c>
      <c r="M1230" s="3">
        <v>5.6550000000000002</v>
      </c>
      <c r="N1230" s="3">
        <v>10.407500000000001</v>
      </c>
      <c r="O1230" s="2">
        <v>0</v>
      </c>
    </row>
    <row r="1231" spans="1:15" x14ac:dyDescent="0.25">
      <c r="A1231" s="2">
        <v>9</v>
      </c>
      <c r="B1231" s="2" t="s">
        <v>20</v>
      </c>
      <c r="C1231" s="2">
        <v>1</v>
      </c>
      <c r="D1231" s="2">
        <v>8</v>
      </c>
      <c r="E1231" s="2" t="s">
        <v>17</v>
      </c>
      <c r="F1231" s="2">
        <v>1</v>
      </c>
      <c r="G1231" s="2">
        <v>1000</v>
      </c>
      <c r="H1231" s="2">
        <v>53262104</v>
      </c>
      <c r="I1231" s="2">
        <v>10</v>
      </c>
      <c r="J1231" s="2">
        <v>50</v>
      </c>
      <c r="K1231" s="2">
        <v>0</v>
      </c>
      <c r="L1231" s="3">
        <v>3.42875</v>
      </c>
      <c r="M1231" s="3">
        <v>2.80375</v>
      </c>
      <c r="N1231" s="3">
        <v>6.8987499999999997</v>
      </c>
      <c r="O1231" s="2">
        <v>0</v>
      </c>
    </row>
    <row r="1232" spans="1:15" x14ac:dyDescent="0.25">
      <c r="A1232" s="2">
        <v>10</v>
      </c>
      <c r="B1232" s="2" t="s">
        <v>20</v>
      </c>
      <c r="C1232" s="2">
        <v>1</v>
      </c>
      <c r="D1232" s="2">
        <v>8</v>
      </c>
      <c r="E1232" s="2" t="s">
        <v>15</v>
      </c>
      <c r="F1232" s="2">
        <v>1</v>
      </c>
      <c r="G1232" s="2">
        <v>1000</v>
      </c>
      <c r="H1232" s="2">
        <v>48177134</v>
      </c>
      <c r="I1232" s="2">
        <v>10</v>
      </c>
      <c r="J1232" s="2">
        <v>50</v>
      </c>
      <c r="K1232" s="2">
        <v>0</v>
      </c>
      <c r="L1232" s="3">
        <v>9.2799999999999994</v>
      </c>
      <c r="M1232" s="3">
        <v>7.2249999999999996</v>
      </c>
      <c r="N1232" s="3">
        <v>17.68375</v>
      </c>
      <c r="O1232" s="2">
        <v>0</v>
      </c>
    </row>
    <row r="1233" spans="1:15" x14ac:dyDescent="0.25">
      <c r="A1233" s="2">
        <v>10</v>
      </c>
      <c r="B1233" s="2" t="s">
        <v>20</v>
      </c>
      <c r="C1233" s="2">
        <v>1</v>
      </c>
      <c r="D1233" s="2">
        <v>8</v>
      </c>
      <c r="E1233" s="2" t="s">
        <v>16</v>
      </c>
      <c r="F1233" s="2">
        <v>1</v>
      </c>
      <c r="G1233" s="2">
        <v>1000</v>
      </c>
      <c r="H1233" s="2">
        <v>48177134</v>
      </c>
      <c r="I1233" s="2">
        <v>10</v>
      </c>
      <c r="J1233" s="2">
        <v>50</v>
      </c>
      <c r="K1233" s="2">
        <v>0</v>
      </c>
      <c r="L1233" s="3">
        <v>1.9125000000000001</v>
      </c>
      <c r="M1233" s="3">
        <v>3.5950000000000002</v>
      </c>
      <c r="N1233" s="3">
        <v>6.3287500000000003</v>
      </c>
      <c r="O1233" s="2">
        <v>0</v>
      </c>
    </row>
    <row r="1234" spans="1:15" x14ac:dyDescent="0.25">
      <c r="A1234" s="2">
        <v>10</v>
      </c>
      <c r="B1234" s="2" t="s">
        <v>20</v>
      </c>
      <c r="C1234" s="2">
        <v>1</v>
      </c>
      <c r="D1234" s="2">
        <v>8</v>
      </c>
      <c r="E1234" s="2" t="s">
        <v>17</v>
      </c>
      <c r="F1234" s="2">
        <v>1</v>
      </c>
      <c r="G1234" s="2">
        <v>1000</v>
      </c>
      <c r="H1234" s="2">
        <v>48177134</v>
      </c>
      <c r="I1234" s="2">
        <v>10</v>
      </c>
      <c r="J1234" s="2">
        <v>50</v>
      </c>
      <c r="K1234" s="2">
        <v>0</v>
      </c>
      <c r="L1234" s="3">
        <v>3.90625</v>
      </c>
      <c r="M1234" s="3">
        <v>2.9824999999999999</v>
      </c>
      <c r="N1234" s="3">
        <v>7.5887500000000001</v>
      </c>
      <c r="O1234" s="2">
        <v>0</v>
      </c>
    </row>
    <row r="1235" spans="1:15" x14ac:dyDescent="0.25">
      <c r="A1235" s="2">
        <v>11</v>
      </c>
      <c r="B1235" s="2" t="s">
        <v>20</v>
      </c>
      <c r="C1235" s="2">
        <v>1</v>
      </c>
      <c r="D1235" s="2">
        <v>8</v>
      </c>
      <c r="E1235" s="2" t="s">
        <v>15</v>
      </c>
      <c r="F1235" s="2">
        <v>1</v>
      </c>
      <c r="G1235" s="2">
        <v>1000</v>
      </c>
      <c r="H1235" s="2">
        <v>390326370</v>
      </c>
      <c r="I1235" s="2">
        <v>10</v>
      </c>
      <c r="J1235" s="2">
        <v>50</v>
      </c>
      <c r="K1235" s="2">
        <v>0</v>
      </c>
      <c r="L1235" s="3">
        <v>8.0662500000000001</v>
      </c>
      <c r="M1235" s="3">
        <v>6.5250000000000004</v>
      </c>
      <c r="N1235" s="3">
        <v>15.77</v>
      </c>
      <c r="O1235" s="2">
        <v>0</v>
      </c>
    </row>
    <row r="1236" spans="1:15" x14ac:dyDescent="0.25">
      <c r="A1236" s="2">
        <v>11</v>
      </c>
      <c r="B1236" s="2" t="s">
        <v>20</v>
      </c>
      <c r="C1236" s="2">
        <v>1</v>
      </c>
      <c r="D1236" s="2">
        <v>8</v>
      </c>
      <c r="E1236" s="2" t="s">
        <v>16</v>
      </c>
      <c r="F1236" s="2">
        <v>1</v>
      </c>
      <c r="G1236" s="2">
        <v>1000</v>
      </c>
      <c r="H1236" s="2">
        <v>390326370</v>
      </c>
      <c r="I1236" s="2">
        <v>10</v>
      </c>
      <c r="J1236" s="2">
        <v>50</v>
      </c>
      <c r="K1236" s="2">
        <v>0</v>
      </c>
      <c r="L1236" s="3">
        <v>2.5437500000000002</v>
      </c>
      <c r="M1236" s="3">
        <v>4.3150000000000004</v>
      </c>
      <c r="N1236" s="3">
        <v>7.7125000000000004</v>
      </c>
      <c r="O1236" s="2">
        <v>0</v>
      </c>
    </row>
    <row r="1237" spans="1:15" x14ac:dyDescent="0.25">
      <c r="A1237" s="2">
        <v>11</v>
      </c>
      <c r="B1237" s="2" t="s">
        <v>20</v>
      </c>
      <c r="C1237" s="2">
        <v>1</v>
      </c>
      <c r="D1237" s="2">
        <v>8</v>
      </c>
      <c r="E1237" s="2" t="s">
        <v>17</v>
      </c>
      <c r="F1237" s="2">
        <v>1</v>
      </c>
      <c r="G1237" s="2">
        <v>1000</v>
      </c>
      <c r="H1237" s="2">
        <v>390326370</v>
      </c>
      <c r="I1237" s="2">
        <v>10</v>
      </c>
      <c r="J1237" s="2">
        <v>50</v>
      </c>
      <c r="K1237" s="2">
        <v>0</v>
      </c>
      <c r="L1237" s="3">
        <v>2.77</v>
      </c>
      <c r="M1237" s="3">
        <v>2.1462500000000002</v>
      </c>
      <c r="N1237" s="3">
        <v>5.5787500000000003</v>
      </c>
      <c r="O1237" s="2">
        <v>0</v>
      </c>
    </row>
    <row r="1238" spans="1:15" x14ac:dyDescent="0.25">
      <c r="A1238" s="2">
        <v>12</v>
      </c>
      <c r="B1238" s="2" t="s">
        <v>20</v>
      </c>
      <c r="C1238" s="2">
        <v>1</v>
      </c>
      <c r="D1238" s="2">
        <v>8</v>
      </c>
      <c r="E1238" s="2" t="s">
        <v>15</v>
      </c>
      <c r="F1238" s="2">
        <v>1</v>
      </c>
      <c r="G1238" s="2">
        <v>1000</v>
      </c>
      <c r="H1238" s="2">
        <v>179782877</v>
      </c>
      <c r="I1238" s="2">
        <v>10</v>
      </c>
      <c r="J1238" s="2">
        <v>50</v>
      </c>
      <c r="K1238" s="2">
        <v>0</v>
      </c>
      <c r="L1238" s="3">
        <v>8.4712499999999995</v>
      </c>
      <c r="M1238" s="3">
        <v>6.5687499999999996</v>
      </c>
      <c r="N1238" s="3">
        <v>16.239999999999998</v>
      </c>
      <c r="O1238" s="2">
        <v>0</v>
      </c>
    </row>
    <row r="1239" spans="1:15" x14ac:dyDescent="0.25">
      <c r="A1239" s="2">
        <v>12</v>
      </c>
      <c r="B1239" s="2" t="s">
        <v>20</v>
      </c>
      <c r="C1239" s="2">
        <v>1</v>
      </c>
      <c r="D1239" s="2">
        <v>8</v>
      </c>
      <c r="E1239" s="2" t="s">
        <v>16</v>
      </c>
      <c r="F1239" s="2">
        <v>1</v>
      </c>
      <c r="G1239" s="2">
        <v>1000</v>
      </c>
      <c r="H1239" s="2">
        <v>179782877</v>
      </c>
      <c r="I1239" s="2">
        <v>10</v>
      </c>
      <c r="J1239" s="2">
        <v>50</v>
      </c>
      <c r="K1239" s="2">
        <v>0</v>
      </c>
      <c r="L1239" s="3">
        <v>1.2262500000000001</v>
      </c>
      <c r="M1239" s="3">
        <v>2.8812500000000001</v>
      </c>
      <c r="N1239" s="3">
        <v>4.9737499999999999</v>
      </c>
      <c r="O1239" s="2">
        <v>0</v>
      </c>
    </row>
    <row r="1240" spans="1:15" x14ac:dyDescent="0.25">
      <c r="A1240" s="2">
        <v>12</v>
      </c>
      <c r="B1240" s="2" t="s">
        <v>20</v>
      </c>
      <c r="C1240" s="2">
        <v>1</v>
      </c>
      <c r="D1240" s="2">
        <v>8</v>
      </c>
      <c r="E1240" s="2" t="s">
        <v>17</v>
      </c>
      <c r="F1240" s="2">
        <v>1</v>
      </c>
      <c r="G1240" s="2">
        <v>1000</v>
      </c>
      <c r="H1240" s="2">
        <v>179782877</v>
      </c>
      <c r="I1240" s="2">
        <v>10</v>
      </c>
      <c r="J1240" s="2">
        <v>50</v>
      </c>
      <c r="K1240" s="2">
        <v>0</v>
      </c>
      <c r="L1240" s="3">
        <v>3.3337500000000002</v>
      </c>
      <c r="M1240" s="3">
        <v>2.35</v>
      </c>
      <c r="N1240" s="3">
        <v>6.3587499999999997</v>
      </c>
      <c r="O1240" s="2">
        <v>0</v>
      </c>
    </row>
    <row r="1241" spans="1:15" x14ac:dyDescent="0.25">
      <c r="A1241" s="2">
        <v>13</v>
      </c>
      <c r="B1241" s="2" t="s">
        <v>20</v>
      </c>
      <c r="C1241" s="2">
        <v>1</v>
      </c>
      <c r="D1241" s="2">
        <v>8</v>
      </c>
      <c r="E1241" s="2" t="s">
        <v>15</v>
      </c>
      <c r="F1241" s="2">
        <v>1</v>
      </c>
      <c r="G1241" s="2">
        <v>1000</v>
      </c>
      <c r="H1241" s="2">
        <v>1556455641</v>
      </c>
      <c r="I1241" s="2">
        <v>10</v>
      </c>
      <c r="J1241" s="2">
        <v>50</v>
      </c>
      <c r="K1241" s="2">
        <v>0</v>
      </c>
      <c r="L1241" s="3">
        <v>10.02375</v>
      </c>
      <c r="M1241" s="3">
        <v>7.4612499999999997</v>
      </c>
      <c r="N1241" s="3">
        <v>18.6525</v>
      </c>
      <c r="O1241" s="2">
        <v>0</v>
      </c>
    </row>
    <row r="1242" spans="1:15" x14ac:dyDescent="0.25">
      <c r="A1242" s="2">
        <v>13</v>
      </c>
      <c r="B1242" s="2" t="s">
        <v>20</v>
      </c>
      <c r="C1242" s="2">
        <v>1</v>
      </c>
      <c r="D1242" s="2">
        <v>8</v>
      </c>
      <c r="E1242" s="2" t="s">
        <v>16</v>
      </c>
      <c r="F1242" s="2">
        <v>1</v>
      </c>
      <c r="G1242" s="2">
        <v>1000</v>
      </c>
      <c r="H1242" s="2">
        <v>1556455641</v>
      </c>
      <c r="I1242" s="2">
        <v>10</v>
      </c>
      <c r="J1242" s="2">
        <v>50</v>
      </c>
      <c r="K1242" s="2">
        <v>0</v>
      </c>
      <c r="L1242" s="3">
        <v>3.61</v>
      </c>
      <c r="M1242" s="3">
        <v>5.5149999999999997</v>
      </c>
      <c r="N1242" s="3">
        <v>10.098749999999999</v>
      </c>
      <c r="O1242" s="2">
        <v>0</v>
      </c>
    </row>
    <row r="1243" spans="1:15" x14ac:dyDescent="0.25">
      <c r="A1243" s="2">
        <v>13</v>
      </c>
      <c r="B1243" s="2" t="s">
        <v>20</v>
      </c>
      <c r="C1243" s="2">
        <v>1</v>
      </c>
      <c r="D1243" s="2">
        <v>8</v>
      </c>
      <c r="E1243" s="2" t="s">
        <v>17</v>
      </c>
      <c r="F1243" s="2">
        <v>1</v>
      </c>
      <c r="G1243" s="2">
        <v>1000</v>
      </c>
      <c r="H1243" s="2">
        <v>1556455641</v>
      </c>
      <c r="I1243" s="2">
        <v>10</v>
      </c>
      <c r="J1243" s="2">
        <v>50</v>
      </c>
      <c r="K1243" s="2">
        <v>0</v>
      </c>
      <c r="L1243" s="3">
        <v>2.875</v>
      </c>
      <c r="M1243" s="3">
        <v>2.6512500000000001</v>
      </c>
      <c r="N1243" s="3">
        <v>6.2024999999999997</v>
      </c>
      <c r="O1243" s="2">
        <v>0</v>
      </c>
    </row>
    <row r="1244" spans="1:15" x14ac:dyDescent="0.25">
      <c r="A1244" s="2">
        <v>14</v>
      </c>
      <c r="B1244" s="2" t="s">
        <v>20</v>
      </c>
      <c r="C1244" s="2">
        <v>1</v>
      </c>
      <c r="D1244" s="2">
        <v>8</v>
      </c>
      <c r="E1244" s="2" t="s">
        <v>15</v>
      </c>
      <c r="F1244" s="2">
        <v>1</v>
      </c>
      <c r="G1244" s="2">
        <v>1000</v>
      </c>
      <c r="H1244" s="2">
        <v>2048735855</v>
      </c>
      <c r="I1244" s="2">
        <v>10</v>
      </c>
      <c r="J1244" s="2">
        <v>50</v>
      </c>
      <c r="K1244" s="2">
        <v>0</v>
      </c>
      <c r="L1244" s="3">
        <v>9.1174999999999997</v>
      </c>
      <c r="M1244" s="3">
        <v>7.2549999999999999</v>
      </c>
      <c r="N1244" s="3">
        <v>17.5275</v>
      </c>
      <c r="O1244" s="2">
        <v>0</v>
      </c>
    </row>
    <row r="1245" spans="1:15" x14ac:dyDescent="0.25">
      <c r="A1245" s="2">
        <v>14</v>
      </c>
      <c r="B1245" s="2" t="s">
        <v>20</v>
      </c>
      <c r="C1245" s="2">
        <v>1</v>
      </c>
      <c r="D1245" s="2">
        <v>8</v>
      </c>
      <c r="E1245" s="2" t="s">
        <v>16</v>
      </c>
      <c r="F1245" s="2">
        <v>1</v>
      </c>
      <c r="G1245" s="2">
        <v>1000</v>
      </c>
      <c r="H1245" s="2">
        <v>2048735855</v>
      </c>
      <c r="I1245" s="2">
        <v>10</v>
      </c>
      <c r="J1245" s="2">
        <v>50</v>
      </c>
      <c r="K1245" s="2">
        <v>0</v>
      </c>
      <c r="L1245" s="3">
        <v>3.5387499999999998</v>
      </c>
      <c r="M1245" s="3">
        <v>5.3362499999999997</v>
      </c>
      <c r="N1245" s="3">
        <v>9.73</v>
      </c>
      <c r="O1245" s="2">
        <v>0</v>
      </c>
    </row>
    <row r="1246" spans="1:15" x14ac:dyDescent="0.25">
      <c r="A1246" s="2">
        <v>14</v>
      </c>
      <c r="B1246" s="2" t="s">
        <v>20</v>
      </c>
      <c r="C1246" s="2">
        <v>1</v>
      </c>
      <c r="D1246" s="2">
        <v>8</v>
      </c>
      <c r="E1246" s="2" t="s">
        <v>17</v>
      </c>
      <c r="F1246" s="2">
        <v>1</v>
      </c>
      <c r="G1246" s="2">
        <v>1000</v>
      </c>
      <c r="H1246" s="2">
        <v>2048735855</v>
      </c>
      <c r="I1246" s="2">
        <v>10</v>
      </c>
      <c r="J1246" s="2">
        <v>50</v>
      </c>
      <c r="K1246" s="2">
        <v>0</v>
      </c>
      <c r="L1246" s="3">
        <v>3.77</v>
      </c>
      <c r="M1246" s="3">
        <v>2.9525000000000001</v>
      </c>
      <c r="N1246" s="3">
        <v>7.3849999999999998</v>
      </c>
      <c r="O1246" s="2">
        <v>0</v>
      </c>
    </row>
    <row r="1247" spans="1:15" x14ac:dyDescent="0.25">
      <c r="A1247" s="2">
        <v>15</v>
      </c>
      <c r="B1247" s="2" t="s">
        <v>20</v>
      </c>
      <c r="C1247" s="2">
        <v>1</v>
      </c>
      <c r="D1247" s="2">
        <v>8</v>
      </c>
      <c r="E1247" s="2" t="s">
        <v>15</v>
      </c>
      <c r="F1247" s="2">
        <v>1</v>
      </c>
      <c r="G1247" s="2">
        <v>1000</v>
      </c>
      <c r="H1247" s="2">
        <v>1183828888</v>
      </c>
      <c r="I1247" s="2">
        <v>10</v>
      </c>
      <c r="J1247" s="2">
        <v>50</v>
      </c>
      <c r="K1247" s="2">
        <v>0</v>
      </c>
      <c r="L1247" s="3">
        <v>9.151250000000001</v>
      </c>
      <c r="M1247" s="3">
        <v>6.7774999999999999</v>
      </c>
      <c r="N1247" s="3">
        <v>17.105</v>
      </c>
      <c r="O1247" s="2">
        <v>0</v>
      </c>
    </row>
    <row r="1248" spans="1:15" x14ac:dyDescent="0.25">
      <c r="A1248" s="2">
        <v>15</v>
      </c>
      <c r="B1248" s="2" t="s">
        <v>20</v>
      </c>
      <c r="C1248" s="2">
        <v>1</v>
      </c>
      <c r="D1248" s="2">
        <v>8</v>
      </c>
      <c r="E1248" s="2" t="s">
        <v>16</v>
      </c>
      <c r="F1248" s="2">
        <v>1</v>
      </c>
      <c r="G1248" s="2">
        <v>1000</v>
      </c>
      <c r="H1248" s="2">
        <v>1183828888</v>
      </c>
      <c r="I1248" s="2">
        <v>10</v>
      </c>
      <c r="J1248" s="2">
        <v>50</v>
      </c>
      <c r="K1248" s="2">
        <v>0</v>
      </c>
      <c r="L1248" s="3">
        <v>4.1475</v>
      </c>
      <c r="M1248" s="3">
        <v>5.7225000000000001</v>
      </c>
      <c r="N1248" s="3">
        <v>10.723749999999999</v>
      </c>
      <c r="O1248" s="2">
        <v>0</v>
      </c>
    </row>
    <row r="1249" spans="1:15" x14ac:dyDescent="0.25">
      <c r="A1249" s="2">
        <v>15</v>
      </c>
      <c r="B1249" s="2" t="s">
        <v>20</v>
      </c>
      <c r="C1249" s="2">
        <v>1</v>
      </c>
      <c r="D1249" s="2">
        <v>8</v>
      </c>
      <c r="E1249" s="2" t="s">
        <v>17</v>
      </c>
      <c r="F1249" s="2">
        <v>1</v>
      </c>
      <c r="G1249" s="2">
        <v>1000</v>
      </c>
      <c r="H1249" s="2">
        <v>1183828888</v>
      </c>
      <c r="I1249" s="2">
        <v>10</v>
      </c>
      <c r="J1249" s="2">
        <v>50</v>
      </c>
      <c r="K1249" s="2">
        <v>0</v>
      </c>
      <c r="L1249" s="3">
        <v>2.9</v>
      </c>
      <c r="M1249" s="3">
        <v>2.65625</v>
      </c>
      <c r="N1249" s="3">
        <v>6.22</v>
      </c>
      <c r="O1249" s="2">
        <v>0</v>
      </c>
    </row>
    <row r="1250" spans="1:15" x14ac:dyDescent="0.25">
      <c r="A1250" s="2">
        <v>16</v>
      </c>
      <c r="B1250" s="2" t="s">
        <v>20</v>
      </c>
      <c r="C1250" s="2">
        <v>1</v>
      </c>
      <c r="D1250" s="2">
        <v>8</v>
      </c>
      <c r="E1250" s="2" t="s">
        <v>15</v>
      </c>
      <c r="F1250" s="2">
        <v>1</v>
      </c>
      <c r="G1250" s="2">
        <v>1000</v>
      </c>
      <c r="H1250" s="2">
        <v>475539416</v>
      </c>
      <c r="I1250" s="2">
        <v>10</v>
      </c>
      <c r="J1250" s="2">
        <v>50</v>
      </c>
      <c r="K1250" s="2">
        <v>0</v>
      </c>
      <c r="L1250" s="3">
        <v>7.6087499999999997</v>
      </c>
      <c r="M1250" s="3">
        <v>6.3787500000000001</v>
      </c>
      <c r="N1250" s="3">
        <v>15.15625</v>
      </c>
      <c r="O1250" s="2">
        <v>0</v>
      </c>
    </row>
    <row r="1251" spans="1:15" x14ac:dyDescent="0.25">
      <c r="A1251" s="2">
        <v>16</v>
      </c>
      <c r="B1251" s="2" t="s">
        <v>20</v>
      </c>
      <c r="C1251" s="2">
        <v>1</v>
      </c>
      <c r="D1251" s="2">
        <v>8</v>
      </c>
      <c r="E1251" s="2" t="s">
        <v>16</v>
      </c>
      <c r="F1251" s="2">
        <v>1</v>
      </c>
      <c r="G1251" s="2">
        <v>1000</v>
      </c>
      <c r="H1251" s="2">
        <v>475539416</v>
      </c>
      <c r="I1251" s="2">
        <v>10</v>
      </c>
      <c r="J1251" s="2">
        <v>50</v>
      </c>
      <c r="K1251" s="2">
        <v>0</v>
      </c>
      <c r="L1251" s="3">
        <v>1.3574999999999999</v>
      </c>
      <c r="M1251" s="3">
        <v>2.9987499999999998</v>
      </c>
      <c r="N1251" s="3">
        <v>5.2212500000000004</v>
      </c>
      <c r="O1251" s="2">
        <v>0</v>
      </c>
    </row>
    <row r="1252" spans="1:15" x14ac:dyDescent="0.25">
      <c r="A1252" s="2">
        <v>16</v>
      </c>
      <c r="B1252" s="2" t="s">
        <v>20</v>
      </c>
      <c r="C1252" s="2">
        <v>1</v>
      </c>
      <c r="D1252" s="2">
        <v>8</v>
      </c>
      <c r="E1252" s="2" t="s">
        <v>17</v>
      </c>
      <c r="F1252" s="2">
        <v>1</v>
      </c>
      <c r="G1252" s="2">
        <v>1000</v>
      </c>
      <c r="H1252" s="2">
        <v>475539416</v>
      </c>
      <c r="I1252" s="2">
        <v>10</v>
      </c>
      <c r="J1252" s="2">
        <v>50</v>
      </c>
      <c r="K1252" s="2">
        <v>0</v>
      </c>
      <c r="L1252" s="3">
        <v>3.0525000000000002</v>
      </c>
      <c r="M1252" s="3">
        <v>2.5750000000000002</v>
      </c>
      <c r="N1252" s="3">
        <v>6.30375</v>
      </c>
      <c r="O1252" s="2">
        <v>0</v>
      </c>
    </row>
    <row r="1253" spans="1:15" x14ac:dyDescent="0.25">
      <c r="A1253" s="2">
        <v>17</v>
      </c>
      <c r="B1253" s="2" t="s">
        <v>20</v>
      </c>
      <c r="C1253" s="2">
        <v>1</v>
      </c>
      <c r="D1253" s="2">
        <v>8</v>
      </c>
      <c r="E1253" s="2" t="s">
        <v>15</v>
      </c>
      <c r="F1253" s="2">
        <v>1</v>
      </c>
      <c r="G1253" s="2">
        <v>1000</v>
      </c>
      <c r="H1253" s="2">
        <v>2136046440</v>
      </c>
      <c r="I1253" s="2">
        <v>10</v>
      </c>
      <c r="J1253" s="2">
        <v>50</v>
      </c>
      <c r="K1253" s="2">
        <v>0</v>
      </c>
      <c r="L1253" s="3">
        <v>8.8537499999999998</v>
      </c>
      <c r="M1253" s="3">
        <v>6.7637499999999999</v>
      </c>
      <c r="N1253" s="3">
        <v>16.828749999999999</v>
      </c>
      <c r="O1253" s="2">
        <v>0</v>
      </c>
    </row>
    <row r="1254" spans="1:15" x14ac:dyDescent="0.25">
      <c r="A1254" s="2">
        <v>17</v>
      </c>
      <c r="B1254" s="2" t="s">
        <v>20</v>
      </c>
      <c r="C1254" s="2">
        <v>1</v>
      </c>
      <c r="D1254" s="2">
        <v>8</v>
      </c>
      <c r="E1254" s="2" t="s">
        <v>16</v>
      </c>
      <c r="F1254" s="2">
        <v>1</v>
      </c>
      <c r="G1254" s="2">
        <v>1000</v>
      </c>
      <c r="H1254" s="2">
        <v>2136046440</v>
      </c>
      <c r="I1254" s="2">
        <v>10</v>
      </c>
      <c r="J1254" s="2">
        <v>50</v>
      </c>
      <c r="K1254" s="2">
        <v>0</v>
      </c>
      <c r="L1254" s="3">
        <v>1.74</v>
      </c>
      <c r="M1254" s="3">
        <v>3.7437499999999999</v>
      </c>
      <c r="N1254" s="3">
        <v>6.3312499999999998</v>
      </c>
      <c r="O1254" s="2">
        <v>0</v>
      </c>
    </row>
    <row r="1255" spans="1:15" x14ac:dyDescent="0.25">
      <c r="A1255" s="2">
        <v>17</v>
      </c>
      <c r="B1255" s="2" t="s">
        <v>20</v>
      </c>
      <c r="C1255" s="2">
        <v>1</v>
      </c>
      <c r="D1255" s="2">
        <v>8</v>
      </c>
      <c r="E1255" s="2" t="s">
        <v>17</v>
      </c>
      <c r="F1255" s="2">
        <v>1</v>
      </c>
      <c r="G1255" s="2">
        <v>1000</v>
      </c>
      <c r="H1255" s="2">
        <v>2136046440</v>
      </c>
      <c r="I1255" s="2">
        <v>10</v>
      </c>
      <c r="J1255" s="2">
        <v>50</v>
      </c>
      <c r="K1255" s="2">
        <v>0</v>
      </c>
      <c r="L1255" s="3">
        <v>2.7162500000000001</v>
      </c>
      <c r="M1255" s="3">
        <v>2.3025000000000002</v>
      </c>
      <c r="N1255" s="3">
        <v>5.7087500000000002</v>
      </c>
      <c r="O1255" s="2">
        <v>0</v>
      </c>
    </row>
    <row r="1256" spans="1:15" x14ac:dyDescent="0.25">
      <c r="A1256" s="2">
        <v>18</v>
      </c>
      <c r="B1256" s="2" t="s">
        <v>20</v>
      </c>
      <c r="C1256" s="2">
        <v>1</v>
      </c>
      <c r="D1256" s="2">
        <v>8</v>
      </c>
      <c r="E1256" s="2" t="s">
        <v>15</v>
      </c>
      <c r="F1256" s="2">
        <v>1</v>
      </c>
      <c r="G1256" s="2">
        <v>1000</v>
      </c>
      <c r="H1256" s="2">
        <v>1605388975</v>
      </c>
      <c r="I1256" s="2">
        <v>10</v>
      </c>
      <c r="J1256" s="2">
        <v>50</v>
      </c>
      <c r="K1256" s="2">
        <v>0</v>
      </c>
      <c r="L1256" s="3">
        <v>10.3675</v>
      </c>
      <c r="M1256" s="3">
        <v>7.3962500000000002</v>
      </c>
      <c r="N1256" s="3">
        <v>18.914999999999999</v>
      </c>
      <c r="O1256" s="2">
        <v>0</v>
      </c>
    </row>
    <row r="1257" spans="1:15" x14ac:dyDescent="0.25">
      <c r="A1257" s="2">
        <v>18</v>
      </c>
      <c r="B1257" s="2" t="s">
        <v>20</v>
      </c>
      <c r="C1257" s="2">
        <v>1</v>
      </c>
      <c r="D1257" s="2">
        <v>8</v>
      </c>
      <c r="E1257" s="2" t="s">
        <v>16</v>
      </c>
      <c r="F1257" s="2">
        <v>1</v>
      </c>
      <c r="G1257" s="2">
        <v>1000</v>
      </c>
      <c r="H1257" s="2">
        <v>1605388975</v>
      </c>
      <c r="I1257" s="2">
        <v>10</v>
      </c>
      <c r="J1257" s="2">
        <v>50</v>
      </c>
      <c r="K1257" s="2">
        <v>0</v>
      </c>
      <c r="L1257" s="3">
        <v>1.3</v>
      </c>
      <c r="M1257" s="3">
        <v>3.12</v>
      </c>
      <c r="N1257" s="3">
        <v>5.33</v>
      </c>
      <c r="O1257" s="2">
        <v>0</v>
      </c>
    </row>
    <row r="1258" spans="1:15" x14ac:dyDescent="0.25">
      <c r="A1258" s="2">
        <v>18</v>
      </c>
      <c r="B1258" s="2" t="s">
        <v>20</v>
      </c>
      <c r="C1258" s="2">
        <v>1</v>
      </c>
      <c r="D1258" s="2">
        <v>8</v>
      </c>
      <c r="E1258" s="2" t="s">
        <v>17</v>
      </c>
      <c r="F1258" s="2">
        <v>1</v>
      </c>
      <c r="G1258" s="2">
        <v>1000</v>
      </c>
      <c r="H1258" s="2">
        <v>1605388975</v>
      </c>
      <c r="I1258" s="2">
        <v>10</v>
      </c>
      <c r="J1258" s="2">
        <v>50</v>
      </c>
      <c r="K1258" s="2">
        <v>0</v>
      </c>
      <c r="L1258" s="3">
        <v>4.0462499999999997</v>
      </c>
      <c r="M1258" s="3">
        <v>2.6612499999999999</v>
      </c>
      <c r="N1258" s="3">
        <v>7.3949999999999996</v>
      </c>
      <c r="O1258" s="2">
        <v>0</v>
      </c>
    </row>
    <row r="1259" spans="1:15" x14ac:dyDescent="0.25">
      <c r="A1259" s="2">
        <v>19</v>
      </c>
      <c r="B1259" s="2" t="s">
        <v>20</v>
      </c>
      <c r="C1259" s="2">
        <v>1</v>
      </c>
      <c r="D1259" s="2">
        <v>8</v>
      </c>
      <c r="E1259" s="2" t="s">
        <v>15</v>
      </c>
      <c r="F1259" s="2">
        <v>1</v>
      </c>
      <c r="G1259" s="2">
        <v>1000</v>
      </c>
      <c r="H1259" s="2">
        <v>1115562342</v>
      </c>
      <c r="I1259" s="2">
        <v>10</v>
      </c>
      <c r="J1259" s="2">
        <v>50</v>
      </c>
      <c r="K1259" s="2">
        <v>0</v>
      </c>
      <c r="L1259" s="3">
        <v>7.6362500000000004</v>
      </c>
      <c r="M1259" s="3">
        <v>6.1124999999999998</v>
      </c>
      <c r="N1259" s="3">
        <v>14.975</v>
      </c>
      <c r="O1259" s="2">
        <v>0</v>
      </c>
    </row>
    <row r="1260" spans="1:15" x14ac:dyDescent="0.25">
      <c r="A1260" s="2">
        <v>19</v>
      </c>
      <c r="B1260" s="2" t="s">
        <v>20</v>
      </c>
      <c r="C1260" s="2">
        <v>1</v>
      </c>
      <c r="D1260" s="2">
        <v>8</v>
      </c>
      <c r="E1260" s="2" t="s">
        <v>16</v>
      </c>
      <c r="F1260" s="2">
        <v>1</v>
      </c>
      <c r="G1260" s="2">
        <v>1000</v>
      </c>
      <c r="H1260" s="2">
        <v>1115562342</v>
      </c>
      <c r="I1260" s="2">
        <v>10</v>
      </c>
      <c r="J1260" s="2">
        <v>50</v>
      </c>
      <c r="K1260" s="2">
        <v>0</v>
      </c>
      <c r="L1260" s="3">
        <v>1.325</v>
      </c>
      <c r="M1260" s="3">
        <v>2.9950000000000001</v>
      </c>
      <c r="N1260" s="3">
        <v>5.1725000000000003</v>
      </c>
      <c r="O1260" s="2">
        <v>0</v>
      </c>
    </row>
    <row r="1261" spans="1:15" x14ac:dyDescent="0.25">
      <c r="A1261" s="2">
        <v>19</v>
      </c>
      <c r="B1261" s="2" t="s">
        <v>20</v>
      </c>
      <c r="C1261" s="2">
        <v>1</v>
      </c>
      <c r="D1261" s="2">
        <v>8</v>
      </c>
      <c r="E1261" s="2" t="s">
        <v>17</v>
      </c>
      <c r="F1261" s="2">
        <v>1</v>
      </c>
      <c r="G1261" s="2">
        <v>1000</v>
      </c>
      <c r="H1261" s="2">
        <v>1115562342</v>
      </c>
      <c r="I1261" s="2">
        <v>10</v>
      </c>
      <c r="J1261" s="2">
        <v>50</v>
      </c>
      <c r="K1261" s="2">
        <v>0</v>
      </c>
      <c r="L1261" s="3">
        <v>2.3262499999999999</v>
      </c>
      <c r="M1261" s="3">
        <v>1.9662500000000001</v>
      </c>
      <c r="N1261" s="3">
        <v>4.9725000000000001</v>
      </c>
      <c r="O1261" s="2">
        <v>0</v>
      </c>
    </row>
    <row r="1262" spans="1:15" x14ac:dyDescent="0.25">
      <c r="A1262" s="2">
        <v>20</v>
      </c>
      <c r="B1262" s="2" t="s">
        <v>20</v>
      </c>
      <c r="C1262" s="2">
        <v>1</v>
      </c>
      <c r="D1262" s="2">
        <v>8</v>
      </c>
      <c r="E1262" s="2" t="s">
        <v>15</v>
      </c>
      <c r="F1262" s="2">
        <v>1</v>
      </c>
      <c r="G1262" s="2">
        <v>1000</v>
      </c>
      <c r="H1262" s="2">
        <v>1476279324</v>
      </c>
      <c r="I1262" s="2">
        <v>10</v>
      </c>
      <c r="J1262" s="2">
        <v>50</v>
      </c>
      <c r="K1262" s="2">
        <v>0</v>
      </c>
      <c r="L1262" s="3">
        <v>9.0374999999999996</v>
      </c>
      <c r="M1262" s="3">
        <v>7.0374999999999996</v>
      </c>
      <c r="N1262" s="3">
        <v>17.252500000000001</v>
      </c>
      <c r="O1262" s="2">
        <v>0</v>
      </c>
    </row>
    <row r="1263" spans="1:15" x14ac:dyDescent="0.25">
      <c r="A1263" s="2">
        <v>20</v>
      </c>
      <c r="B1263" s="2" t="s">
        <v>20</v>
      </c>
      <c r="C1263" s="2">
        <v>1</v>
      </c>
      <c r="D1263" s="2">
        <v>8</v>
      </c>
      <c r="E1263" s="2" t="s">
        <v>16</v>
      </c>
      <c r="F1263" s="2">
        <v>1</v>
      </c>
      <c r="G1263" s="2">
        <v>1000</v>
      </c>
      <c r="H1263" s="2">
        <v>1476279324</v>
      </c>
      <c r="I1263" s="2">
        <v>10</v>
      </c>
      <c r="J1263" s="2">
        <v>50</v>
      </c>
      <c r="K1263" s="2">
        <v>0</v>
      </c>
      <c r="L1263" s="3">
        <v>2.90625</v>
      </c>
      <c r="M1263" s="3">
        <v>4.9437499999999996</v>
      </c>
      <c r="N1263" s="3">
        <v>8.7475000000000005</v>
      </c>
      <c r="O1263" s="2">
        <v>0</v>
      </c>
    </row>
    <row r="1264" spans="1:15" x14ac:dyDescent="0.25">
      <c r="A1264" s="2">
        <v>20</v>
      </c>
      <c r="B1264" s="2" t="s">
        <v>20</v>
      </c>
      <c r="C1264" s="2">
        <v>1</v>
      </c>
      <c r="D1264" s="2">
        <v>8</v>
      </c>
      <c r="E1264" s="2" t="s">
        <v>17</v>
      </c>
      <c r="F1264" s="2">
        <v>1</v>
      </c>
      <c r="G1264" s="2">
        <v>1000</v>
      </c>
      <c r="H1264" s="2">
        <v>1476279324</v>
      </c>
      <c r="I1264" s="2">
        <v>10</v>
      </c>
      <c r="J1264" s="2">
        <v>50</v>
      </c>
      <c r="K1264" s="2">
        <v>0</v>
      </c>
      <c r="L1264" s="3">
        <v>3.0987499999999999</v>
      </c>
      <c r="M1264" s="3">
        <v>2.3587500000000001</v>
      </c>
      <c r="N1264" s="3">
        <v>6.1275000000000004</v>
      </c>
      <c r="O1264" s="2">
        <v>0</v>
      </c>
    </row>
    <row r="1265" spans="1:15" x14ac:dyDescent="0.25">
      <c r="A1265" s="2">
        <v>21</v>
      </c>
      <c r="B1265" s="2" t="s">
        <v>20</v>
      </c>
      <c r="C1265" s="2">
        <v>1</v>
      </c>
      <c r="D1265" s="2">
        <v>8</v>
      </c>
      <c r="E1265" s="2" t="s">
        <v>15</v>
      </c>
      <c r="F1265" s="2">
        <v>1</v>
      </c>
      <c r="G1265" s="2">
        <v>1000</v>
      </c>
      <c r="H1265" s="2">
        <v>396746174</v>
      </c>
      <c r="I1265" s="2">
        <v>10</v>
      </c>
      <c r="J1265" s="2">
        <v>50</v>
      </c>
      <c r="K1265" s="2">
        <v>0</v>
      </c>
      <c r="L1265" s="3">
        <v>10.7925</v>
      </c>
      <c r="M1265" s="3">
        <v>8.1050000000000004</v>
      </c>
      <c r="N1265" s="3">
        <v>20.083750000000002</v>
      </c>
      <c r="O1265" s="2">
        <v>0</v>
      </c>
    </row>
    <row r="1266" spans="1:15" x14ac:dyDescent="0.25">
      <c r="A1266" s="2">
        <v>21</v>
      </c>
      <c r="B1266" s="2" t="s">
        <v>20</v>
      </c>
      <c r="C1266" s="2">
        <v>1</v>
      </c>
      <c r="D1266" s="2">
        <v>8</v>
      </c>
      <c r="E1266" s="2" t="s">
        <v>16</v>
      </c>
      <c r="F1266" s="2">
        <v>1</v>
      </c>
      <c r="G1266" s="2">
        <v>1000</v>
      </c>
      <c r="H1266" s="2">
        <v>396746174</v>
      </c>
      <c r="I1266" s="2">
        <v>10</v>
      </c>
      <c r="J1266" s="2">
        <v>50</v>
      </c>
      <c r="K1266" s="2">
        <v>0</v>
      </c>
      <c r="L1266" s="3">
        <v>1.115</v>
      </c>
      <c r="M1266" s="3">
        <v>3.13625</v>
      </c>
      <c r="N1266" s="3">
        <v>5.1425000000000001</v>
      </c>
      <c r="O1266" s="2">
        <v>0</v>
      </c>
    </row>
    <row r="1267" spans="1:15" x14ac:dyDescent="0.25">
      <c r="A1267" s="2">
        <v>21</v>
      </c>
      <c r="B1267" s="2" t="s">
        <v>20</v>
      </c>
      <c r="C1267" s="2">
        <v>1</v>
      </c>
      <c r="D1267" s="2">
        <v>8</v>
      </c>
      <c r="E1267" s="2" t="s">
        <v>17</v>
      </c>
      <c r="F1267" s="2">
        <v>1</v>
      </c>
      <c r="G1267" s="2">
        <v>1000</v>
      </c>
      <c r="H1267" s="2">
        <v>396746174</v>
      </c>
      <c r="I1267" s="2">
        <v>10</v>
      </c>
      <c r="J1267" s="2">
        <v>50</v>
      </c>
      <c r="K1267" s="2">
        <v>0</v>
      </c>
      <c r="L1267" s="3">
        <v>2.9937499999999999</v>
      </c>
      <c r="M1267" s="3">
        <v>2.0325000000000002</v>
      </c>
      <c r="N1267" s="3">
        <v>5.6849999999999996</v>
      </c>
      <c r="O1267" s="2">
        <v>0</v>
      </c>
    </row>
    <row r="1268" spans="1:15" x14ac:dyDescent="0.25">
      <c r="A1268" s="2">
        <v>22</v>
      </c>
      <c r="B1268" s="2" t="s">
        <v>20</v>
      </c>
      <c r="C1268" s="2">
        <v>1</v>
      </c>
      <c r="D1268" s="2">
        <v>8</v>
      </c>
      <c r="E1268" s="2" t="s">
        <v>15</v>
      </c>
      <c r="F1268" s="2">
        <v>1</v>
      </c>
      <c r="G1268" s="2">
        <v>1000</v>
      </c>
      <c r="H1268" s="2">
        <v>2140853358</v>
      </c>
      <c r="I1268" s="2">
        <v>10</v>
      </c>
      <c r="J1268" s="2">
        <v>50</v>
      </c>
      <c r="K1268" s="2">
        <v>0</v>
      </c>
      <c r="L1268" s="3">
        <v>8.6775000000000002</v>
      </c>
      <c r="M1268" s="3">
        <v>7.1425000000000001</v>
      </c>
      <c r="N1268" s="3">
        <v>16.995000000000001</v>
      </c>
      <c r="O1268" s="2">
        <v>0</v>
      </c>
    </row>
    <row r="1269" spans="1:15" x14ac:dyDescent="0.25">
      <c r="A1269" s="2">
        <v>22</v>
      </c>
      <c r="B1269" s="2" t="s">
        <v>20</v>
      </c>
      <c r="C1269" s="2">
        <v>1</v>
      </c>
      <c r="D1269" s="2">
        <v>8</v>
      </c>
      <c r="E1269" s="2" t="s">
        <v>16</v>
      </c>
      <c r="F1269" s="2">
        <v>1</v>
      </c>
      <c r="G1269" s="2">
        <v>1000</v>
      </c>
      <c r="H1269" s="2">
        <v>2140853358</v>
      </c>
      <c r="I1269" s="2">
        <v>10</v>
      </c>
      <c r="J1269" s="2">
        <v>50</v>
      </c>
      <c r="K1269" s="2">
        <v>0</v>
      </c>
      <c r="L1269" s="3">
        <v>1.1725000000000001</v>
      </c>
      <c r="M1269" s="3">
        <v>2.8887499999999999</v>
      </c>
      <c r="N1269" s="3">
        <v>4.9225000000000003</v>
      </c>
      <c r="O1269" s="2">
        <v>0</v>
      </c>
    </row>
    <row r="1270" spans="1:15" x14ac:dyDescent="0.25">
      <c r="A1270" s="2">
        <v>22</v>
      </c>
      <c r="B1270" s="2" t="s">
        <v>20</v>
      </c>
      <c r="C1270" s="2">
        <v>1</v>
      </c>
      <c r="D1270" s="2">
        <v>8</v>
      </c>
      <c r="E1270" s="2" t="s">
        <v>17</v>
      </c>
      <c r="F1270" s="2">
        <v>1</v>
      </c>
      <c r="G1270" s="2">
        <v>1000</v>
      </c>
      <c r="H1270" s="2">
        <v>2140853358</v>
      </c>
      <c r="I1270" s="2">
        <v>10</v>
      </c>
      <c r="J1270" s="2">
        <v>50</v>
      </c>
      <c r="K1270" s="2">
        <v>0</v>
      </c>
      <c r="L1270" s="3">
        <v>2.79</v>
      </c>
      <c r="M1270" s="3">
        <v>2.42</v>
      </c>
      <c r="N1270" s="3">
        <v>5.8987499999999997</v>
      </c>
      <c r="O1270" s="2">
        <v>0</v>
      </c>
    </row>
    <row r="1271" spans="1:15" x14ac:dyDescent="0.25">
      <c r="A1271" s="2">
        <v>23</v>
      </c>
      <c r="B1271" s="2" t="s">
        <v>20</v>
      </c>
      <c r="C1271" s="2">
        <v>1</v>
      </c>
      <c r="D1271" s="2">
        <v>8</v>
      </c>
      <c r="E1271" s="2" t="s">
        <v>15</v>
      </c>
      <c r="F1271" s="2">
        <v>1</v>
      </c>
      <c r="G1271" s="2">
        <v>1000</v>
      </c>
      <c r="H1271" s="2">
        <v>812832277</v>
      </c>
      <c r="I1271" s="2">
        <v>10</v>
      </c>
      <c r="J1271" s="2">
        <v>50</v>
      </c>
      <c r="K1271" s="2">
        <v>0</v>
      </c>
      <c r="L1271" s="3">
        <v>8.7375000000000007</v>
      </c>
      <c r="M1271" s="3">
        <v>7.0887500000000001</v>
      </c>
      <c r="N1271" s="3">
        <v>17.053750000000001</v>
      </c>
      <c r="O1271" s="2">
        <v>0</v>
      </c>
    </row>
    <row r="1272" spans="1:15" x14ac:dyDescent="0.25">
      <c r="A1272" s="2">
        <v>23</v>
      </c>
      <c r="B1272" s="2" t="s">
        <v>20</v>
      </c>
      <c r="C1272" s="2">
        <v>1</v>
      </c>
      <c r="D1272" s="2">
        <v>8</v>
      </c>
      <c r="E1272" s="2" t="s">
        <v>16</v>
      </c>
      <c r="F1272" s="2">
        <v>1</v>
      </c>
      <c r="G1272" s="2">
        <v>1000</v>
      </c>
      <c r="H1272" s="2">
        <v>812832277</v>
      </c>
      <c r="I1272" s="2">
        <v>10</v>
      </c>
      <c r="J1272" s="2">
        <v>50</v>
      </c>
      <c r="K1272" s="2">
        <v>0</v>
      </c>
      <c r="L1272" s="3">
        <v>1.36375</v>
      </c>
      <c r="M1272" s="3">
        <v>2.92875</v>
      </c>
      <c r="N1272" s="3">
        <v>5.1362500000000004</v>
      </c>
      <c r="O1272" s="2">
        <v>0</v>
      </c>
    </row>
    <row r="1273" spans="1:15" x14ac:dyDescent="0.25">
      <c r="A1273" s="2">
        <v>23</v>
      </c>
      <c r="B1273" s="2" t="s">
        <v>20</v>
      </c>
      <c r="C1273" s="2">
        <v>1</v>
      </c>
      <c r="D1273" s="2">
        <v>8</v>
      </c>
      <c r="E1273" s="2" t="s">
        <v>17</v>
      </c>
      <c r="F1273" s="2">
        <v>1</v>
      </c>
      <c r="G1273" s="2">
        <v>1000</v>
      </c>
      <c r="H1273" s="2">
        <v>812832277</v>
      </c>
      <c r="I1273" s="2">
        <v>10</v>
      </c>
      <c r="J1273" s="2">
        <v>50</v>
      </c>
      <c r="K1273" s="2">
        <v>0</v>
      </c>
      <c r="L1273" s="3">
        <v>3.13625</v>
      </c>
      <c r="M1273" s="3">
        <v>2.8374999999999999</v>
      </c>
      <c r="N1273" s="3">
        <v>6.6612499999999999</v>
      </c>
      <c r="O1273" s="2">
        <v>0</v>
      </c>
    </row>
    <row r="1274" spans="1:15" x14ac:dyDescent="0.25">
      <c r="A1274" s="2">
        <v>24</v>
      </c>
      <c r="B1274" s="2" t="s">
        <v>20</v>
      </c>
      <c r="C1274" s="2">
        <v>1</v>
      </c>
      <c r="D1274" s="2">
        <v>8</v>
      </c>
      <c r="E1274" s="2" t="s">
        <v>15</v>
      </c>
      <c r="F1274" s="2">
        <v>1</v>
      </c>
      <c r="G1274" s="2">
        <v>1000</v>
      </c>
      <c r="H1274" s="2">
        <v>1515383558</v>
      </c>
      <c r="I1274" s="2">
        <v>10</v>
      </c>
      <c r="J1274" s="2">
        <v>50</v>
      </c>
      <c r="K1274" s="2">
        <v>0</v>
      </c>
      <c r="L1274" s="3">
        <v>8.5924999999999994</v>
      </c>
      <c r="M1274" s="3">
        <v>7.1137499999999996</v>
      </c>
      <c r="N1274" s="3">
        <v>16.91375</v>
      </c>
      <c r="O1274" s="2">
        <v>0</v>
      </c>
    </row>
    <row r="1275" spans="1:15" x14ac:dyDescent="0.25">
      <c r="A1275" s="2">
        <v>24</v>
      </c>
      <c r="B1275" s="2" t="s">
        <v>20</v>
      </c>
      <c r="C1275" s="2">
        <v>1</v>
      </c>
      <c r="D1275" s="2">
        <v>8</v>
      </c>
      <c r="E1275" s="2" t="s">
        <v>16</v>
      </c>
      <c r="F1275" s="2">
        <v>1</v>
      </c>
      <c r="G1275" s="2">
        <v>1000</v>
      </c>
      <c r="H1275" s="2">
        <v>1515383558</v>
      </c>
      <c r="I1275" s="2">
        <v>10</v>
      </c>
      <c r="J1275" s="2">
        <v>50</v>
      </c>
      <c r="K1275" s="2">
        <v>0</v>
      </c>
      <c r="L1275" s="3">
        <v>1.6725000000000001</v>
      </c>
      <c r="M1275" s="3">
        <v>3.2574999999999998</v>
      </c>
      <c r="N1275" s="3">
        <v>5.7675000000000001</v>
      </c>
      <c r="O1275" s="2">
        <v>0</v>
      </c>
    </row>
    <row r="1276" spans="1:15" x14ac:dyDescent="0.25">
      <c r="A1276" s="2">
        <v>24</v>
      </c>
      <c r="B1276" s="2" t="s">
        <v>20</v>
      </c>
      <c r="C1276" s="2">
        <v>1</v>
      </c>
      <c r="D1276" s="2">
        <v>8</v>
      </c>
      <c r="E1276" s="2" t="s">
        <v>17</v>
      </c>
      <c r="F1276" s="2">
        <v>1</v>
      </c>
      <c r="G1276" s="2">
        <v>1000</v>
      </c>
      <c r="H1276" s="2">
        <v>1515383558</v>
      </c>
      <c r="I1276" s="2">
        <v>10</v>
      </c>
      <c r="J1276" s="2">
        <v>50</v>
      </c>
      <c r="K1276" s="2">
        <v>0</v>
      </c>
      <c r="L1276" s="3">
        <v>3.6312500000000001</v>
      </c>
      <c r="M1276" s="3">
        <v>2.76</v>
      </c>
      <c r="N1276" s="3">
        <v>7.0287499999999996</v>
      </c>
      <c r="O1276" s="2">
        <v>0</v>
      </c>
    </row>
    <row r="1277" spans="1:15" x14ac:dyDescent="0.25">
      <c r="A1277" s="2">
        <v>25</v>
      </c>
      <c r="B1277" s="2" t="s">
        <v>20</v>
      </c>
      <c r="C1277" s="2">
        <v>1</v>
      </c>
      <c r="D1277" s="2">
        <v>8</v>
      </c>
      <c r="E1277" s="2" t="s">
        <v>15</v>
      </c>
      <c r="F1277" s="2">
        <v>1</v>
      </c>
      <c r="G1277" s="2">
        <v>1000</v>
      </c>
      <c r="H1277" s="2">
        <v>1523198569</v>
      </c>
      <c r="I1277" s="2">
        <v>10</v>
      </c>
      <c r="J1277" s="2">
        <v>50</v>
      </c>
      <c r="K1277" s="2">
        <v>0</v>
      </c>
      <c r="L1277" s="3">
        <v>10.561249999999999</v>
      </c>
      <c r="M1277" s="3">
        <v>8.125</v>
      </c>
      <c r="N1277" s="3">
        <v>19.8675</v>
      </c>
      <c r="O1277" s="2">
        <v>0</v>
      </c>
    </row>
    <row r="1278" spans="1:15" x14ac:dyDescent="0.25">
      <c r="A1278" s="2">
        <v>25</v>
      </c>
      <c r="B1278" s="2" t="s">
        <v>20</v>
      </c>
      <c r="C1278" s="2">
        <v>1</v>
      </c>
      <c r="D1278" s="2">
        <v>8</v>
      </c>
      <c r="E1278" s="2" t="s">
        <v>16</v>
      </c>
      <c r="F1278" s="2">
        <v>1</v>
      </c>
      <c r="G1278" s="2">
        <v>1000</v>
      </c>
      <c r="H1278" s="2">
        <v>1523198569</v>
      </c>
      <c r="I1278" s="2">
        <v>10</v>
      </c>
      <c r="J1278" s="2">
        <v>50</v>
      </c>
      <c r="K1278" s="2">
        <v>0</v>
      </c>
      <c r="L1278" s="3">
        <v>2.44875</v>
      </c>
      <c r="M1278" s="3">
        <v>4.0837500000000002</v>
      </c>
      <c r="N1278" s="3">
        <v>7.3550000000000004</v>
      </c>
      <c r="O1278" s="2">
        <v>0</v>
      </c>
    </row>
    <row r="1279" spans="1:15" x14ac:dyDescent="0.25">
      <c r="A1279" s="2">
        <v>25</v>
      </c>
      <c r="B1279" s="2" t="s">
        <v>20</v>
      </c>
      <c r="C1279" s="2">
        <v>1</v>
      </c>
      <c r="D1279" s="2">
        <v>8</v>
      </c>
      <c r="E1279" s="2" t="s">
        <v>17</v>
      </c>
      <c r="F1279" s="2">
        <v>1</v>
      </c>
      <c r="G1279" s="2">
        <v>1000</v>
      </c>
      <c r="H1279" s="2">
        <v>1523198569</v>
      </c>
      <c r="I1279" s="2">
        <v>10</v>
      </c>
      <c r="J1279" s="2">
        <v>50</v>
      </c>
      <c r="K1279" s="2">
        <v>0</v>
      </c>
      <c r="L1279" s="3">
        <v>3.6662499999999998</v>
      </c>
      <c r="M1279" s="3">
        <v>3.0975000000000001</v>
      </c>
      <c r="N1279" s="3">
        <v>7.4437499999999996</v>
      </c>
      <c r="O1279" s="2">
        <v>0</v>
      </c>
    </row>
    <row r="1280" spans="1:15" x14ac:dyDescent="0.25">
      <c r="A1280" s="2">
        <v>26</v>
      </c>
      <c r="B1280" s="2" t="s">
        <v>20</v>
      </c>
      <c r="C1280" s="2">
        <v>1</v>
      </c>
      <c r="D1280" s="2">
        <v>8</v>
      </c>
      <c r="E1280" s="2" t="s">
        <v>15</v>
      </c>
      <c r="F1280" s="2">
        <v>1</v>
      </c>
      <c r="G1280" s="2">
        <v>1000</v>
      </c>
      <c r="H1280" s="2">
        <v>1501053376</v>
      </c>
      <c r="I1280" s="2">
        <v>10</v>
      </c>
      <c r="J1280" s="2">
        <v>50</v>
      </c>
      <c r="K1280" s="2">
        <v>0</v>
      </c>
      <c r="L1280" s="3">
        <v>8.9499999999999993</v>
      </c>
      <c r="M1280" s="3">
        <v>6.6449999999999996</v>
      </c>
      <c r="N1280" s="3">
        <v>16.75375</v>
      </c>
      <c r="O1280" s="2">
        <v>0</v>
      </c>
    </row>
    <row r="1281" spans="1:15" x14ac:dyDescent="0.25">
      <c r="A1281" s="2">
        <v>26</v>
      </c>
      <c r="B1281" s="2" t="s">
        <v>20</v>
      </c>
      <c r="C1281" s="2">
        <v>1</v>
      </c>
      <c r="D1281" s="2">
        <v>8</v>
      </c>
      <c r="E1281" s="2" t="s">
        <v>16</v>
      </c>
      <c r="F1281" s="2">
        <v>1</v>
      </c>
      <c r="G1281" s="2">
        <v>1000</v>
      </c>
      <c r="H1281" s="2">
        <v>1501053376</v>
      </c>
      <c r="I1281" s="2">
        <v>10</v>
      </c>
      <c r="J1281" s="2">
        <v>50</v>
      </c>
      <c r="K1281" s="2">
        <v>0</v>
      </c>
      <c r="L1281" s="3">
        <v>2.7275</v>
      </c>
      <c r="M1281" s="3">
        <v>4.5237499999999997</v>
      </c>
      <c r="N1281" s="3">
        <v>8.0975000000000001</v>
      </c>
      <c r="O1281" s="2">
        <v>0</v>
      </c>
    </row>
    <row r="1282" spans="1:15" x14ac:dyDescent="0.25">
      <c r="A1282" s="2">
        <v>26</v>
      </c>
      <c r="B1282" s="2" t="s">
        <v>20</v>
      </c>
      <c r="C1282" s="2">
        <v>1</v>
      </c>
      <c r="D1282" s="2">
        <v>8</v>
      </c>
      <c r="E1282" s="2" t="s">
        <v>17</v>
      </c>
      <c r="F1282" s="2">
        <v>1</v>
      </c>
      <c r="G1282" s="2">
        <v>1000</v>
      </c>
      <c r="H1282" s="2">
        <v>1501053376</v>
      </c>
      <c r="I1282" s="2">
        <v>10</v>
      </c>
      <c r="J1282" s="2">
        <v>50</v>
      </c>
      <c r="K1282" s="2">
        <v>0</v>
      </c>
      <c r="L1282" s="3">
        <v>2.7662499999999999</v>
      </c>
      <c r="M1282" s="3">
        <v>2.2825000000000002</v>
      </c>
      <c r="N1282" s="3">
        <v>5.7112499999999997</v>
      </c>
      <c r="O1282" s="2">
        <v>0</v>
      </c>
    </row>
    <row r="1283" spans="1:15" x14ac:dyDescent="0.25">
      <c r="A1283" s="2">
        <v>27</v>
      </c>
      <c r="B1283" s="2" t="s">
        <v>20</v>
      </c>
      <c r="C1283" s="2">
        <v>1</v>
      </c>
      <c r="D1283" s="2">
        <v>8</v>
      </c>
      <c r="E1283" s="2" t="s">
        <v>15</v>
      </c>
      <c r="F1283" s="2">
        <v>1</v>
      </c>
      <c r="G1283" s="2">
        <v>1000</v>
      </c>
      <c r="H1283" s="2">
        <v>634753172</v>
      </c>
      <c r="I1283" s="2">
        <v>10</v>
      </c>
      <c r="J1283" s="2">
        <v>50</v>
      </c>
      <c r="K1283" s="2">
        <v>0</v>
      </c>
      <c r="L1283" s="3">
        <v>11.046250000000001</v>
      </c>
      <c r="M1283" s="3">
        <v>7.6825000000000001</v>
      </c>
      <c r="N1283" s="3">
        <v>19.93375</v>
      </c>
      <c r="O1283" s="2">
        <v>0</v>
      </c>
    </row>
    <row r="1284" spans="1:15" x14ac:dyDescent="0.25">
      <c r="A1284" s="2">
        <v>27</v>
      </c>
      <c r="B1284" s="2" t="s">
        <v>20</v>
      </c>
      <c r="C1284" s="2">
        <v>1</v>
      </c>
      <c r="D1284" s="2">
        <v>8</v>
      </c>
      <c r="E1284" s="2" t="s">
        <v>16</v>
      </c>
      <c r="F1284" s="2">
        <v>1</v>
      </c>
      <c r="G1284" s="2">
        <v>1000</v>
      </c>
      <c r="H1284" s="2">
        <v>634753172</v>
      </c>
      <c r="I1284" s="2">
        <v>10</v>
      </c>
      <c r="J1284" s="2">
        <v>50</v>
      </c>
      <c r="K1284" s="2">
        <v>0</v>
      </c>
      <c r="L1284" s="3">
        <v>1.3162499999999999</v>
      </c>
      <c r="M1284" s="3">
        <v>3.1037499999999998</v>
      </c>
      <c r="N1284" s="3">
        <v>5.2949999999999999</v>
      </c>
      <c r="O1284" s="2">
        <v>0</v>
      </c>
    </row>
    <row r="1285" spans="1:15" x14ac:dyDescent="0.25">
      <c r="A1285" s="2">
        <v>27</v>
      </c>
      <c r="B1285" s="2" t="s">
        <v>20</v>
      </c>
      <c r="C1285" s="2">
        <v>1</v>
      </c>
      <c r="D1285" s="2">
        <v>8</v>
      </c>
      <c r="E1285" s="2" t="s">
        <v>17</v>
      </c>
      <c r="F1285" s="2">
        <v>1</v>
      </c>
      <c r="G1285" s="2">
        <v>1000</v>
      </c>
      <c r="H1285" s="2">
        <v>634753172</v>
      </c>
      <c r="I1285" s="2">
        <v>10</v>
      </c>
      <c r="J1285" s="2">
        <v>50</v>
      </c>
      <c r="K1285" s="2">
        <v>0</v>
      </c>
      <c r="L1285" s="3">
        <v>2.9562499999999998</v>
      </c>
      <c r="M1285" s="3">
        <v>2.5412499999999998</v>
      </c>
      <c r="N1285" s="3">
        <v>6.1762499999999996</v>
      </c>
      <c r="O1285" s="2">
        <v>0</v>
      </c>
    </row>
    <row r="1286" spans="1:15" x14ac:dyDescent="0.25">
      <c r="A1286" s="2">
        <v>28</v>
      </c>
      <c r="B1286" s="2" t="s">
        <v>20</v>
      </c>
      <c r="C1286" s="2">
        <v>1</v>
      </c>
      <c r="D1286" s="2">
        <v>8</v>
      </c>
      <c r="E1286" s="2" t="s">
        <v>15</v>
      </c>
      <c r="F1286" s="2">
        <v>1</v>
      </c>
      <c r="G1286" s="2">
        <v>1000</v>
      </c>
      <c r="H1286" s="2">
        <v>1631682631</v>
      </c>
      <c r="I1286" s="2">
        <v>10</v>
      </c>
      <c r="J1286" s="2">
        <v>50</v>
      </c>
      <c r="K1286" s="2">
        <v>0</v>
      </c>
      <c r="L1286" s="3">
        <v>9.0812500000000007</v>
      </c>
      <c r="M1286" s="3">
        <v>6.9050000000000002</v>
      </c>
      <c r="N1286" s="3">
        <v>17.151250000000001</v>
      </c>
      <c r="O1286" s="2">
        <v>0</v>
      </c>
    </row>
    <row r="1287" spans="1:15" x14ac:dyDescent="0.25">
      <c r="A1287" s="2">
        <v>28</v>
      </c>
      <c r="B1287" s="2" t="s">
        <v>20</v>
      </c>
      <c r="C1287" s="2">
        <v>1</v>
      </c>
      <c r="D1287" s="2">
        <v>8</v>
      </c>
      <c r="E1287" s="2" t="s">
        <v>16</v>
      </c>
      <c r="F1287" s="2">
        <v>1</v>
      </c>
      <c r="G1287" s="2">
        <v>1000</v>
      </c>
      <c r="H1287" s="2">
        <v>1631682631</v>
      </c>
      <c r="I1287" s="2">
        <v>10</v>
      </c>
      <c r="J1287" s="2">
        <v>50</v>
      </c>
      <c r="K1287" s="2">
        <v>0</v>
      </c>
      <c r="L1287" s="3">
        <v>3.1637499999999998</v>
      </c>
      <c r="M1287" s="3">
        <v>5.2062499999999998</v>
      </c>
      <c r="N1287" s="3">
        <v>9.223749999999999</v>
      </c>
      <c r="O1287" s="2">
        <v>0</v>
      </c>
    </row>
    <row r="1288" spans="1:15" x14ac:dyDescent="0.25">
      <c r="A1288" s="2">
        <v>28</v>
      </c>
      <c r="B1288" s="2" t="s">
        <v>20</v>
      </c>
      <c r="C1288" s="2">
        <v>1</v>
      </c>
      <c r="D1288" s="2">
        <v>8</v>
      </c>
      <c r="E1288" s="2" t="s">
        <v>17</v>
      </c>
      <c r="F1288" s="2">
        <v>1</v>
      </c>
      <c r="G1288" s="2">
        <v>1000</v>
      </c>
      <c r="H1288" s="2">
        <v>1631682631</v>
      </c>
      <c r="I1288" s="2">
        <v>10</v>
      </c>
      <c r="J1288" s="2">
        <v>50</v>
      </c>
      <c r="K1288" s="2">
        <v>0</v>
      </c>
      <c r="L1288" s="3">
        <v>3.1775000000000002</v>
      </c>
      <c r="M1288" s="3">
        <v>2.6775000000000002</v>
      </c>
      <c r="N1288" s="3">
        <v>6.5412499999999998</v>
      </c>
      <c r="O1288" s="2">
        <v>0</v>
      </c>
    </row>
    <row r="1289" spans="1:15" x14ac:dyDescent="0.25">
      <c r="A1289" s="2">
        <v>29</v>
      </c>
      <c r="B1289" s="2" t="s">
        <v>20</v>
      </c>
      <c r="C1289" s="2">
        <v>1</v>
      </c>
      <c r="D1289" s="2">
        <v>8</v>
      </c>
      <c r="E1289" s="2" t="s">
        <v>15</v>
      </c>
      <c r="F1289" s="2">
        <v>1</v>
      </c>
      <c r="G1289" s="2">
        <v>1000</v>
      </c>
      <c r="H1289" s="2">
        <v>946397456</v>
      </c>
      <c r="I1289" s="2">
        <v>10</v>
      </c>
      <c r="J1289" s="2">
        <v>50</v>
      </c>
      <c r="K1289" s="2">
        <v>0</v>
      </c>
      <c r="L1289" s="3">
        <v>10.7225</v>
      </c>
      <c r="M1289" s="3">
        <v>7.8962500000000002</v>
      </c>
      <c r="N1289" s="3">
        <v>19.785</v>
      </c>
      <c r="O1289" s="2">
        <v>0</v>
      </c>
    </row>
    <row r="1290" spans="1:15" x14ac:dyDescent="0.25">
      <c r="A1290" s="2">
        <v>29</v>
      </c>
      <c r="B1290" s="2" t="s">
        <v>20</v>
      </c>
      <c r="C1290" s="2">
        <v>1</v>
      </c>
      <c r="D1290" s="2">
        <v>8</v>
      </c>
      <c r="E1290" s="2" t="s">
        <v>16</v>
      </c>
      <c r="F1290" s="2">
        <v>1</v>
      </c>
      <c r="G1290" s="2">
        <v>1000</v>
      </c>
      <c r="H1290" s="2">
        <v>946397456</v>
      </c>
      <c r="I1290" s="2">
        <v>10</v>
      </c>
      <c r="J1290" s="2">
        <v>50</v>
      </c>
      <c r="K1290" s="2">
        <v>0</v>
      </c>
      <c r="L1290" s="3">
        <v>3.9187500000000002</v>
      </c>
      <c r="M1290" s="3">
        <v>5.8537499999999998</v>
      </c>
      <c r="N1290" s="3">
        <v>10.68</v>
      </c>
      <c r="O1290" s="2">
        <v>0</v>
      </c>
    </row>
    <row r="1291" spans="1:15" x14ac:dyDescent="0.25">
      <c r="A1291" s="2">
        <v>29</v>
      </c>
      <c r="B1291" s="2" t="s">
        <v>20</v>
      </c>
      <c r="C1291" s="2">
        <v>1</v>
      </c>
      <c r="D1291" s="2">
        <v>8</v>
      </c>
      <c r="E1291" s="2" t="s">
        <v>17</v>
      </c>
      <c r="F1291" s="2">
        <v>1</v>
      </c>
      <c r="G1291" s="2">
        <v>1000</v>
      </c>
      <c r="H1291" s="2">
        <v>946397456</v>
      </c>
      <c r="I1291" s="2">
        <v>10</v>
      </c>
      <c r="J1291" s="2">
        <v>50</v>
      </c>
      <c r="K1291" s="2">
        <v>0</v>
      </c>
      <c r="L1291" s="3">
        <v>3.6612499999999999</v>
      </c>
      <c r="M1291" s="3">
        <v>2.8875000000000002</v>
      </c>
      <c r="N1291" s="3">
        <v>7.2287499999999998</v>
      </c>
      <c r="O1291" s="2">
        <v>0</v>
      </c>
    </row>
    <row r="1292" spans="1:15" x14ac:dyDescent="0.25">
      <c r="A1292" s="2">
        <v>30</v>
      </c>
      <c r="B1292" s="2" t="s">
        <v>20</v>
      </c>
      <c r="C1292" s="2">
        <v>1</v>
      </c>
      <c r="D1292" s="2">
        <v>8</v>
      </c>
      <c r="E1292" s="2" t="s">
        <v>15</v>
      </c>
      <c r="F1292" s="2">
        <v>1</v>
      </c>
      <c r="G1292" s="2">
        <v>1000</v>
      </c>
      <c r="H1292" s="2">
        <v>783544220</v>
      </c>
      <c r="I1292" s="2">
        <v>10</v>
      </c>
      <c r="J1292" s="2">
        <v>50</v>
      </c>
      <c r="K1292" s="2">
        <v>0</v>
      </c>
      <c r="L1292" s="3">
        <v>9.2562499999999996</v>
      </c>
      <c r="M1292" s="3">
        <v>7.1112500000000001</v>
      </c>
      <c r="N1292" s="3">
        <v>17.5425</v>
      </c>
      <c r="O1292" s="2">
        <v>0</v>
      </c>
    </row>
    <row r="1293" spans="1:15" x14ac:dyDescent="0.25">
      <c r="A1293" s="2">
        <v>30</v>
      </c>
      <c r="B1293" s="2" t="s">
        <v>20</v>
      </c>
      <c r="C1293" s="2">
        <v>1</v>
      </c>
      <c r="D1293" s="2">
        <v>8</v>
      </c>
      <c r="E1293" s="2" t="s">
        <v>16</v>
      </c>
      <c r="F1293" s="2">
        <v>1</v>
      </c>
      <c r="G1293" s="2">
        <v>1000</v>
      </c>
      <c r="H1293" s="2">
        <v>783544220</v>
      </c>
      <c r="I1293" s="2">
        <v>10</v>
      </c>
      <c r="J1293" s="2">
        <v>50</v>
      </c>
      <c r="K1293" s="2">
        <v>0</v>
      </c>
      <c r="L1293" s="3">
        <v>3.375</v>
      </c>
      <c r="M1293" s="3">
        <v>5.4987500000000002</v>
      </c>
      <c r="N1293" s="3">
        <v>9.9175000000000004</v>
      </c>
      <c r="O1293" s="2">
        <v>0</v>
      </c>
    </row>
    <row r="1294" spans="1:15" x14ac:dyDescent="0.25">
      <c r="A1294" s="2">
        <v>30</v>
      </c>
      <c r="B1294" s="2" t="s">
        <v>20</v>
      </c>
      <c r="C1294" s="2">
        <v>1</v>
      </c>
      <c r="D1294" s="2">
        <v>8</v>
      </c>
      <c r="E1294" s="2" t="s">
        <v>17</v>
      </c>
      <c r="F1294" s="2">
        <v>1</v>
      </c>
      <c r="G1294" s="2">
        <v>1000</v>
      </c>
      <c r="H1294" s="2">
        <v>783544220</v>
      </c>
      <c r="I1294" s="2">
        <v>10</v>
      </c>
      <c r="J1294" s="2">
        <v>50</v>
      </c>
      <c r="K1294" s="2">
        <v>0</v>
      </c>
      <c r="L1294" s="3">
        <v>3.1012499999999998</v>
      </c>
      <c r="M1294" s="3">
        <v>2.36</v>
      </c>
      <c r="N1294" s="3">
        <v>6.1574999999999998</v>
      </c>
      <c r="O1294" s="2">
        <v>0</v>
      </c>
    </row>
    <row r="1295" spans="1:15" x14ac:dyDescent="0.25">
      <c r="A1295" s="2">
        <v>31</v>
      </c>
      <c r="B1295" s="2" t="s">
        <v>20</v>
      </c>
      <c r="C1295" s="2">
        <v>1</v>
      </c>
      <c r="D1295" s="2">
        <v>8</v>
      </c>
      <c r="E1295" s="2" t="s">
        <v>15</v>
      </c>
      <c r="F1295" s="2">
        <v>1</v>
      </c>
      <c r="G1295" s="2">
        <v>1000</v>
      </c>
      <c r="H1295" s="2">
        <v>1847156556</v>
      </c>
      <c r="I1295" s="2">
        <v>10</v>
      </c>
      <c r="J1295" s="2">
        <v>50</v>
      </c>
      <c r="K1295" s="2">
        <v>0</v>
      </c>
      <c r="L1295" s="3">
        <v>10.29875</v>
      </c>
      <c r="M1295" s="3">
        <v>7.6387499999999999</v>
      </c>
      <c r="N1295" s="3">
        <v>19.116250000000001</v>
      </c>
      <c r="O1295" s="2">
        <v>0</v>
      </c>
    </row>
    <row r="1296" spans="1:15" x14ac:dyDescent="0.25">
      <c r="A1296" s="2">
        <v>31</v>
      </c>
      <c r="B1296" s="2" t="s">
        <v>20</v>
      </c>
      <c r="C1296" s="2">
        <v>1</v>
      </c>
      <c r="D1296" s="2">
        <v>8</v>
      </c>
      <c r="E1296" s="2" t="s">
        <v>16</v>
      </c>
      <c r="F1296" s="2">
        <v>1</v>
      </c>
      <c r="G1296" s="2">
        <v>1000</v>
      </c>
      <c r="H1296" s="2">
        <v>1847156556</v>
      </c>
      <c r="I1296" s="2">
        <v>10</v>
      </c>
      <c r="J1296" s="2">
        <v>50</v>
      </c>
      <c r="K1296" s="2">
        <v>0</v>
      </c>
      <c r="L1296" s="3">
        <v>3.2749999999999999</v>
      </c>
      <c r="M1296" s="3">
        <v>5.2162499999999996</v>
      </c>
      <c r="N1296" s="3">
        <v>9.348749999999999</v>
      </c>
      <c r="O1296" s="2">
        <v>0</v>
      </c>
    </row>
    <row r="1297" spans="1:15" x14ac:dyDescent="0.25">
      <c r="A1297" s="2">
        <v>31</v>
      </c>
      <c r="B1297" s="2" t="s">
        <v>20</v>
      </c>
      <c r="C1297" s="2">
        <v>1</v>
      </c>
      <c r="D1297" s="2">
        <v>8</v>
      </c>
      <c r="E1297" s="2" t="s">
        <v>17</v>
      </c>
      <c r="F1297" s="2">
        <v>1</v>
      </c>
      <c r="G1297" s="2">
        <v>1000</v>
      </c>
      <c r="H1297" s="2">
        <v>1847156556</v>
      </c>
      <c r="I1297" s="2">
        <v>10</v>
      </c>
      <c r="J1297" s="2">
        <v>50</v>
      </c>
      <c r="K1297" s="2">
        <v>0</v>
      </c>
      <c r="L1297" s="3">
        <v>3.4012500000000001</v>
      </c>
      <c r="M1297" s="3">
        <v>2.5762499999999999</v>
      </c>
      <c r="N1297" s="3">
        <v>6.6574999999999998</v>
      </c>
      <c r="O1297" s="2">
        <v>0</v>
      </c>
    </row>
    <row r="1298" spans="1:15" x14ac:dyDescent="0.25">
      <c r="A1298" s="2">
        <v>32</v>
      </c>
      <c r="B1298" s="2" t="s">
        <v>20</v>
      </c>
      <c r="C1298" s="2">
        <v>1</v>
      </c>
      <c r="D1298" s="2">
        <v>8</v>
      </c>
      <c r="E1298" s="2" t="s">
        <v>15</v>
      </c>
      <c r="F1298" s="2">
        <v>1</v>
      </c>
      <c r="G1298" s="2">
        <v>1000</v>
      </c>
      <c r="H1298" s="2">
        <v>904387628</v>
      </c>
      <c r="I1298" s="2">
        <v>10</v>
      </c>
      <c r="J1298" s="2">
        <v>50</v>
      </c>
      <c r="K1298" s="2">
        <v>0</v>
      </c>
      <c r="L1298" s="3">
        <v>9.8324999999999996</v>
      </c>
      <c r="M1298" s="3">
        <v>7.3687500000000004</v>
      </c>
      <c r="N1298" s="3">
        <v>18.38625</v>
      </c>
      <c r="O1298" s="2">
        <v>0</v>
      </c>
    </row>
    <row r="1299" spans="1:15" x14ac:dyDescent="0.25">
      <c r="A1299" s="2">
        <v>32</v>
      </c>
      <c r="B1299" s="2" t="s">
        <v>20</v>
      </c>
      <c r="C1299" s="2">
        <v>1</v>
      </c>
      <c r="D1299" s="2">
        <v>8</v>
      </c>
      <c r="E1299" s="2" t="s">
        <v>16</v>
      </c>
      <c r="F1299" s="2">
        <v>1</v>
      </c>
      <c r="G1299" s="2">
        <v>1000</v>
      </c>
      <c r="H1299" s="2">
        <v>904387628</v>
      </c>
      <c r="I1299" s="2">
        <v>10</v>
      </c>
      <c r="J1299" s="2">
        <v>50</v>
      </c>
      <c r="K1299" s="2">
        <v>0</v>
      </c>
      <c r="L1299" s="3">
        <v>1.5337499999999999</v>
      </c>
      <c r="M1299" s="3">
        <v>3.7012499999999999</v>
      </c>
      <c r="N1299" s="3">
        <v>6.1050000000000004</v>
      </c>
      <c r="O1299" s="2">
        <v>0</v>
      </c>
    </row>
    <row r="1300" spans="1:15" x14ac:dyDescent="0.25">
      <c r="A1300" s="2">
        <v>32</v>
      </c>
      <c r="B1300" s="2" t="s">
        <v>20</v>
      </c>
      <c r="C1300" s="2">
        <v>1</v>
      </c>
      <c r="D1300" s="2">
        <v>8</v>
      </c>
      <c r="E1300" s="2" t="s">
        <v>17</v>
      </c>
      <c r="F1300" s="2">
        <v>1</v>
      </c>
      <c r="G1300" s="2">
        <v>1000</v>
      </c>
      <c r="H1300" s="2">
        <v>904387628</v>
      </c>
      <c r="I1300" s="2">
        <v>10</v>
      </c>
      <c r="J1300" s="2">
        <v>50</v>
      </c>
      <c r="K1300" s="2">
        <v>0</v>
      </c>
      <c r="L1300" s="3">
        <v>3.9537499999999999</v>
      </c>
      <c r="M1300" s="3">
        <v>3.1312500000000001</v>
      </c>
      <c r="N1300" s="3">
        <v>7.7625000000000002</v>
      </c>
      <c r="O1300" s="2">
        <v>0</v>
      </c>
    </row>
    <row r="1301" spans="1:15" x14ac:dyDescent="0.25">
      <c r="A1301" s="2">
        <v>33</v>
      </c>
      <c r="B1301" s="2" t="s">
        <v>20</v>
      </c>
      <c r="C1301" s="2">
        <v>1</v>
      </c>
      <c r="D1301" s="2">
        <v>8</v>
      </c>
      <c r="E1301" s="2" t="s">
        <v>15</v>
      </c>
      <c r="F1301" s="2">
        <v>1</v>
      </c>
      <c r="G1301" s="2">
        <v>1000</v>
      </c>
      <c r="H1301" s="2">
        <v>127060778</v>
      </c>
      <c r="I1301" s="2">
        <v>10</v>
      </c>
      <c r="J1301" s="2">
        <v>50</v>
      </c>
      <c r="K1301" s="2">
        <v>0</v>
      </c>
      <c r="L1301" s="3">
        <v>9.4187499999999993</v>
      </c>
      <c r="M1301" s="3">
        <v>6.8425000000000002</v>
      </c>
      <c r="N1301" s="3">
        <v>17.42625</v>
      </c>
      <c r="O1301" s="2">
        <v>0</v>
      </c>
    </row>
    <row r="1302" spans="1:15" x14ac:dyDescent="0.25">
      <c r="A1302" s="2">
        <v>33</v>
      </c>
      <c r="B1302" s="2" t="s">
        <v>20</v>
      </c>
      <c r="C1302" s="2">
        <v>1</v>
      </c>
      <c r="D1302" s="2">
        <v>8</v>
      </c>
      <c r="E1302" s="2" t="s">
        <v>16</v>
      </c>
      <c r="F1302" s="2">
        <v>1</v>
      </c>
      <c r="G1302" s="2">
        <v>1000</v>
      </c>
      <c r="H1302" s="2">
        <v>127060778</v>
      </c>
      <c r="I1302" s="2">
        <v>10</v>
      </c>
      <c r="J1302" s="2">
        <v>50</v>
      </c>
      <c r="K1302" s="2">
        <v>0</v>
      </c>
      <c r="L1302" s="3">
        <v>2.65</v>
      </c>
      <c r="M1302" s="3">
        <v>4.5062499999999996</v>
      </c>
      <c r="N1302" s="3">
        <v>8.0250000000000004</v>
      </c>
      <c r="O1302" s="2">
        <v>0</v>
      </c>
    </row>
    <row r="1303" spans="1:15" x14ac:dyDescent="0.25">
      <c r="A1303" s="2">
        <v>33</v>
      </c>
      <c r="B1303" s="2" t="s">
        <v>20</v>
      </c>
      <c r="C1303" s="2">
        <v>1</v>
      </c>
      <c r="D1303" s="2">
        <v>8</v>
      </c>
      <c r="E1303" s="2" t="s">
        <v>17</v>
      </c>
      <c r="F1303" s="2">
        <v>1</v>
      </c>
      <c r="G1303" s="2">
        <v>1000</v>
      </c>
      <c r="H1303" s="2">
        <v>127060778</v>
      </c>
      <c r="I1303" s="2">
        <v>10</v>
      </c>
      <c r="J1303" s="2">
        <v>50</v>
      </c>
      <c r="K1303" s="2">
        <v>0</v>
      </c>
      <c r="L1303" s="3">
        <v>4.4037499999999996</v>
      </c>
      <c r="M1303" s="3">
        <v>3.2512500000000002</v>
      </c>
      <c r="N1303" s="3">
        <v>8.36</v>
      </c>
      <c r="O1303" s="2">
        <v>0</v>
      </c>
    </row>
    <row r="1304" spans="1:15" x14ac:dyDescent="0.25">
      <c r="A1304" s="2">
        <v>34</v>
      </c>
      <c r="B1304" s="2" t="s">
        <v>20</v>
      </c>
      <c r="C1304" s="2">
        <v>1</v>
      </c>
      <c r="D1304" s="2">
        <v>8</v>
      </c>
      <c r="E1304" s="2" t="s">
        <v>15</v>
      </c>
      <c r="F1304" s="2">
        <v>1</v>
      </c>
      <c r="G1304" s="2">
        <v>1000</v>
      </c>
      <c r="H1304" s="2">
        <v>1763773510</v>
      </c>
      <c r="I1304" s="2">
        <v>10</v>
      </c>
      <c r="J1304" s="2">
        <v>50</v>
      </c>
      <c r="K1304" s="2">
        <v>0</v>
      </c>
      <c r="L1304" s="3">
        <v>8.65625</v>
      </c>
      <c r="M1304" s="3">
        <v>6.4050000000000002</v>
      </c>
      <c r="N1304" s="3">
        <v>16.267499999999998</v>
      </c>
      <c r="O1304" s="2">
        <v>0</v>
      </c>
    </row>
    <row r="1305" spans="1:15" x14ac:dyDescent="0.25">
      <c r="A1305" s="2">
        <v>34</v>
      </c>
      <c r="B1305" s="2" t="s">
        <v>20</v>
      </c>
      <c r="C1305" s="2">
        <v>1</v>
      </c>
      <c r="D1305" s="2">
        <v>8</v>
      </c>
      <c r="E1305" s="2" t="s">
        <v>16</v>
      </c>
      <c r="F1305" s="2">
        <v>1</v>
      </c>
      <c r="G1305" s="2">
        <v>1000</v>
      </c>
      <c r="H1305" s="2">
        <v>1763773510</v>
      </c>
      <c r="I1305" s="2">
        <v>10</v>
      </c>
      <c r="J1305" s="2">
        <v>50</v>
      </c>
      <c r="K1305" s="2">
        <v>0</v>
      </c>
      <c r="L1305" s="3">
        <v>1.8087500000000001</v>
      </c>
      <c r="M1305" s="3">
        <v>3.71</v>
      </c>
      <c r="N1305" s="3">
        <v>6.3862500000000004</v>
      </c>
      <c r="O1305" s="2">
        <v>0</v>
      </c>
    </row>
    <row r="1306" spans="1:15" x14ac:dyDescent="0.25">
      <c r="A1306" s="2">
        <v>34</v>
      </c>
      <c r="B1306" s="2" t="s">
        <v>20</v>
      </c>
      <c r="C1306" s="2">
        <v>1</v>
      </c>
      <c r="D1306" s="2">
        <v>8</v>
      </c>
      <c r="E1306" s="2" t="s">
        <v>17</v>
      </c>
      <c r="F1306" s="2">
        <v>1</v>
      </c>
      <c r="G1306" s="2">
        <v>1000</v>
      </c>
      <c r="H1306" s="2">
        <v>1763773510</v>
      </c>
      <c r="I1306" s="2">
        <v>10</v>
      </c>
      <c r="J1306" s="2">
        <v>50</v>
      </c>
      <c r="K1306" s="2">
        <v>0</v>
      </c>
      <c r="L1306" s="3">
        <v>3.08</v>
      </c>
      <c r="M1306" s="3">
        <v>2.4874999999999998</v>
      </c>
      <c r="N1306" s="3">
        <v>6.25</v>
      </c>
      <c r="O1306" s="2">
        <v>0</v>
      </c>
    </row>
    <row r="1307" spans="1:15" x14ac:dyDescent="0.25">
      <c r="A1307" s="2">
        <v>35</v>
      </c>
      <c r="B1307" s="2" t="s">
        <v>20</v>
      </c>
      <c r="C1307" s="2">
        <v>1</v>
      </c>
      <c r="D1307" s="2">
        <v>8</v>
      </c>
      <c r="E1307" s="2" t="s">
        <v>15</v>
      </c>
      <c r="F1307" s="2">
        <v>1</v>
      </c>
      <c r="G1307" s="2">
        <v>1000</v>
      </c>
      <c r="H1307" s="2">
        <v>216853361</v>
      </c>
      <c r="I1307" s="2">
        <v>10</v>
      </c>
      <c r="J1307" s="2">
        <v>50</v>
      </c>
      <c r="K1307" s="2">
        <v>0</v>
      </c>
      <c r="L1307" s="3">
        <v>10.05875</v>
      </c>
      <c r="M1307" s="3">
        <v>7.2787499999999996</v>
      </c>
      <c r="N1307" s="3">
        <v>18.53875</v>
      </c>
      <c r="O1307" s="2">
        <v>0</v>
      </c>
    </row>
    <row r="1308" spans="1:15" x14ac:dyDescent="0.25">
      <c r="A1308" s="2">
        <v>35</v>
      </c>
      <c r="B1308" s="2" t="s">
        <v>20</v>
      </c>
      <c r="C1308" s="2">
        <v>1</v>
      </c>
      <c r="D1308" s="2">
        <v>8</v>
      </c>
      <c r="E1308" s="2" t="s">
        <v>16</v>
      </c>
      <c r="F1308" s="2">
        <v>1</v>
      </c>
      <c r="G1308" s="2">
        <v>1000</v>
      </c>
      <c r="H1308" s="2">
        <v>216853361</v>
      </c>
      <c r="I1308" s="2">
        <v>10</v>
      </c>
      <c r="J1308" s="2">
        <v>50</v>
      </c>
      <c r="K1308" s="2">
        <v>0</v>
      </c>
      <c r="L1308" s="3">
        <v>2.61625</v>
      </c>
      <c r="M1308" s="3">
        <v>4.4137500000000003</v>
      </c>
      <c r="N1308" s="3">
        <v>7.89</v>
      </c>
      <c r="O1308" s="2">
        <v>0</v>
      </c>
    </row>
    <row r="1309" spans="1:15" x14ac:dyDescent="0.25">
      <c r="A1309" s="2">
        <v>35</v>
      </c>
      <c r="B1309" s="2" t="s">
        <v>20</v>
      </c>
      <c r="C1309" s="2">
        <v>1</v>
      </c>
      <c r="D1309" s="2">
        <v>8</v>
      </c>
      <c r="E1309" s="2" t="s">
        <v>17</v>
      </c>
      <c r="F1309" s="2">
        <v>1</v>
      </c>
      <c r="G1309" s="2">
        <v>1000</v>
      </c>
      <c r="H1309" s="2">
        <v>216853361</v>
      </c>
      <c r="I1309" s="2">
        <v>10</v>
      </c>
      <c r="J1309" s="2">
        <v>50</v>
      </c>
      <c r="K1309" s="2">
        <v>0</v>
      </c>
      <c r="L1309" s="3">
        <v>3.2662499999999999</v>
      </c>
      <c r="M1309" s="3">
        <v>2.8</v>
      </c>
      <c r="N1309" s="3">
        <v>6.7249999999999996</v>
      </c>
      <c r="O1309" s="2">
        <v>0</v>
      </c>
    </row>
    <row r="1310" spans="1:15" x14ac:dyDescent="0.25">
      <c r="A1310" s="2">
        <v>36</v>
      </c>
      <c r="B1310" s="2" t="s">
        <v>20</v>
      </c>
      <c r="C1310" s="2">
        <v>1</v>
      </c>
      <c r="D1310" s="2">
        <v>8</v>
      </c>
      <c r="E1310" s="2" t="s">
        <v>15</v>
      </c>
      <c r="F1310" s="2">
        <v>1</v>
      </c>
      <c r="G1310" s="2">
        <v>1000</v>
      </c>
      <c r="H1310" s="2">
        <v>815400531</v>
      </c>
      <c r="I1310" s="2">
        <v>10</v>
      </c>
      <c r="J1310" s="2">
        <v>50</v>
      </c>
      <c r="K1310" s="2">
        <v>0</v>
      </c>
      <c r="L1310" s="3">
        <v>9.89</v>
      </c>
      <c r="M1310" s="3">
        <v>7.1812500000000004</v>
      </c>
      <c r="N1310" s="3">
        <v>18.25</v>
      </c>
      <c r="O1310" s="2">
        <v>0</v>
      </c>
    </row>
    <row r="1311" spans="1:15" x14ac:dyDescent="0.25">
      <c r="A1311" s="2">
        <v>36</v>
      </c>
      <c r="B1311" s="2" t="s">
        <v>20</v>
      </c>
      <c r="C1311" s="2">
        <v>1</v>
      </c>
      <c r="D1311" s="2">
        <v>8</v>
      </c>
      <c r="E1311" s="2" t="s">
        <v>16</v>
      </c>
      <c r="F1311" s="2">
        <v>1</v>
      </c>
      <c r="G1311" s="2">
        <v>1000</v>
      </c>
      <c r="H1311" s="2">
        <v>815400531</v>
      </c>
      <c r="I1311" s="2">
        <v>10</v>
      </c>
      <c r="J1311" s="2">
        <v>50</v>
      </c>
      <c r="K1311" s="2">
        <v>0</v>
      </c>
      <c r="L1311" s="3">
        <v>1.76</v>
      </c>
      <c r="M1311" s="3">
        <v>3.0387499999999998</v>
      </c>
      <c r="N1311" s="3">
        <v>5.7175000000000002</v>
      </c>
      <c r="O1311" s="2">
        <v>0</v>
      </c>
    </row>
    <row r="1312" spans="1:15" x14ac:dyDescent="0.25">
      <c r="A1312" s="2">
        <v>36</v>
      </c>
      <c r="B1312" s="2" t="s">
        <v>20</v>
      </c>
      <c r="C1312" s="2">
        <v>1</v>
      </c>
      <c r="D1312" s="2">
        <v>8</v>
      </c>
      <c r="E1312" s="2" t="s">
        <v>17</v>
      </c>
      <c r="F1312" s="2">
        <v>1</v>
      </c>
      <c r="G1312" s="2">
        <v>1000</v>
      </c>
      <c r="H1312" s="2">
        <v>815400531</v>
      </c>
      <c r="I1312" s="2">
        <v>10</v>
      </c>
      <c r="J1312" s="2">
        <v>50</v>
      </c>
      <c r="K1312" s="2">
        <v>0</v>
      </c>
      <c r="L1312" s="3">
        <v>3.0787499999999999</v>
      </c>
      <c r="M1312" s="3">
        <v>2.585</v>
      </c>
      <c r="N1312" s="3">
        <v>6.3112500000000002</v>
      </c>
      <c r="O1312" s="2">
        <v>0</v>
      </c>
    </row>
    <row r="1313" spans="1:15" x14ac:dyDescent="0.25">
      <c r="A1313" s="2">
        <v>37</v>
      </c>
      <c r="B1313" s="2" t="s">
        <v>20</v>
      </c>
      <c r="C1313" s="2">
        <v>1</v>
      </c>
      <c r="D1313" s="2">
        <v>8</v>
      </c>
      <c r="E1313" s="2" t="s">
        <v>15</v>
      </c>
      <c r="F1313" s="2">
        <v>1</v>
      </c>
      <c r="G1313" s="2">
        <v>1000</v>
      </c>
      <c r="H1313" s="2">
        <v>1889404341</v>
      </c>
      <c r="I1313" s="2">
        <v>10</v>
      </c>
      <c r="J1313" s="2">
        <v>50</v>
      </c>
      <c r="K1313" s="2">
        <v>0</v>
      </c>
      <c r="L1313" s="3">
        <v>10.8475</v>
      </c>
      <c r="M1313" s="3">
        <v>7.9662499999999996</v>
      </c>
      <c r="N1313" s="3">
        <v>19.978749999999998</v>
      </c>
      <c r="O1313" s="2">
        <v>0</v>
      </c>
    </row>
    <row r="1314" spans="1:15" x14ac:dyDescent="0.25">
      <c r="A1314" s="2">
        <v>37</v>
      </c>
      <c r="B1314" s="2" t="s">
        <v>20</v>
      </c>
      <c r="C1314" s="2">
        <v>1</v>
      </c>
      <c r="D1314" s="2">
        <v>8</v>
      </c>
      <c r="E1314" s="2" t="s">
        <v>16</v>
      </c>
      <c r="F1314" s="2">
        <v>1</v>
      </c>
      <c r="G1314" s="2">
        <v>1000</v>
      </c>
      <c r="H1314" s="2">
        <v>1889404341</v>
      </c>
      <c r="I1314" s="2">
        <v>10</v>
      </c>
      <c r="J1314" s="2">
        <v>50</v>
      </c>
      <c r="K1314" s="2">
        <v>0</v>
      </c>
      <c r="L1314" s="3">
        <v>2.27</v>
      </c>
      <c r="M1314" s="3">
        <v>4.5449999999999999</v>
      </c>
      <c r="N1314" s="3">
        <v>7.7625000000000002</v>
      </c>
      <c r="O1314" s="2">
        <v>0</v>
      </c>
    </row>
    <row r="1315" spans="1:15" x14ac:dyDescent="0.25">
      <c r="A1315" s="2">
        <v>37</v>
      </c>
      <c r="B1315" s="2" t="s">
        <v>20</v>
      </c>
      <c r="C1315" s="2">
        <v>1</v>
      </c>
      <c r="D1315" s="2">
        <v>8</v>
      </c>
      <c r="E1315" s="2" t="s">
        <v>17</v>
      </c>
      <c r="F1315" s="2">
        <v>1</v>
      </c>
      <c r="G1315" s="2">
        <v>1000</v>
      </c>
      <c r="H1315" s="2">
        <v>1889404341</v>
      </c>
      <c r="I1315" s="2">
        <v>10</v>
      </c>
      <c r="J1315" s="2">
        <v>50</v>
      </c>
      <c r="K1315" s="2">
        <v>0</v>
      </c>
      <c r="L1315" s="3">
        <v>3.875</v>
      </c>
      <c r="M1315" s="3">
        <v>2.92</v>
      </c>
      <c r="N1315" s="3">
        <v>7.48</v>
      </c>
      <c r="O1315" s="2">
        <v>0</v>
      </c>
    </row>
    <row r="1316" spans="1:15" x14ac:dyDescent="0.25">
      <c r="A1316" s="2">
        <v>38</v>
      </c>
      <c r="B1316" s="2" t="s">
        <v>20</v>
      </c>
      <c r="C1316" s="2">
        <v>1</v>
      </c>
      <c r="D1316" s="2">
        <v>8</v>
      </c>
      <c r="E1316" s="2" t="s">
        <v>15</v>
      </c>
      <c r="F1316" s="2">
        <v>1</v>
      </c>
      <c r="G1316" s="2">
        <v>1000</v>
      </c>
      <c r="H1316" s="2">
        <v>1277861863</v>
      </c>
      <c r="I1316" s="2">
        <v>10</v>
      </c>
      <c r="J1316" s="2">
        <v>50</v>
      </c>
      <c r="K1316" s="2">
        <v>0</v>
      </c>
      <c r="L1316" s="3">
        <v>10.855</v>
      </c>
      <c r="M1316" s="3">
        <v>7.96875</v>
      </c>
      <c r="N1316" s="3">
        <v>20.02</v>
      </c>
      <c r="O1316" s="2">
        <v>0</v>
      </c>
    </row>
    <row r="1317" spans="1:15" x14ac:dyDescent="0.25">
      <c r="A1317" s="2">
        <v>38</v>
      </c>
      <c r="B1317" s="2" t="s">
        <v>20</v>
      </c>
      <c r="C1317" s="2">
        <v>1</v>
      </c>
      <c r="D1317" s="2">
        <v>8</v>
      </c>
      <c r="E1317" s="2" t="s">
        <v>16</v>
      </c>
      <c r="F1317" s="2">
        <v>1</v>
      </c>
      <c r="G1317" s="2">
        <v>1000</v>
      </c>
      <c r="H1317" s="2">
        <v>1277861863</v>
      </c>
      <c r="I1317" s="2">
        <v>10</v>
      </c>
      <c r="J1317" s="2">
        <v>50</v>
      </c>
      <c r="K1317" s="2">
        <v>0</v>
      </c>
      <c r="L1317" s="3">
        <v>2.7250000000000001</v>
      </c>
      <c r="M1317" s="3">
        <v>4.7575000000000003</v>
      </c>
      <c r="N1317" s="3">
        <v>8.4337499999999999</v>
      </c>
      <c r="O1317" s="2">
        <v>0</v>
      </c>
    </row>
    <row r="1318" spans="1:15" x14ac:dyDescent="0.25">
      <c r="A1318" s="2">
        <v>38</v>
      </c>
      <c r="B1318" s="2" t="s">
        <v>20</v>
      </c>
      <c r="C1318" s="2">
        <v>1</v>
      </c>
      <c r="D1318" s="2">
        <v>8</v>
      </c>
      <c r="E1318" s="2" t="s">
        <v>17</v>
      </c>
      <c r="F1318" s="2">
        <v>1</v>
      </c>
      <c r="G1318" s="2">
        <v>1000</v>
      </c>
      <c r="H1318" s="2">
        <v>1277861863</v>
      </c>
      <c r="I1318" s="2">
        <v>10</v>
      </c>
      <c r="J1318" s="2">
        <v>50</v>
      </c>
      <c r="K1318" s="2">
        <v>0</v>
      </c>
      <c r="L1318" s="3">
        <v>3.2162500000000001</v>
      </c>
      <c r="M1318" s="3">
        <v>2.4275000000000002</v>
      </c>
      <c r="N1318" s="3">
        <v>6.3150000000000004</v>
      </c>
      <c r="O1318" s="2">
        <v>0</v>
      </c>
    </row>
    <row r="1319" spans="1:15" x14ac:dyDescent="0.25">
      <c r="A1319" s="2">
        <v>39</v>
      </c>
      <c r="B1319" s="2" t="s">
        <v>20</v>
      </c>
      <c r="C1319" s="2">
        <v>1</v>
      </c>
      <c r="D1319" s="2">
        <v>8</v>
      </c>
      <c r="E1319" s="2" t="s">
        <v>15</v>
      </c>
      <c r="F1319" s="2">
        <v>1</v>
      </c>
      <c r="G1319" s="2">
        <v>1000</v>
      </c>
      <c r="H1319" s="2">
        <v>1633233815</v>
      </c>
      <c r="I1319" s="2">
        <v>10</v>
      </c>
      <c r="J1319" s="2">
        <v>50</v>
      </c>
      <c r="K1319" s="2">
        <v>0</v>
      </c>
      <c r="L1319" s="3">
        <v>8.7524999999999995</v>
      </c>
      <c r="M1319" s="3">
        <v>6.8574999999999999</v>
      </c>
      <c r="N1319" s="3">
        <v>16.81625</v>
      </c>
      <c r="O1319" s="2">
        <v>0</v>
      </c>
    </row>
    <row r="1320" spans="1:15" x14ac:dyDescent="0.25">
      <c r="A1320" s="2">
        <v>39</v>
      </c>
      <c r="B1320" s="2" t="s">
        <v>20</v>
      </c>
      <c r="C1320" s="2">
        <v>1</v>
      </c>
      <c r="D1320" s="2">
        <v>8</v>
      </c>
      <c r="E1320" s="2" t="s">
        <v>16</v>
      </c>
      <c r="F1320" s="2">
        <v>1</v>
      </c>
      <c r="G1320" s="2">
        <v>1000</v>
      </c>
      <c r="H1320" s="2">
        <v>1633233815</v>
      </c>
      <c r="I1320" s="2">
        <v>10</v>
      </c>
      <c r="J1320" s="2">
        <v>50</v>
      </c>
      <c r="K1320" s="2">
        <v>0</v>
      </c>
      <c r="L1320" s="3">
        <v>2.8</v>
      </c>
      <c r="M1320" s="3">
        <v>4.3487499999999999</v>
      </c>
      <c r="N1320" s="3">
        <v>7.9950000000000001</v>
      </c>
      <c r="O1320" s="2">
        <v>0</v>
      </c>
    </row>
    <row r="1321" spans="1:15" x14ac:dyDescent="0.25">
      <c r="A1321" s="2">
        <v>39</v>
      </c>
      <c r="B1321" s="2" t="s">
        <v>20</v>
      </c>
      <c r="C1321" s="2">
        <v>1</v>
      </c>
      <c r="D1321" s="2">
        <v>8</v>
      </c>
      <c r="E1321" s="2" t="s">
        <v>17</v>
      </c>
      <c r="F1321" s="2">
        <v>1</v>
      </c>
      <c r="G1321" s="2">
        <v>1000</v>
      </c>
      <c r="H1321" s="2">
        <v>1633233815</v>
      </c>
      <c r="I1321" s="2">
        <v>10</v>
      </c>
      <c r="J1321" s="2">
        <v>50</v>
      </c>
      <c r="K1321" s="2">
        <v>0</v>
      </c>
      <c r="L1321" s="3">
        <v>2.4512499999999999</v>
      </c>
      <c r="M1321" s="3">
        <v>2.2675000000000001</v>
      </c>
      <c r="N1321" s="3">
        <v>5.4050000000000002</v>
      </c>
      <c r="O1321" s="2">
        <v>0</v>
      </c>
    </row>
    <row r="1322" spans="1:15" x14ac:dyDescent="0.25">
      <c r="A1322" s="2">
        <v>40</v>
      </c>
      <c r="B1322" s="2" t="s">
        <v>20</v>
      </c>
      <c r="C1322" s="2">
        <v>1</v>
      </c>
      <c r="D1322" s="2">
        <v>8</v>
      </c>
      <c r="E1322" s="2" t="s">
        <v>15</v>
      </c>
      <c r="F1322" s="2">
        <v>1</v>
      </c>
      <c r="G1322" s="2">
        <v>1000</v>
      </c>
      <c r="H1322" s="2">
        <v>431804828</v>
      </c>
      <c r="I1322" s="2">
        <v>10</v>
      </c>
      <c r="J1322" s="2">
        <v>50</v>
      </c>
      <c r="K1322" s="2">
        <v>0</v>
      </c>
      <c r="L1322" s="3">
        <v>8.8337500000000002</v>
      </c>
      <c r="M1322" s="3">
        <v>7.0650000000000004</v>
      </c>
      <c r="N1322" s="3">
        <v>17.12125</v>
      </c>
      <c r="O1322" s="2">
        <v>0</v>
      </c>
    </row>
    <row r="1323" spans="1:15" x14ac:dyDescent="0.25">
      <c r="A1323" s="2">
        <v>40</v>
      </c>
      <c r="B1323" s="2" t="s">
        <v>20</v>
      </c>
      <c r="C1323" s="2">
        <v>1</v>
      </c>
      <c r="D1323" s="2">
        <v>8</v>
      </c>
      <c r="E1323" s="2" t="s">
        <v>16</v>
      </c>
      <c r="F1323" s="2">
        <v>1</v>
      </c>
      <c r="G1323" s="2">
        <v>1000</v>
      </c>
      <c r="H1323" s="2">
        <v>431804828</v>
      </c>
      <c r="I1323" s="2">
        <v>10</v>
      </c>
      <c r="J1323" s="2">
        <v>50</v>
      </c>
      <c r="K1323" s="2">
        <v>0</v>
      </c>
      <c r="L1323" s="3">
        <v>2.9387500000000002</v>
      </c>
      <c r="M1323" s="3">
        <v>4.8462500000000004</v>
      </c>
      <c r="N1323" s="3">
        <v>8.625</v>
      </c>
      <c r="O1323" s="2">
        <v>0</v>
      </c>
    </row>
    <row r="1324" spans="1:15" x14ac:dyDescent="0.25">
      <c r="A1324" s="2">
        <v>40</v>
      </c>
      <c r="B1324" s="2" t="s">
        <v>20</v>
      </c>
      <c r="C1324" s="2">
        <v>1</v>
      </c>
      <c r="D1324" s="2">
        <v>8</v>
      </c>
      <c r="E1324" s="2" t="s">
        <v>17</v>
      </c>
      <c r="F1324" s="2">
        <v>1</v>
      </c>
      <c r="G1324" s="2">
        <v>1000</v>
      </c>
      <c r="H1324" s="2">
        <v>431804828</v>
      </c>
      <c r="I1324" s="2">
        <v>10</v>
      </c>
      <c r="J1324" s="2">
        <v>50</v>
      </c>
      <c r="K1324" s="2">
        <v>0</v>
      </c>
      <c r="L1324" s="3">
        <v>3.2087500000000002</v>
      </c>
      <c r="M1324" s="3">
        <v>2.4662500000000001</v>
      </c>
      <c r="N1324" s="3">
        <v>6.35</v>
      </c>
      <c r="O1324" s="2">
        <v>0</v>
      </c>
    </row>
    <row r="1325" spans="1:15" x14ac:dyDescent="0.25">
      <c r="A1325" s="2">
        <v>41</v>
      </c>
      <c r="B1325" s="2" t="s">
        <v>20</v>
      </c>
      <c r="C1325" s="2">
        <v>1</v>
      </c>
      <c r="D1325" s="2">
        <v>8</v>
      </c>
      <c r="E1325" s="2" t="s">
        <v>15</v>
      </c>
      <c r="F1325" s="2">
        <v>1</v>
      </c>
      <c r="G1325" s="2">
        <v>1000</v>
      </c>
      <c r="H1325" s="2">
        <v>1159233396</v>
      </c>
      <c r="I1325" s="2">
        <v>10</v>
      </c>
      <c r="J1325" s="2">
        <v>50</v>
      </c>
      <c r="K1325" s="2">
        <v>0</v>
      </c>
      <c r="L1325" s="3">
        <v>10.758749999999999</v>
      </c>
      <c r="M1325" s="3">
        <v>8.1412499999999994</v>
      </c>
      <c r="N1325" s="3">
        <v>20.076250000000002</v>
      </c>
      <c r="O1325" s="2">
        <v>0</v>
      </c>
    </row>
    <row r="1326" spans="1:15" x14ac:dyDescent="0.25">
      <c r="A1326" s="2">
        <v>41</v>
      </c>
      <c r="B1326" s="2" t="s">
        <v>20</v>
      </c>
      <c r="C1326" s="2">
        <v>1</v>
      </c>
      <c r="D1326" s="2">
        <v>8</v>
      </c>
      <c r="E1326" s="2" t="s">
        <v>16</v>
      </c>
      <c r="F1326" s="2">
        <v>1</v>
      </c>
      <c r="G1326" s="2">
        <v>1000</v>
      </c>
      <c r="H1326" s="2">
        <v>1159233396</v>
      </c>
      <c r="I1326" s="2">
        <v>10</v>
      </c>
      <c r="J1326" s="2">
        <v>50</v>
      </c>
      <c r="K1326" s="2">
        <v>0</v>
      </c>
      <c r="L1326" s="3">
        <v>1.31375</v>
      </c>
      <c r="M1326" s="3">
        <v>3.04</v>
      </c>
      <c r="N1326" s="3">
        <v>5.2675000000000001</v>
      </c>
      <c r="O1326" s="2">
        <v>0</v>
      </c>
    </row>
    <row r="1327" spans="1:15" x14ac:dyDescent="0.25">
      <c r="A1327" s="2">
        <v>41</v>
      </c>
      <c r="B1327" s="2" t="s">
        <v>20</v>
      </c>
      <c r="C1327" s="2">
        <v>1</v>
      </c>
      <c r="D1327" s="2">
        <v>8</v>
      </c>
      <c r="E1327" s="2" t="s">
        <v>17</v>
      </c>
      <c r="F1327" s="2">
        <v>1</v>
      </c>
      <c r="G1327" s="2">
        <v>1000</v>
      </c>
      <c r="H1327" s="2">
        <v>1159233396</v>
      </c>
      <c r="I1327" s="2">
        <v>10</v>
      </c>
      <c r="J1327" s="2">
        <v>50</v>
      </c>
      <c r="K1327" s="2">
        <v>0</v>
      </c>
      <c r="L1327" s="3">
        <v>4.625</v>
      </c>
      <c r="M1327" s="3">
        <v>3.2774999999999999</v>
      </c>
      <c r="N1327" s="3">
        <v>8.5962499999999995</v>
      </c>
      <c r="O1327" s="2">
        <v>0</v>
      </c>
    </row>
    <row r="1328" spans="1:15" x14ac:dyDescent="0.25">
      <c r="A1328" s="2">
        <v>42</v>
      </c>
      <c r="B1328" s="2" t="s">
        <v>20</v>
      </c>
      <c r="C1328" s="2">
        <v>1</v>
      </c>
      <c r="D1328" s="2">
        <v>8</v>
      </c>
      <c r="E1328" s="2" t="s">
        <v>15</v>
      </c>
      <c r="F1328" s="2">
        <v>1</v>
      </c>
      <c r="G1328" s="2">
        <v>1000</v>
      </c>
      <c r="H1328" s="2">
        <v>570492694</v>
      </c>
      <c r="I1328" s="2">
        <v>10</v>
      </c>
      <c r="J1328" s="2">
        <v>50</v>
      </c>
      <c r="K1328" s="2">
        <v>0</v>
      </c>
      <c r="L1328" s="3">
        <v>10.133749999999999</v>
      </c>
      <c r="M1328" s="3">
        <v>7.64</v>
      </c>
      <c r="N1328" s="3">
        <v>18.914999999999999</v>
      </c>
      <c r="O1328" s="2">
        <v>0</v>
      </c>
    </row>
    <row r="1329" spans="1:15" x14ac:dyDescent="0.25">
      <c r="A1329" s="2">
        <v>42</v>
      </c>
      <c r="B1329" s="2" t="s">
        <v>20</v>
      </c>
      <c r="C1329" s="2">
        <v>1</v>
      </c>
      <c r="D1329" s="2">
        <v>8</v>
      </c>
      <c r="E1329" s="2" t="s">
        <v>16</v>
      </c>
      <c r="F1329" s="2">
        <v>1</v>
      </c>
      <c r="G1329" s="2">
        <v>1000</v>
      </c>
      <c r="H1329" s="2">
        <v>570492694</v>
      </c>
      <c r="I1329" s="2">
        <v>10</v>
      </c>
      <c r="J1329" s="2">
        <v>50</v>
      </c>
      <c r="K1329" s="2">
        <v>0</v>
      </c>
      <c r="L1329" s="3">
        <v>1.2437499999999999</v>
      </c>
      <c r="M1329" s="3">
        <v>2.7450000000000001</v>
      </c>
      <c r="N1329" s="3">
        <v>4.83</v>
      </c>
      <c r="O1329" s="2">
        <v>0</v>
      </c>
    </row>
    <row r="1330" spans="1:15" x14ac:dyDescent="0.25">
      <c r="A1330" s="2">
        <v>42</v>
      </c>
      <c r="B1330" s="2" t="s">
        <v>20</v>
      </c>
      <c r="C1330" s="2">
        <v>1</v>
      </c>
      <c r="D1330" s="2">
        <v>8</v>
      </c>
      <c r="E1330" s="2" t="s">
        <v>17</v>
      </c>
      <c r="F1330" s="2">
        <v>1</v>
      </c>
      <c r="G1330" s="2">
        <v>1000</v>
      </c>
      <c r="H1330" s="2">
        <v>570492694</v>
      </c>
      <c r="I1330" s="2">
        <v>10</v>
      </c>
      <c r="J1330" s="2">
        <v>50</v>
      </c>
      <c r="K1330" s="2">
        <v>0</v>
      </c>
      <c r="L1330" s="3">
        <v>5.4187500000000002</v>
      </c>
      <c r="M1330" s="3">
        <v>3.8125</v>
      </c>
      <c r="N1330" s="3">
        <v>9.9287500000000009</v>
      </c>
      <c r="O1330" s="2">
        <v>0</v>
      </c>
    </row>
    <row r="1331" spans="1:15" x14ac:dyDescent="0.25">
      <c r="A1331" s="2">
        <v>43</v>
      </c>
      <c r="B1331" s="2" t="s">
        <v>20</v>
      </c>
      <c r="C1331" s="2">
        <v>1</v>
      </c>
      <c r="D1331" s="2">
        <v>8</v>
      </c>
      <c r="E1331" s="2" t="s">
        <v>15</v>
      </c>
      <c r="F1331" s="2">
        <v>1</v>
      </c>
      <c r="G1331" s="2">
        <v>1000</v>
      </c>
      <c r="H1331" s="2">
        <v>939421478</v>
      </c>
      <c r="I1331" s="2">
        <v>10</v>
      </c>
      <c r="J1331" s="2">
        <v>50</v>
      </c>
      <c r="K1331" s="2">
        <v>0</v>
      </c>
      <c r="L1331" s="3">
        <v>8.2712500000000002</v>
      </c>
      <c r="M1331" s="3">
        <v>6.7675000000000001</v>
      </c>
      <c r="N1331" s="3">
        <v>16.204999999999998</v>
      </c>
      <c r="O1331" s="2">
        <v>0</v>
      </c>
    </row>
    <row r="1332" spans="1:15" x14ac:dyDescent="0.25">
      <c r="A1332" s="2">
        <v>43</v>
      </c>
      <c r="B1332" s="2" t="s">
        <v>20</v>
      </c>
      <c r="C1332" s="2">
        <v>1</v>
      </c>
      <c r="D1332" s="2">
        <v>8</v>
      </c>
      <c r="E1332" s="2" t="s">
        <v>16</v>
      </c>
      <c r="F1332" s="2">
        <v>1</v>
      </c>
      <c r="G1332" s="2">
        <v>1000</v>
      </c>
      <c r="H1332" s="2">
        <v>939421478</v>
      </c>
      <c r="I1332" s="2">
        <v>10</v>
      </c>
      <c r="J1332" s="2">
        <v>50</v>
      </c>
      <c r="K1332" s="2">
        <v>0</v>
      </c>
      <c r="L1332" s="3">
        <v>2.6262500000000002</v>
      </c>
      <c r="M1332" s="3">
        <v>4.6524999999999999</v>
      </c>
      <c r="N1332" s="3">
        <v>8.1187500000000004</v>
      </c>
      <c r="O1332" s="2">
        <v>0</v>
      </c>
    </row>
    <row r="1333" spans="1:15" x14ac:dyDescent="0.25">
      <c r="A1333" s="2">
        <v>43</v>
      </c>
      <c r="B1333" s="2" t="s">
        <v>20</v>
      </c>
      <c r="C1333" s="2">
        <v>1</v>
      </c>
      <c r="D1333" s="2">
        <v>8</v>
      </c>
      <c r="E1333" s="2" t="s">
        <v>17</v>
      </c>
      <c r="F1333" s="2">
        <v>1</v>
      </c>
      <c r="G1333" s="2">
        <v>1000</v>
      </c>
      <c r="H1333" s="2">
        <v>939421478</v>
      </c>
      <c r="I1333" s="2">
        <v>10</v>
      </c>
      <c r="J1333" s="2">
        <v>50</v>
      </c>
      <c r="K1333" s="2">
        <v>0</v>
      </c>
      <c r="L1333" s="3">
        <v>4.1574999999999998</v>
      </c>
      <c r="M1333" s="3">
        <v>3.1025</v>
      </c>
      <c r="N1333" s="3">
        <v>7.9587500000000002</v>
      </c>
      <c r="O1333" s="2">
        <v>0</v>
      </c>
    </row>
    <row r="1334" spans="1:15" x14ac:dyDescent="0.25">
      <c r="A1334" s="2">
        <v>44</v>
      </c>
      <c r="B1334" s="2" t="s">
        <v>20</v>
      </c>
      <c r="C1334" s="2">
        <v>1</v>
      </c>
      <c r="D1334" s="2">
        <v>8</v>
      </c>
      <c r="E1334" s="2" t="s">
        <v>15</v>
      </c>
      <c r="F1334" s="2">
        <v>1</v>
      </c>
      <c r="G1334" s="2">
        <v>1000</v>
      </c>
      <c r="H1334" s="2">
        <v>307252398</v>
      </c>
      <c r="I1334" s="2">
        <v>10</v>
      </c>
      <c r="J1334" s="2">
        <v>50</v>
      </c>
      <c r="K1334" s="2">
        <v>0</v>
      </c>
      <c r="L1334" s="3">
        <v>8.9499999999999993</v>
      </c>
      <c r="M1334" s="3">
        <v>6.5212500000000002</v>
      </c>
      <c r="N1334" s="3">
        <v>16.657499999999999</v>
      </c>
      <c r="O1334" s="2">
        <v>0</v>
      </c>
    </row>
    <row r="1335" spans="1:15" x14ac:dyDescent="0.25">
      <c r="A1335" s="2">
        <v>44</v>
      </c>
      <c r="B1335" s="2" t="s">
        <v>20</v>
      </c>
      <c r="C1335" s="2">
        <v>1</v>
      </c>
      <c r="D1335" s="2">
        <v>8</v>
      </c>
      <c r="E1335" s="2" t="s">
        <v>16</v>
      </c>
      <c r="F1335" s="2">
        <v>1</v>
      </c>
      <c r="G1335" s="2">
        <v>1000</v>
      </c>
      <c r="H1335" s="2">
        <v>307252398</v>
      </c>
      <c r="I1335" s="2">
        <v>10</v>
      </c>
      <c r="J1335" s="2">
        <v>50</v>
      </c>
      <c r="K1335" s="2">
        <v>0</v>
      </c>
      <c r="L1335" s="3">
        <v>3.4075000000000002</v>
      </c>
      <c r="M1335" s="3">
        <v>5.11625</v>
      </c>
      <c r="N1335" s="3">
        <v>9.4674999999999994</v>
      </c>
      <c r="O1335" s="2">
        <v>0</v>
      </c>
    </row>
    <row r="1336" spans="1:15" x14ac:dyDescent="0.25">
      <c r="A1336" s="2">
        <v>44</v>
      </c>
      <c r="B1336" s="2" t="s">
        <v>20</v>
      </c>
      <c r="C1336" s="2">
        <v>1</v>
      </c>
      <c r="D1336" s="2">
        <v>8</v>
      </c>
      <c r="E1336" s="2" t="s">
        <v>17</v>
      </c>
      <c r="F1336" s="2">
        <v>1</v>
      </c>
      <c r="G1336" s="2">
        <v>1000</v>
      </c>
      <c r="H1336" s="2">
        <v>307252398</v>
      </c>
      <c r="I1336" s="2">
        <v>10</v>
      </c>
      <c r="J1336" s="2">
        <v>50</v>
      </c>
      <c r="K1336" s="2">
        <v>0</v>
      </c>
      <c r="L1336" s="3">
        <v>3.9725000000000001</v>
      </c>
      <c r="M1336" s="3">
        <v>2.8075000000000001</v>
      </c>
      <c r="N1336" s="3">
        <v>7.4749999999999996</v>
      </c>
      <c r="O1336" s="2">
        <v>0</v>
      </c>
    </row>
    <row r="1337" spans="1:15" x14ac:dyDescent="0.25">
      <c r="A1337" s="2">
        <v>45</v>
      </c>
      <c r="B1337" s="2" t="s">
        <v>20</v>
      </c>
      <c r="C1337" s="2">
        <v>1</v>
      </c>
      <c r="D1337" s="2">
        <v>8</v>
      </c>
      <c r="E1337" s="2" t="s">
        <v>15</v>
      </c>
      <c r="F1337" s="2">
        <v>1</v>
      </c>
      <c r="G1337" s="2">
        <v>1000</v>
      </c>
      <c r="H1337" s="2">
        <v>933515109</v>
      </c>
      <c r="I1337" s="2">
        <v>10</v>
      </c>
      <c r="J1337" s="2">
        <v>50</v>
      </c>
      <c r="K1337" s="2">
        <v>0</v>
      </c>
      <c r="L1337" s="3">
        <v>10.362500000000001</v>
      </c>
      <c r="M1337" s="3">
        <v>7.5374999999999996</v>
      </c>
      <c r="N1337" s="3">
        <v>19.0625</v>
      </c>
      <c r="O1337" s="2">
        <v>0</v>
      </c>
    </row>
    <row r="1338" spans="1:15" x14ac:dyDescent="0.25">
      <c r="A1338" s="2">
        <v>45</v>
      </c>
      <c r="B1338" s="2" t="s">
        <v>20</v>
      </c>
      <c r="C1338" s="2">
        <v>1</v>
      </c>
      <c r="D1338" s="2">
        <v>8</v>
      </c>
      <c r="E1338" s="2" t="s">
        <v>16</v>
      </c>
      <c r="F1338" s="2">
        <v>1</v>
      </c>
      <c r="G1338" s="2">
        <v>1000</v>
      </c>
      <c r="H1338" s="2">
        <v>933515109</v>
      </c>
      <c r="I1338" s="2">
        <v>10</v>
      </c>
      <c r="J1338" s="2">
        <v>50</v>
      </c>
      <c r="K1338" s="2">
        <v>0</v>
      </c>
      <c r="L1338" s="3">
        <v>4.74</v>
      </c>
      <c r="M1338" s="3">
        <v>6.2275</v>
      </c>
      <c r="N1338" s="3">
        <v>11.93125</v>
      </c>
      <c r="O1338" s="2">
        <v>0</v>
      </c>
    </row>
    <row r="1339" spans="1:15" x14ac:dyDescent="0.25">
      <c r="A1339" s="2">
        <v>45</v>
      </c>
      <c r="B1339" s="2" t="s">
        <v>20</v>
      </c>
      <c r="C1339" s="2">
        <v>1</v>
      </c>
      <c r="D1339" s="2">
        <v>8</v>
      </c>
      <c r="E1339" s="2" t="s">
        <v>17</v>
      </c>
      <c r="F1339" s="2">
        <v>1</v>
      </c>
      <c r="G1339" s="2">
        <v>1000</v>
      </c>
      <c r="H1339" s="2">
        <v>933515109</v>
      </c>
      <c r="I1339" s="2">
        <v>10</v>
      </c>
      <c r="J1339" s="2">
        <v>50</v>
      </c>
      <c r="K1339" s="2">
        <v>0</v>
      </c>
      <c r="L1339" s="3">
        <v>3.6487500000000002</v>
      </c>
      <c r="M1339" s="3">
        <v>3.2237499999999999</v>
      </c>
      <c r="N1339" s="3">
        <v>7.5475000000000003</v>
      </c>
      <c r="O1339" s="2">
        <v>0</v>
      </c>
    </row>
    <row r="1340" spans="1:15" x14ac:dyDescent="0.25">
      <c r="A1340" s="2">
        <v>46</v>
      </c>
      <c r="B1340" s="2" t="s">
        <v>20</v>
      </c>
      <c r="C1340" s="2">
        <v>1</v>
      </c>
      <c r="D1340" s="2">
        <v>8</v>
      </c>
      <c r="E1340" s="2" t="s">
        <v>15</v>
      </c>
      <c r="F1340" s="2">
        <v>1</v>
      </c>
      <c r="G1340" s="2">
        <v>1000</v>
      </c>
      <c r="H1340" s="2">
        <v>1199358335</v>
      </c>
      <c r="I1340" s="2">
        <v>10</v>
      </c>
      <c r="J1340" s="2">
        <v>50</v>
      </c>
      <c r="K1340" s="2">
        <v>0</v>
      </c>
      <c r="L1340" s="3">
        <v>10.182500000000001</v>
      </c>
      <c r="M1340" s="3">
        <v>7.5037500000000001</v>
      </c>
      <c r="N1340" s="3">
        <v>18.841249999999999</v>
      </c>
      <c r="O1340" s="2">
        <v>0</v>
      </c>
    </row>
    <row r="1341" spans="1:15" x14ac:dyDescent="0.25">
      <c r="A1341" s="2">
        <v>46</v>
      </c>
      <c r="B1341" s="2" t="s">
        <v>20</v>
      </c>
      <c r="C1341" s="2">
        <v>1</v>
      </c>
      <c r="D1341" s="2">
        <v>8</v>
      </c>
      <c r="E1341" s="2" t="s">
        <v>16</v>
      </c>
      <c r="F1341" s="2">
        <v>1</v>
      </c>
      <c r="G1341" s="2">
        <v>1000</v>
      </c>
      <c r="H1341" s="2">
        <v>1199358335</v>
      </c>
      <c r="I1341" s="2">
        <v>10</v>
      </c>
      <c r="J1341" s="2">
        <v>50</v>
      </c>
      <c r="K1341" s="2">
        <v>0</v>
      </c>
      <c r="L1341" s="3">
        <v>3.4937499999999999</v>
      </c>
      <c r="M1341" s="3">
        <v>5.21</v>
      </c>
      <c r="N1341" s="3">
        <v>9.8112499999999994</v>
      </c>
      <c r="O1341" s="2">
        <v>0</v>
      </c>
    </row>
    <row r="1342" spans="1:15" x14ac:dyDescent="0.25">
      <c r="A1342" s="2">
        <v>46</v>
      </c>
      <c r="B1342" s="2" t="s">
        <v>20</v>
      </c>
      <c r="C1342" s="2">
        <v>1</v>
      </c>
      <c r="D1342" s="2">
        <v>8</v>
      </c>
      <c r="E1342" s="2" t="s">
        <v>17</v>
      </c>
      <c r="F1342" s="2">
        <v>1</v>
      </c>
      <c r="G1342" s="2">
        <v>1000</v>
      </c>
      <c r="H1342" s="2">
        <v>1199358335</v>
      </c>
      <c r="I1342" s="2">
        <v>10</v>
      </c>
      <c r="J1342" s="2">
        <v>50</v>
      </c>
      <c r="K1342" s="2">
        <v>0</v>
      </c>
      <c r="L1342" s="3">
        <v>3.3737499999999998</v>
      </c>
      <c r="M1342" s="3">
        <v>2.6274999999999999</v>
      </c>
      <c r="N1342" s="3">
        <v>6.69625</v>
      </c>
      <c r="O1342" s="2">
        <v>0</v>
      </c>
    </row>
    <row r="1343" spans="1:15" x14ac:dyDescent="0.25">
      <c r="A1343" s="2">
        <v>47</v>
      </c>
      <c r="B1343" s="2" t="s">
        <v>20</v>
      </c>
      <c r="C1343" s="2">
        <v>1</v>
      </c>
      <c r="D1343" s="2">
        <v>8</v>
      </c>
      <c r="E1343" s="2" t="s">
        <v>15</v>
      </c>
      <c r="F1343" s="2">
        <v>1</v>
      </c>
      <c r="G1343" s="2">
        <v>1000</v>
      </c>
      <c r="H1343" s="2">
        <v>264363043</v>
      </c>
      <c r="I1343" s="2">
        <v>10</v>
      </c>
      <c r="J1343" s="2">
        <v>50</v>
      </c>
      <c r="K1343" s="2">
        <v>0</v>
      </c>
      <c r="L1343" s="3">
        <v>10.178750000000001</v>
      </c>
      <c r="M1343" s="3">
        <v>7.2037500000000003</v>
      </c>
      <c r="N1343" s="3">
        <v>18.522500000000001</v>
      </c>
      <c r="O1343" s="2">
        <v>0</v>
      </c>
    </row>
    <row r="1344" spans="1:15" x14ac:dyDescent="0.25">
      <c r="A1344" s="2">
        <v>47</v>
      </c>
      <c r="B1344" s="2" t="s">
        <v>20</v>
      </c>
      <c r="C1344" s="2">
        <v>1</v>
      </c>
      <c r="D1344" s="2">
        <v>8</v>
      </c>
      <c r="E1344" s="2" t="s">
        <v>16</v>
      </c>
      <c r="F1344" s="2">
        <v>1</v>
      </c>
      <c r="G1344" s="2">
        <v>1000</v>
      </c>
      <c r="H1344" s="2">
        <v>264363043</v>
      </c>
      <c r="I1344" s="2">
        <v>10</v>
      </c>
      <c r="J1344" s="2">
        <v>50</v>
      </c>
      <c r="K1344" s="2">
        <v>0</v>
      </c>
      <c r="L1344" s="3">
        <v>3.2374999999999998</v>
      </c>
      <c r="M1344" s="3">
        <v>5.2074999999999996</v>
      </c>
      <c r="N1344" s="3">
        <v>9.3462499999999995</v>
      </c>
      <c r="O1344" s="2">
        <v>0</v>
      </c>
    </row>
    <row r="1345" spans="1:15" x14ac:dyDescent="0.25">
      <c r="A1345" s="2">
        <v>47</v>
      </c>
      <c r="B1345" s="2" t="s">
        <v>20</v>
      </c>
      <c r="C1345" s="2">
        <v>1</v>
      </c>
      <c r="D1345" s="2">
        <v>8</v>
      </c>
      <c r="E1345" s="2" t="s">
        <v>17</v>
      </c>
      <c r="F1345" s="2">
        <v>1</v>
      </c>
      <c r="G1345" s="2">
        <v>1000</v>
      </c>
      <c r="H1345" s="2">
        <v>264363043</v>
      </c>
      <c r="I1345" s="2">
        <v>10</v>
      </c>
      <c r="J1345" s="2">
        <v>50</v>
      </c>
      <c r="K1345" s="2">
        <v>0</v>
      </c>
      <c r="L1345" s="3">
        <v>5.04</v>
      </c>
      <c r="M1345" s="3">
        <v>3.5024999999999999</v>
      </c>
      <c r="N1345" s="3">
        <v>9.1787500000000009</v>
      </c>
      <c r="O1345" s="2">
        <v>0</v>
      </c>
    </row>
    <row r="1346" spans="1:15" x14ac:dyDescent="0.25">
      <c r="A1346" s="2">
        <v>48</v>
      </c>
      <c r="B1346" s="2" t="s">
        <v>20</v>
      </c>
      <c r="C1346" s="2">
        <v>1</v>
      </c>
      <c r="D1346" s="2">
        <v>8</v>
      </c>
      <c r="E1346" s="2" t="s">
        <v>15</v>
      </c>
      <c r="F1346" s="2">
        <v>1</v>
      </c>
      <c r="G1346" s="2">
        <v>1000</v>
      </c>
      <c r="H1346" s="2">
        <v>1805033614</v>
      </c>
      <c r="I1346" s="2">
        <v>10</v>
      </c>
      <c r="J1346" s="2">
        <v>50</v>
      </c>
      <c r="K1346" s="2">
        <v>0</v>
      </c>
      <c r="L1346" s="3">
        <v>7.6712499999999997</v>
      </c>
      <c r="M1346" s="3">
        <v>5.9037499999999996</v>
      </c>
      <c r="N1346" s="3">
        <v>14.76375</v>
      </c>
      <c r="O1346" s="2">
        <v>0</v>
      </c>
    </row>
    <row r="1347" spans="1:15" x14ac:dyDescent="0.25">
      <c r="A1347" s="2">
        <v>48</v>
      </c>
      <c r="B1347" s="2" t="s">
        <v>20</v>
      </c>
      <c r="C1347" s="2">
        <v>1</v>
      </c>
      <c r="D1347" s="2">
        <v>8</v>
      </c>
      <c r="E1347" s="2" t="s">
        <v>16</v>
      </c>
      <c r="F1347" s="2">
        <v>1</v>
      </c>
      <c r="G1347" s="2">
        <v>1000</v>
      </c>
      <c r="H1347" s="2">
        <v>1805033614</v>
      </c>
      <c r="I1347" s="2">
        <v>10</v>
      </c>
      <c r="J1347" s="2">
        <v>50</v>
      </c>
      <c r="K1347" s="2">
        <v>0</v>
      </c>
      <c r="L1347" s="3">
        <v>3.3424999999999998</v>
      </c>
      <c r="M1347" s="3">
        <v>5.3237500000000004</v>
      </c>
      <c r="N1347" s="3">
        <v>9.5087499999999991</v>
      </c>
      <c r="O1347" s="2">
        <v>0</v>
      </c>
    </row>
    <row r="1348" spans="1:15" x14ac:dyDescent="0.25">
      <c r="A1348" s="2">
        <v>48</v>
      </c>
      <c r="B1348" s="2" t="s">
        <v>20</v>
      </c>
      <c r="C1348" s="2">
        <v>1</v>
      </c>
      <c r="D1348" s="2">
        <v>8</v>
      </c>
      <c r="E1348" s="2" t="s">
        <v>17</v>
      </c>
      <c r="F1348" s="2">
        <v>1</v>
      </c>
      <c r="G1348" s="2">
        <v>1000</v>
      </c>
      <c r="H1348" s="2">
        <v>1805033614</v>
      </c>
      <c r="I1348" s="2">
        <v>10</v>
      </c>
      <c r="J1348" s="2">
        <v>50</v>
      </c>
      <c r="K1348" s="2">
        <v>0</v>
      </c>
      <c r="L1348" s="3">
        <v>3.1549999999999998</v>
      </c>
      <c r="M1348" s="3">
        <v>2.4624999999999999</v>
      </c>
      <c r="N1348" s="3">
        <v>6.3062500000000004</v>
      </c>
      <c r="O1348" s="2">
        <v>0</v>
      </c>
    </row>
    <row r="1349" spans="1:15" x14ac:dyDescent="0.25">
      <c r="A1349" s="2">
        <v>49</v>
      </c>
      <c r="B1349" s="2" t="s">
        <v>20</v>
      </c>
      <c r="C1349" s="2">
        <v>1</v>
      </c>
      <c r="D1349" s="2">
        <v>8</v>
      </c>
      <c r="E1349" s="2" t="s">
        <v>15</v>
      </c>
      <c r="F1349" s="2">
        <v>1</v>
      </c>
      <c r="G1349" s="2">
        <v>1000</v>
      </c>
      <c r="H1349" s="2">
        <v>838991380</v>
      </c>
      <c r="I1349" s="2">
        <v>10</v>
      </c>
      <c r="J1349" s="2">
        <v>50</v>
      </c>
      <c r="K1349" s="2">
        <v>0</v>
      </c>
      <c r="L1349" s="3">
        <v>8.7349999999999994</v>
      </c>
      <c r="M1349" s="3">
        <v>6.88375</v>
      </c>
      <c r="N1349" s="3">
        <v>16.822500000000002</v>
      </c>
      <c r="O1349" s="2">
        <v>0</v>
      </c>
    </row>
    <row r="1350" spans="1:15" x14ac:dyDescent="0.25">
      <c r="A1350" s="2">
        <v>49</v>
      </c>
      <c r="B1350" s="2" t="s">
        <v>20</v>
      </c>
      <c r="C1350" s="2">
        <v>1</v>
      </c>
      <c r="D1350" s="2">
        <v>8</v>
      </c>
      <c r="E1350" s="2" t="s">
        <v>16</v>
      </c>
      <c r="F1350" s="2">
        <v>1</v>
      </c>
      <c r="G1350" s="2">
        <v>1000</v>
      </c>
      <c r="H1350" s="2">
        <v>838991380</v>
      </c>
      <c r="I1350" s="2">
        <v>10</v>
      </c>
      <c r="J1350" s="2">
        <v>50</v>
      </c>
      <c r="K1350" s="2">
        <v>0</v>
      </c>
      <c r="L1350" s="3">
        <v>3.03</v>
      </c>
      <c r="M1350" s="3">
        <v>5.2575000000000003</v>
      </c>
      <c r="N1350" s="3">
        <v>9.1687499999999993</v>
      </c>
      <c r="O1350" s="2">
        <v>0</v>
      </c>
    </row>
    <row r="1351" spans="1:15" x14ac:dyDescent="0.25">
      <c r="A1351" s="2">
        <v>49</v>
      </c>
      <c r="B1351" s="2" t="s">
        <v>20</v>
      </c>
      <c r="C1351" s="2">
        <v>1</v>
      </c>
      <c r="D1351" s="2">
        <v>8</v>
      </c>
      <c r="E1351" s="2" t="s">
        <v>17</v>
      </c>
      <c r="F1351" s="2">
        <v>1</v>
      </c>
      <c r="G1351" s="2">
        <v>1000</v>
      </c>
      <c r="H1351" s="2">
        <v>838991380</v>
      </c>
      <c r="I1351" s="2">
        <v>10</v>
      </c>
      <c r="J1351" s="2">
        <v>50</v>
      </c>
      <c r="K1351" s="2">
        <v>0</v>
      </c>
      <c r="L1351" s="3">
        <v>2.4237500000000001</v>
      </c>
      <c r="M1351" s="3">
        <v>1.7975000000000001</v>
      </c>
      <c r="N1351" s="3">
        <v>4.9349999999999996</v>
      </c>
      <c r="O1351" s="2">
        <v>0</v>
      </c>
    </row>
  </sheetData>
  <sortState ref="A2:O1351">
    <sortCondition descending="1" ref="B2:B1351"/>
    <sortCondition ref="C2:C1351"/>
    <sortCondition ref="D2:D1351"/>
    <sortCondition ref="A2:A1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O29" sqref="O29"/>
    </sheetView>
  </sheetViews>
  <sheetFormatPr defaultRowHeight="15" x14ac:dyDescent="0.25"/>
  <cols>
    <col min="1" max="1" width="18" style="2" customWidth="1"/>
    <col min="2" max="2" width="26.42578125" style="2" customWidth="1"/>
    <col min="3" max="3" width="27.140625" style="2" customWidth="1"/>
    <col min="4" max="4" width="27.28515625" style="2" customWidth="1"/>
    <col min="5" max="5" width="27.42578125" style="2" customWidth="1"/>
    <col min="6" max="6" width="23.7109375" style="2" customWidth="1"/>
    <col min="7" max="7" width="25.140625" style="2" customWidth="1"/>
    <col min="8" max="8" width="24.85546875" style="2" customWidth="1"/>
    <col min="9" max="9" width="23.42578125" style="2" customWidth="1"/>
  </cols>
  <sheetData>
    <row r="1" spans="1:9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 x14ac:dyDescent="0.25">
      <c r="A2" s="3">
        <v>7.14</v>
      </c>
      <c r="B2" s="3">
        <v>7.02</v>
      </c>
      <c r="C2" s="3">
        <v>7.08</v>
      </c>
      <c r="D2" s="3">
        <v>7</v>
      </c>
      <c r="E2" s="3">
        <v>7.01</v>
      </c>
      <c r="F2" s="3">
        <v>7.1</v>
      </c>
      <c r="G2" s="3">
        <v>5.83</v>
      </c>
      <c r="H2" s="3">
        <v>6.6325000000000003</v>
      </c>
      <c r="I2" s="3">
        <v>10.15</v>
      </c>
    </row>
    <row r="3" spans="1:9" x14ac:dyDescent="0.25">
      <c r="A3" s="3">
        <v>1.94</v>
      </c>
      <c r="B3" s="2">
        <v>1.89</v>
      </c>
      <c r="C3" s="3">
        <v>1.92</v>
      </c>
      <c r="D3" s="3">
        <v>1.9</v>
      </c>
      <c r="E3" s="3">
        <v>1.9</v>
      </c>
      <c r="F3" s="3">
        <v>1.9</v>
      </c>
      <c r="G3" s="3">
        <v>2.105</v>
      </c>
      <c r="H3" s="3">
        <v>2.5625</v>
      </c>
      <c r="I3" s="3">
        <v>3.4237500000000001</v>
      </c>
    </row>
    <row r="4" spans="1:9" x14ac:dyDescent="0.25">
      <c r="A4" s="3">
        <v>3.06</v>
      </c>
      <c r="B4" s="2">
        <v>3.12</v>
      </c>
      <c r="C4" s="3">
        <v>3.1</v>
      </c>
      <c r="D4" s="3">
        <v>3.07</v>
      </c>
      <c r="E4" s="3">
        <v>3.05</v>
      </c>
      <c r="F4" s="3">
        <v>3.08</v>
      </c>
      <c r="G4" s="3">
        <v>3.0150000000000001</v>
      </c>
      <c r="H4" s="3">
        <v>2.7650000000000001</v>
      </c>
      <c r="I4" s="3">
        <v>3.9662500000000001</v>
      </c>
    </row>
    <row r="5" spans="1:9" x14ac:dyDescent="0.25">
      <c r="A5" s="3">
        <v>6.99</v>
      </c>
      <c r="B5" s="2">
        <v>6.99</v>
      </c>
      <c r="C5" s="3">
        <v>6.98</v>
      </c>
      <c r="D5" s="3">
        <v>6.94</v>
      </c>
      <c r="E5" s="3">
        <v>6.96</v>
      </c>
      <c r="F5" s="3">
        <v>6.93</v>
      </c>
      <c r="G5" s="3">
        <v>7.14</v>
      </c>
      <c r="H5" s="3">
        <v>7.2575000000000003</v>
      </c>
      <c r="I5" s="3">
        <v>8.51</v>
      </c>
    </row>
    <row r="6" spans="1:9" x14ac:dyDescent="0.25">
      <c r="A6" s="3">
        <v>4.4400000000000004</v>
      </c>
      <c r="B6" s="2">
        <v>4.45</v>
      </c>
      <c r="C6" s="3">
        <v>4.46</v>
      </c>
      <c r="D6" s="3">
        <v>4.45</v>
      </c>
      <c r="E6" s="3">
        <v>4.4400000000000004</v>
      </c>
      <c r="F6" s="3">
        <v>4.46</v>
      </c>
      <c r="G6" s="3">
        <v>2.96</v>
      </c>
      <c r="H6" s="3">
        <v>2.4700000000000002</v>
      </c>
      <c r="I6" s="3">
        <v>2.16</v>
      </c>
    </row>
    <row r="7" spans="1:9" x14ac:dyDescent="0.25">
      <c r="A7" s="3">
        <v>5.86</v>
      </c>
      <c r="B7" s="2">
        <v>5.86</v>
      </c>
      <c r="C7" s="3">
        <v>5.88</v>
      </c>
      <c r="D7" s="3">
        <v>5.89</v>
      </c>
      <c r="E7" s="3">
        <v>5.86</v>
      </c>
      <c r="F7" s="3">
        <v>5.86</v>
      </c>
      <c r="G7" s="3">
        <v>4.335</v>
      </c>
      <c r="H7" s="3">
        <v>3.5625</v>
      </c>
      <c r="I7" s="3">
        <v>3.8562500000000002</v>
      </c>
    </row>
    <row r="8" spans="1:9" x14ac:dyDescent="0.25">
      <c r="A8" s="3">
        <v>4.76</v>
      </c>
      <c r="B8" s="2">
        <v>4.72</v>
      </c>
      <c r="C8" s="3">
        <v>4.71</v>
      </c>
      <c r="D8" s="3">
        <v>4.7300000000000004</v>
      </c>
      <c r="E8" s="3">
        <v>4.7300000000000004</v>
      </c>
      <c r="F8" s="3">
        <v>4.76</v>
      </c>
      <c r="G8" s="3">
        <v>4.34</v>
      </c>
      <c r="H8" s="3">
        <v>4.8324999999999996</v>
      </c>
      <c r="I8" s="3">
        <v>7.5049999999999999</v>
      </c>
    </row>
    <row r="9" spans="1:9" x14ac:dyDescent="0.25">
      <c r="A9" s="3">
        <v>2.1800000000000002</v>
      </c>
      <c r="B9" s="2">
        <v>2.1800000000000002</v>
      </c>
      <c r="C9" s="3">
        <v>2.2000000000000002</v>
      </c>
      <c r="D9" s="3">
        <v>2.1800000000000002</v>
      </c>
      <c r="E9" s="3">
        <v>2.1800000000000002</v>
      </c>
      <c r="F9" s="3">
        <v>2.2599999999999998</v>
      </c>
      <c r="G9" s="3">
        <v>2.415</v>
      </c>
      <c r="H9" s="3">
        <v>2.3424999999999998</v>
      </c>
      <c r="I9" s="3">
        <v>3.2450000000000001</v>
      </c>
    </row>
    <row r="10" spans="1:9" x14ac:dyDescent="0.25">
      <c r="A10" s="3">
        <v>4.25</v>
      </c>
      <c r="B10" s="2">
        <v>4.26</v>
      </c>
      <c r="C10" s="3">
        <v>4.22</v>
      </c>
      <c r="D10" s="3">
        <v>4.24</v>
      </c>
      <c r="E10" s="3">
        <v>4.22</v>
      </c>
      <c r="F10" s="3">
        <v>4.22</v>
      </c>
      <c r="G10" s="3">
        <v>2.5649999999999999</v>
      </c>
      <c r="H10" s="3">
        <v>2.99</v>
      </c>
      <c r="I10" s="3">
        <v>4.40625</v>
      </c>
    </row>
    <row r="11" spans="1:9" x14ac:dyDescent="0.25">
      <c r="A11" s="3">
        <v>6.54</v>
      </c>
      <c r="B11" s="2">
        <v>6.52</v>
      </c>
      <c r="C11" s="3">
        <v>6.5</v>
      </c>
      <c r="D11" s="3">
        <v>6.52</v>
      </c>
      <c r="E11" s="3">
        <v>6.58</v>
      </c>
      <c r="F11" s="3">
        <v>6.56</v>
      </c>
      <c r="G11" s="3">
        <v>6.6050000000000004</v>
      </c>
      <c r="H11" s="3">
        <v>7.67</v>
      </c>
      <c r="I11" s="3">
        <v>8.9612499999999997</v>
      </c>
    </row>
    <row r="12" spans="1:9" x14ac:dyDescent="0.25">
      <c r="A12" s="3">
        <v>2.82</v>
      </c>
      <c r="B12" s="2">
        <v>2.84</v>
      </c>
      <c r="C12" s="3">
        <v>2.83</v>
      </c>
      <c r="D12" s="3">
        <v>2.82</v>
      </c>
      <c r="E12" s="3">
        <v>2.83</v>
      </c>
      <c r="F12" s="3">
        <v>2.8</v>
      </c>
      <c r="G12" s="3">
        <v>2.3650000000000002</v>
      </c>
      <c r="H12" s="3">
        <v>2.5249999999999999</v>
      </c>
      <c r="I12" s="3">
        <v>2.3987500000000002</v>
      </c>
    </row>
    <row r="13" spans="1:9" x14ac:dyDescent="0.25">
      <c r="A13" s="3">
        <v>3.95</v>
      </c>
      <c r="B13" s="2">
        <v>3.85</v>
      </c>
      <c r="C13" s="3">
        <v>3.86</v>
      </c>
      <c r="D13" s="3">
        <v>3.86</v>
      </c>
      <c r="E13" s="3">
        <v>3.89</v>
      </c>
      <c r="F13" s="3">
        <v>3.88</v>
      </c>
      <c r="G13" s="3">
        <v>2.6</v>
      </c>
      <c r="H13" s="3">
        <v>2.83</v>
      </c>
      <c r="I13" s="3">
        <v>4.03</v>
      </c>
    </row>
    <row r="14" spans="1:9" x14ac:dyDescent="0.25">
      <c r="A14" s="3">
        <v>7.52</v>
      </c>
      <c r="B14" s="2">
        <v>7.5</v>
      </c>
      <c r="C14" s="3">
        <v>7.55</v>
      </c>
      <c r="D14" s="3">
        <v>7.53</v>
      </c>
      <c r="E14" s="3">
        <v>7.49</v>
      </c>
      <c r="F14" s="3">
        <v>7.54</v>
      </c>
      <c r="G14" s="3">
        <v>7.86</v>
      </c>
      <c r="H14" s="3">
        <v>6.2074999999999996</v>
      </c>
      <c r="I14" s="3">
        <v>8.8825000000000003</v>
      </c>
    </row>
    <row r="15" spans="1:9" x14ac:dyDescent="0.25">
      <c r="A15" s="3">
        <v>1.9</v>
      </c>
      <c r="B15" s="2">
        <v>1.91</v>
      </c>
      <c r="C15" s="3">
        <v>1.92</v>
      </c>
      <c r="D15" s="3">
        <v>1.91</v>
      </c>
      <c r="E15" s="3">
        <v>1.9</v>
      </c>
      <c r="F15" s="3">
        <v>1.92</v>
      </c>
      <c r="G15" s="3">
        <v>1.54</v>
      </c>
      <c r="H15" s="3">
        <v>2.0024999999999999</v>
      </c>
      <c r="I15" s="3">
        <v>1.7462500000000001</v>
      </c>
    </row>
    <row r="16" spans="1:9" x14ac:dyDescent="0.25">
      <c r="A16" s="3">
        <v>2.87</v>
      </c>
      <c r="B16" s="2">
        <v>2.87</v>
      </c>
      <c r="C16" s="3">
        <v>2.85</v>
      </c>
      <c r="D16" s="3">
        <v>2.84</v>
      </c>
      <c r="E16" s="3">
        <v>2.85</v>
      </c>
      <c r="F16" s="3">
        <v>2.85</v>
      </c>
      <c r="G16" s="3">
        <v>3.05</v>
      </c>
      <c r="H16" s="3">
        <v>2.7475000000000001</v>
      </c>
      <c r="I16" s="3">
        <v>4.0687499999999996</v>
      </c>
    </row>
    <row r="17" spans="1:9" x14ac:dyDescent="0.25">
      <c r="A17" s="3">
        <v>6.43</v>
      </c>
      <c r="B17" s="2">
        <v>6.45</v>
      </c>
      <c r="C17" s="3">
        <v>6.46</v>
      </c>
      <c r="D17" s="3">
        <v>6.48</v>
      </c>
      <c r="E17" s="3">
        <v>6.44</v>
      </c>
      <c r="F17" s="3">
        <v>6.46</v>
      </c>
      <c r="G17" s="3">
        <v>6.34</v>
      </c>
      <c r="H17" s="3">
        <v>6.2050000000000001</v>
      </c>
      <c r="I17" s="3">
        <v>9.223749999999999</v>
      </c>
    </row>
    <row r="18" spans="1:9" x14ac:dyDescent="0.25">
      <c r="A18" s="3">
        <v>2.0699999999999998</v>
      </c>
      <c r="B18" s="2">
        <v>2.06</v>
      </c>
      <c r="C18" s="3">
        <v>2.0699999999999998</v>
      </c>
      <c r="D18" s="3">
        <v>2.06</v>
      </c>
      <c r="E18" s="3">
        <v>2.06</v>
      </c>
      <c r="F18" s="3">
        <v>2.0699999999999998</v>
      </c>
      <c r="G18" s="3">
        <v>2.2799999999999998</v>
      </c>
      <c r="H18" s="3">
        <v>2.1475</v>
      </c>
      <c r="I18" s="3">
        <v>3.2487499999999998</v>
      </c>
    </row>
    <row r="19" spans="1:9" x14ac:dyDescent="0.25">
      <c r="A19" s="3">
        <v>2.46</v>
      </c>
      <c r="B19" s="2">
        <v>2.5</v>
      </c>
      <c r="C19" s="3">
        <v>2.46</v>
      </c>
      <c r="D19" s="3">
        <v>2.4500000000000002</v>
      </c>
      <c r="E19" s="3">
        <v>2.5</v>
      </c>
      <c r="F19" s="3">
        <v>2.4700000000000002</v>
      </c>
      <c r="G19" s="3">
        <v>2.69</v>
      </c>
      <c r="H19" s="3">
        <v>2.4424999999999999</v>
      </c>
      <c r="I19" s="3">
        <v>3.0125000000000002</v>
      </c>
    </row>
    <row r="20" spans="1:9" x14ac:dyDescent="0.25">
      <c r="A20" s="3">
        <v>7.32</v>
      </c>
      <c r="B20" s="2">
        <v>7.17</v>
      </c>
      <c r="C20" s="3">
        <v>7.21</v>
      </c>
      <c r="D20" s="3">
        <v>7.22</v>
      </c>
      <c r="E20" s="3">
        <v>7.69</v>
      </c>
      <c r="F20" s="3">
        <v>7.24</v>
      </c>
      <c r="G20" s="3">
        <v>7.7</v>
      </c>
      <c r="H20" s="3">
        <v>8.0675000000000008</v>
      </c>
      <c r="I20" s="3">
        <v>10.0075</v>
      </c>
    </row>
    <row r="21" spans="1:9" x14ac:dyDescent="0.25">
      <c r="A21" s="3">
        <v>2.34</v>
      </c>
      <c r="B21" s="2">
        <v>2.38</v>
      </c>
      <c r="C21" s="3">
        <v>2.35</v>
      </c>
      <c r="D21" s="3">
        <v>2.35</v>
      </c>
      <c r="E21" s="3">
        <v>2.57</v>
      </c>
      <c r="F21" s="3">
        <v>2.36</v>
      </c>
      <c r="G21" s="3">
        <v>2.6349999999999998</v>
      </c>
      <c r="H21" s="3">
        <v>1.9550000000000001</v>
      </c>
      <c r="I21" s="3">
        <v>1.9637500000000001</v>
      </c>
    </row>
    <row r="22" spans="1:9" x14ac:dyDescent="0.25">
      <c r="A22" s="3">
        <v>3.95</v>
      </c>
      <c r="B22" s="2">
        <v>3.96</v>
      </c>
      <c r="C22" s="3">
        <v>3.92</v>
      </c>
      <c r="D22" s="3">
        <v>3.93</v>
      </c>
      <c r="E22" s="3">
        <v>3.94</v>
      </c>
      <c r="F22" s="3">
        <v>3.93</v>
      </c>
      <c r="G22" s="3">
        <v>3.0649999999999999</v>
      </c>
      <c r="H22" s="3">
        <v>2.0924999999999998</v>
      </c>
      <c r="I22" s="3">
        <v>2.8612500000000001</v>
      </c>
    </row>
    <row r="23" spans="1:9" x14ac:dyDescent="0.25">
      <c r="A23" s="3">
        <v>6.38</v>
      </c>
      <c r="B23" s="2">
        <v>6.34</v>
      </c>
      <c r="C23" s="3">
        <v>6.34</v>
      </c>
      <c r="D23" s="3">
        <v>6.37</v>
      </c>
      <c r="E23" s="3">
        <v>6.34</v>
      </c>
      <c r="F23" s="3">
        <v>6.47</v>
      </c>
      <c r="G23" s="3">
        <v>6.4450000000000003</v>
      </c>
      <c r="H23" s="3">
        <v>6.625</v>
      </c>
      <c r="I23" s="3">
        <v>9.3462499999999995</v>
      </c>
    </row>
    <row r="24" spans="1:9" x14ac:dyDescent="0.25">
      <c r="A24" s="3">
        <v>2.35</v>
      </c>
      <c r="B24" s="2">
        <v>2.36</v>
      </c>
      <c r="C24" s="3">
        <v>2.37</v>
      </c>
      <c r="D24" s="3">
        <v>2.36</v>
      </c>
      <c r="E24" s="3">
        <v>2.36</v>
      </c>
      <c r="F24" s="3">
        <v>2.35</v>
      </c>
      <c r="G24" s="3">
        <v>1.375</v>
      </c>
      <c r="H24" s="3">
        <v>1.6850000000000001</v>
      </c>
      <c r="I24" s="3">
        <v>2.4712499999999999</v>
      </c>
    </row>
    <row r="25" spans="1:9" x14ac:dyDescent="0.25">
      <c r="A25" s="3">
        <v>3.48</v>
      </c>
      <c r="B25" s="2">
        <v>3.5</v>
      </c>
      <c r="C25" s="3">
        <v>3.49</v>
      </c>
      <c r="D25" s="3">
        <v>3.46</v>
      </c>
      <c r="E25" s="3">
        <v>3.46</v>
      </c>
      <c r="F25" s="3">
        <v>3.53</v>
      </c>
      <c r="G25" s="3">
        <v>2.665</v>
      </c>
      <c r="H25" s="3">
        <v>2.585</v>
      </c>
      <c r="I25" s="3">
        <v>4.3375000000000004</v>
      </c>
    </row>
    <row r="26" spans="1:9" x14ac:dyDescent="0.25">
      <c r="A26" s="3">
        <v>6.33</v>
      </c>
      <c r="B26" s="2">
        <v>6.31</v>
      </c>
      <c r="C26" s="3">
        <v>6.33</v>
      </c>
      <c r="D26" s="3">
        <v>6.46</v>
      </c>
      <c r="E26" s="3">
        <v>6.34</v>
      </c>
      <c r="F26" s="3">
        <v>6.32</v>
      </c>
      <c r="G26" s="3">
        <v>5.88</v>
      </c>
      <c r="H26" s="3">
        <v>6.62</v>
      </c>
      <c r="I26" s="3">
        <v>9.651250000000001</v>
      </c>
    </row>
    <row r="27" spans="1:9" x14ac:dyDescent="0.25">
      <c r="A27" s="3">
        <v>1.85</v>
      </c>
      <c r="B27" s="2">
        <v>1.86</v>
      </c>
      <c r="C27" s="3">
        <v>1.86</v>
      </c>
      <c r="D27" s="3">
        <v>1.87</v>
      </c>
      <c r="E27" s="3">
        <v>1.85</v>
      </c>
      <c r="F27" s="3">
        <v>1.87</v>
      </c>
      <c r="G27" s="3">
        <v>2.0150000000000001</v>
      </c>
      <c r="H27" s="3">
        <v>2.2749999999999999</v>
      </c>
      <c r="I27" s="3">
        <v>1.32125</v>
      </c>
    </row>
    <row r="28" spans="1:9" x14ac:dyDescent="0.25">
      <c r="A28" s="3">
        <v>3.88</v>
      </c>
      <c r="B28" s="2">
        <v>3.87</v>
      </c>
      <c r="C28" s="3">
        <v>3.88</v>
      </c>
      <c r="D28" s="3">
        <v>3.88</v>
      </c>
      <c r="E28" s="3">
        <v>3.88</v>
      </c>
      <c r="F28" s="3">
        <v>3.87</v>
      </c>
      <c r="G28" s="3">
        <v>3.4550000000000001</v>
      </c>
      <c r="H28" s="3">
        <v>3.02</v>
      </c>
      <c r="I28" s="3">
        <v>3.6949999999999998</v>
      </c>
    </row>
    <row r="29" spans="1:9" x14ac:dyDescent="0.25">
      <c r="A29" s="3">
        <v>8.18</v>
      </c>
      <c r="B29" s="2">
        <v>8.14</v>
      </c>
      <c r="C29" s="3">
        <v>8.15</v>
      </c>
      <c r="D29" s="3">
        <v>8.18</v>
      </c>
      <c r="E29" s="3">
        <v>8.23</v>
      </c>
      <c r="F29" s="3">
        <v>8.18</v>
      </c>
      <c r="G29" s="3">
        <v>7.21</v>
      </c>
      <c r="H29" s="3">
        <v>6.1725000000000003</v>
      </c>
      <c r="I29" s="3">
        <v>9.0187500000000007</v>
      </c>
    </row>
    <row r="30" spans="1:9" x14ac:dyDescent="0.25">
      <c r="A30" s="3">
        <v>2.96</v>
      </c>
      <c r="B30" s="2">
        <v>2.97</v>
      </c>
      <c r="C30" s="3">
        <v>2.96</v>
      </c>
      <c r="D30" s="3">
        <v>2.96</v>
      </c>
      <c r="E30" s="3">
        <v>2.94</v>
      </c>
      <c r="F30" s="3">
        <v>2.94</v>
      </c>
      <c r="G30" s="3">
        <v>2.6150000000000002</v>
      </c>
      <c r="H30" s="3">
        <v>2.9925000000000002</v>
      </c>
      <c r="I30" s="3">
        <v>3.7362500000000001</v>
      </c>
    </row>
    <row r="31" spans="1:9" x14ac:dyDescent="0.25">
      <c r="A31" s="3">
        <v>2.35</v>
      </c>
      <c r="B31" s="2">
        <v>2.34</v>
      </c>
      <c r="C31" s="3">
        <v>2.35</v>
      </c>
      <c r="D31" s="3">
        <v>2.35</v>
      </c>
      <c r="E31" s="3">
        <v>2.35</v>
      </c>
      <c r="F31" s="3">
        <v>2.35</v>
      </c>
      <c r="G31" s="3">
        <v>1.65</v>
      </c>
      <c r="H31" s="3">
        <v>2.1349999999999998</v>
      </c>
      <c r="I31" s="3">
        <v>3.42875</v>
      </c>
    </row>
    <row r="32" spans="1:9" x14ac:dyDescent="0.25">
      <c r="A32" s="3">
        <v>6.03</v>
      </c>
      <c r="B32" s="2">
        <v>6.02</v>
      </c>
      <c r="C32" s="3">
        <v>6.01</v>
      </c>
      <c r="D32" s="3">
        <v>6.04</v>
      </c>
      <c r="E32" s="3">
        <v>6.04</v>
      </c>
      <c r="F32" s="3">
        <v>6.04</v>
      </c>
      <c r="G32" s="3">
        <v>6.0449999999999999</v>
      </c>
      <c r="H32" s="3">
        <v>6.0575000000000001</v>
      </c>
      <c r="I32" s="3">
        <v>9.2799999999999994</v>
      </c>
    </row>
    <row r="33" spans="1:9" x14ac:dyDescent="0.25">
      <c r="A33" s="3">
        <v>2</v>
      </c>
      <c r="B33" s="2">
        <v>1.99</v>
      </c>
      <c r="C33" s="3">
        <v>1.99</v>
      </c>
      <c r="D33" s="3">
        <v>1.99</v>
      </c>
      <c r="E33" s="3">
        <v>2</v>
      </c>
      <c r="F33" s="3">
        <v>1.98</v>
      </c>
      <c r="G33" s="3">
        <v>2.1850000000000001</v>
      </c>
      <c r="H33" s="3">
        <v>2.5099999999999998</v>
      </c>
      <c r="I33" s="3">
        <v>1.9125000000000001</v>
      </c>
    </row>
    <row r="34" spans="1:9" x14ac:dyDescent="0.25">
      <c r="A34" s="3">
        <v>2.2400000000000002</v>
      </c>
      <c r="B34" s="2">
        <v>2.29</v>
      </c>
      <c r="C34" s="3">
        <v>2.2400000000000002</v>
      </c>
      <c r="D34" s="3">
        <v>2.25</v>
      </c>
      <c r="E34" s="3">
        <v>2.2400000000000002</v>
      </c>
      <c r="F34" s="3">
        <v>2.2599999999999998</v>
      </c>
      <c r="G34" s="3">
        <v>2.5</v>
      </c>
      <c r="H34" s="3">
        <v>2.88</v>
      </c>
      <c r="I34" s="3">
        <v>3.90625</v>
      </c>
    </row>
    <row r="35" spans="1:9" x14ac:dyDescent="0.25">
      <c r="A35" s="3">
        <v>4.57</v>
      </c>
      <c r="B35" s="2">
        <v>4.57</v>
      </c>
      <c r="C35" s="3">
        <v>4.59</v>
      </c>
      <c r="D35" s="3">
        <v>4.5999999999999996</v>
      </c>
      <c r="E35" s="3">
        <v>4.57</v>
      </c>
      <c r="F35" s="3">
        <v>4.57</v>
      </c>
      <c r="G35" s="3">
        <v>4.99</v>
      </c>
      <c r="H35" s="3">
        <v>5.62</v>
      </c>
      <c r="I35" s="3">
        <v>8.0662500000000001</v>
      </c>
    </row>
    <row r="36" spans="1:9" x14ac:dyDescent="0.25">
      <c r="A36" s="3">
        <v>1.32</v>
      </c>
      <c r="B36" s="2">
        <v>1.31</v>
      </c>
      <c r="C36" s="3">
        <v>1.3</v>
      </c>
      <c r="D36" s="3">
        <v>1.31</v>
      </c>
      <c r="E36" s="3">
        <v>1.31</v>
      </c>
      <c r="F36" s="3">
        <v>1.31</v>
      </c>
      <c r="G36" s="3">
        <v>1.425</v>
      </c>
      <c r="H36" s="3">
        <v>1.6850000000000001</v>
      </c>
      <c r="I36" s="3">
        <v>2.5437500000000002</v>
      </c>
    </row>
    <row r="37" spans="1:9" x14ac:dyDescent="0.25">
      <c r="A37" s="3">
        <v>3.04</v>
      </c>
      <c r="B37" s="2">
        <v>3.06</v>
      </c>
      <c r="C37" s="3">
        <v>3.02</v>
      </c>
      <c r="D37" s="3">
        <v>3.05</v>
      </c>
      <c r="E37" s="3">
        <v>3.02</v>
      </c>
      <c r="F37" s="3">
        <v>3.03</v>
      </c>
      <c r="G37" s="3">
        <v>3.0950000000000002</v>
      </c>
      <c r="H37" s="3">
        <v>3.2</v>
      </c>
      <c r="I37" s="3">
        <v>2.77</v>
      </c>
    </row>
    <row r="38" spans="1:9" x14ac:dyDescent="0.25">
      <c r="A38" s="3">
        <v>4.6399999999999997</v>
      </c>
      <c r="B38" s="2">
        <v>4.6100000000000003</v>
      </c>
      <c r="C38" s="3">
        <v>4.6100000000000003</v>
      </c>
      <c r="D38" s="3">
        <v>4.5999999999999996</v>
      </c>
      <c r="E38" s="3">
        <v>4.62</v>
      </c>
      <c r="F38" s="3">
        <v>4.63</v>
      </c>
      <c r="G38" s="3">
        <v>5</v>
      </c>
      <c r="H38" s="3">
        <v>5.7949999999999999</v>
      </c>
      <c r="I38" s="3">
        <v>8.4712499999999995</v>
      </c>
    </row>
    <row r="39" spans="1:9" x14ac:dyDescent="0.25">
      <c r="A39" s="3">
        <v>3.12</v>
      </c>
      <c r="B39" s="2">
        <v>3.09</v>
      </c>
      <c r="C39" s="3">
        <v>3.09</v>
      </c>
      <c r="D39" s="3">
        <v>3.12</v>
      </c>
      <c r="E39" s="3">
        <v>3.1</v>
      </c>
      <c r="F39" s="3">
        <v>3.09</v>
      </c>
      <c r="G39" s="3">
        <v>3.26</v>
      </c>
      <c r="H39" s="3">
        <v>3.2275</v>
      </c>
      <c r="I39" s="3">
        <v>1.2262500000000001</v>
      </c>
    </row>
    <row r="40" spans="1:9" x14ac:dyDescent="0.25">
      <c r="A40" s="3">
        <v>2.8</v>
      </c>
      <c r="B40" s="2">
        <v>2.82</v>
      </c>
      <c r="C40" s="3">
        <v>2.81</v>
      </c>
      <c r="D40" s="3">
        <v>2.79</v>
      </c>
      <c r="E40" s="3">
        <v>2.79</v>
      </c>
      <c r="F40" s="3">
        <v>2.82</v>
      </c>
      <c r="G40" s="3">
        <v>2.6549999999999998</v>
      </c>
      <c r="H40" s="3">
        <v>3.125</v>
      </c>
      <c r="I40" s="3">
        <v>3.3337500000000002</v>
      </c>
    </row>
    <row r="41" spans="1:9" x14ac:dyDescent="0.25">
      <c r="A41" s="3">
        <v>6.31</v>
      </c>
      <c r="B41" s="2">
        <v>6.31</v>
      </c>
      <c r="C41" s="3">
        <v>6.3</v>
      </c>
      <c r="D41" s="3">
        <v>6.31</v>
      </c>
      <c r="E41" s="3">
        <v>6.27</v>
      </c>
      <c r="F41" s="3">
        <v>6.28</v>
      </c>
      <c r="G41" s="3">
        <v>6.4050000000000002</v>
      </c>
      <c r="H41" s="3">
        <v>6.7675000000000001</v>
      </c>
      <c r="I41" s="3">
        <v>10.02375</v>
      </c>
    </row>
    <row r="42" spans="1:9" x14ac:dyDescent="0.25">
      <c r="A42" s="3">
        <v>3.45</v>
      </c>
      <c r="B42" s="2">
        <v>3.43</v>
      </c>
      <c r="C42" s="3">
        <v>3.45</v>
      </c>
      <c r="D42" s="3">
        <v>3.43</v>
      </c>
      <c r="E42" s="3">
        <v>3.42</v>
      </c>
      <c r="F42" s="3">
        <v>3.42</v>
      </c>
      <c r="G42" s="3">
        <v>2.2400000000000002</v>
      </c>
      <c r="H42" s="3">
        <v>2.6625000000000001</v>
      </c>
      <c r="I42" s="3">
        <v>3.61</v>
      </c>
    </row>
    <row r="43" spans="1:9" x14ac:dyDescent="0.25">
      <c r="A43" s="3">
        <v>1.42</v>
      </c>
      <c r="B43" s="2">
        <v>1.42</v>
      </c>
      <c r="C43" s="3">
        <v>1.42</v>
      </c>
      <c r="D43" s="3">
        <v>1.42</v>
      </c>
      <c r="E43" s="3">
        <v>1.41</v>
      </c>
      <c r="F43" s="3">
        <v>1.42</v>
      </c>
      <c r="G43" s="3">
        <v>1.64</v>
      </c>
      <c r="H43" s="3">
        <v>1.7224999999999999</v>
      </c>
      <c r="I43" s="3">
        <v>2.875</v>
      </c>
    </row>
    <row r="44" spans="1:9" x14ac:dyDescent="0.25">
      <c r="A44" s="3">
        <v>5.79</v>
      </c>
      <c r="B44" s="2">
        <v>5.79</v>
      </c>
      <c r="C44" s="3">
        <v>5.75</v>
      </c>
      <c r="D44" s="3">
        <v>5.73</v>
      </c>
      <c r="E44" s="3">
        <v>5.78</v>
      </c>
      <c r="F44" s="3">
        <v>5.8</v>
      </c>
      <c r="G44" s="3">
        <v>6.0350000000000001</v>
      </c>
      <c r="H44" s="3">
        <v>5.9</v>
      </c>
      <c r="I44" s="3">
        <v>9.1174999999999997</v>
      </c>
    </row>
    <row r="45" spans="1:9" x14ac:dyDescent="0.25">
      <c r="A45" s="3">
        <v>1.49</v>
      </c>
      <c r="B45" s="2">
        <v>1.49</v>
      </c>
      <c r="C45" s="3">
        <v>1.49</v>
      </c>
      <c r="D45" s="3">
        <v>1.5</v>
      </c>
      <c r="E45" s="3">
        <v>1.49</v>
      </c>
      <c r="F45" s="3">
        <v>1.5</v>
      </c>
      <c r="G45" s="3">
        <v>1.8149999999999999</v>
      </c>
      <c r="H45" s="3">
        <v>1.9975000000000001</v>
      </c>
      <c r="I45" s="3">
        <v>3.5387499999999998</v>
      </c>
    </row>
    <row r="46" spans="1:9" x14ac:dyDescent="0.25">
      <c r="A46" s="3">
        <v>2.65</v>
      </c>
      <c r="B46" s="2">
        <v>2.72</v>
      </c>
      <c r="C46" s="3">
        <v>2.64</v>
      </c>
      <c r="D46" s="3">
        <v>2.66</v>
      </c>
      <c r="E46" s="3">
        <v>2.65</v>
      </c>
      <c r="F46" s="3">
        <v>2.65</v>
      </c>
      <c r="G46" s="3">
        <v>2.8250000000000002</v>
      </c>
      <c r="H46" s="3">
        <v>2.9175</v>
      </c>
      <c r="I46" s="3">
        <v>3.77</v>
      </c>
    </row>
    <row r="47" spans="1:9" x14ac:dyDescent="0.25">
      <c r="A47" s="3">
        <v>5.5</v>
      </c>
      <c r="B47" s="2">
        <v>5.47</v>
      </c>
      <c r="C47" s="3">
        <v>5.53</v>
      </c>
      <c r="D47" s="3">
        <v>5.49</v>
      </c>
      <c r="E47" s="3">
        <v>5.52</v>
      </c>
      <c r="F47" s="3">
        <v>5.52</v>
      </c>
      <c r="G47" s="3">
        <v>5.6</v>
      </c>
      <c r="H47" s="3">
        <v>6.2149999999999999</v>
      </c>
      <c r="I47" s="3">
        <v>9.151250000000001</v>
      </c>
    </row>
    <row r="48" spans="1:9" x14ac:dyDescent="0.25">
      <c r="A48" s="3">
        <v>2.4700000000000002</v>
      </c>
      <c r="B48" s="2">
        <v>2.5</v>
      </c>
      <c r="C48" s="3">
        <v>2.4900000000000002</v>
      </c>
      <c r="D48" s="3">
        <v>2.4900000000000002</v>
      </c>
      <c r="E48" s="3">
        <v>2.4900000000000002</v>
      </c>
      <c r="F48" s="3">
        <v>2.48</v>
      </c>
      <c r="G48" s="3">
        <v>2.6949999999999998</v>
      </c>
      <c r="H48" s="3">
        <v>3.01</v>
      </c>
      <c r="I48" s="3">
        <v>4.1475</v>
      </c>
    </row>
    <row r="49" spans="1:9" x14ac:dyDescent="0.25">
      <c r="A49" s="3">
        <v>2.2400000000000002</v>
      </c>
      <c r="B49" s="2">
        <v>2.2599999999999998</v>
      </c>
      <c r="C49" s="3">
        <v>2.23</v>
      </c>
      <c r="D49" s="3">
        <v>2.2200000000000002</v>
      </c>
      <c r="E49" s="3">
        <v>2.2400000000000002</v>
      </c>
      <c r="F49" s="3">
        <v>2.2400000000000002</v>
      </c>
      <c r="G49" s="3">
        <v>2.2149999999999999</v>
      </c>
      <c r="H49" s="3">
        <v>1.8274999999999999</v>
      </c>
      <c r="I49" s="3">
        <v>2.9</v>
      </c>
    </row>
    <row r="50" spans="1:9" x14ac:dyDescent="0.25">
      <c r="A50" s="3">
        <v>5.94</v>
      </c>
      <c r="B50" s="2">
        <v>5.92</v>
      </c>
      <c r="C50" s="3">
        <v>5.91</v>
      </c>
      <c r="D50" s="3">
        <v>5.9</v>
      </c>
      <c r="E50" s="3">
        <v>5.94</v>
      </c>
      <c r="F50" s="3">
        <v>5.95</v>
      </c>
      <c r="G50" s="3">
        <v>4.67</v>
      </c>
      <c r="H50" s="3">
        <v>5.1150000000000002</v>
      </c>
      <c r="I50" s="3">
        <v>7.6087499999999997</v>
      </c>
    </row>
    <row r="51" spans="1:9" x14ac:dyDescent="0.25">
      <c r="A51" s="3">
        <v>2.14</v>
      </c>
      <c r="B51" s="2">
        <v>2.15</v>
      </c>
      <c r="C51" s="3">
        <v>2.13</v>
      </c>
      <c r="D51" s="3">
        <v>2.14</v>
      </c>
      <c r="E51" s="3">
        <v>2.13</v>
      </c>
      <c r="F51" s="3">
        <v>2.14</v>
      </c>
      <c r="G51" s="3">
        <v>0.61</v>
      </c>
      <c r="H51" s="3">
        <v>0.76</v>
      </c>
      <c r="I51" s="3">
        <v>1.3574999999999999</v>
      </c>
    </row>
    <row r="52" spans="1:9" x14ac:dyDescent="0.25">
      <c r="A52" s="3">
        <v>2.58</v>
      </c>
      <c r="B52" s="2">
        <v>2.61</v>
      </c>
      <c r="C52" s="3">
        <v>2.58</v>
      </c>
      <c r="D52" s="3">
        <v>2.59</v>
      </c>
      <c r="E52" s="3">
        <v>2.57</v>
      </c>
      <c r="F52" s="3">
        <v>2.58</v>
      </c>
      <c r="G52" s="3">
        <v>2.78</v>
      </c>
      <c r="H52" s="3">
        <v>2.2250000000000001</v>
      </c>
      <c r="I52" s="3">
        <v>3.0525000000000002</v>
      </c>
    </row>
    <row r="53" spans="1:9" x14ac:dyDescent="0.25">
      <c r="A53" s="3">
        <v>5.03</v>
      </c>
      <c r="B53" s="2">
        <v>4.9800000000000004</v>
      </c>
      <c r="C53" s="3">
        <v>5.01</v>
      </c>
      <c r="D53" s="3">
        <v>4.9800000000000004</v>
      </c>
      <c r="E53" s="3">
        <v>5.01</v>
      </c>
      <c r="F53" s="3">
        <v>4.99</v>
      </c>
      <c r="G53" s="3">
        <v>4.9000000000000004</v>
      </c>
      <c r="H53" s="3">
        <v>5.76</v>
      </c>
      <c r="I53" s="3">
        <v>8.8537499999999998</v>
      </c>
    </row>
    <row r="54" spans="1:9" x14ac:dyDescent="0.25">
      <c r="A54" s="3">
        <v>1.91</v>
      </c>
      <c r="B54" s="2">
        <v>1.91</v>
      </c>
      <c r="C54" s="3">
        <v>1.92</v>
      </c>
      <c r="D54" s="3">
        <v>1.92</v>
      </c>
      <c r="E54" s="3">
        <v>1.92</v>
      </c>
      <c r="F54" s="3">
        <v>1.93</v>
      </c>
      <c r="G54" s="3">
        <v>2.17</v>
      </c>
      <c r="H54" s="3">
        <v>2.105</v>
      </c>
      <c r="I54" s="3">
        <v>1.74</v>
      </c>
    </row>
    <row r="55" spans="1:9" x14ac:dyDescent="0.25">
      <c r="A55" s="3">
        <v>4.51</v>
      </c>
      <c r="B55" s="2">
        <v>4.53</v>
      </c>
      <c r="C55" s="3">
        <v>4.49</v>
      </c>
      <c r="D55" s="3">
        <v>4.4800000000000004</v>
      </c>
      <c r="E55" s="3">
        <v>4.5</v>
      </c>
      <c r="F55" s="3">
        <v>4.53</v>
      </c>
      <c r="G55" s="3">
        <v>4.6449999999999996</v>
      </c>
      <c r="H55" s="3">
        <v>3.5874999999999999</v>
      </c>
      <c r="I55" s="3">
        <v>2.7162500000000001</v>
      </c>
    </row>
    <row r="56" spans="1:9" x14ac:dyDescent="0.25">
      <c r="A56" s="3">
        <v>6.92</v>
      </c>
      <c r="B56" s="2">
        <v>6.87</v>
      </c>
      <c r="C56" s="3">
        <v>6.9</v>
      </c>
      <c r="D56" s="3">
        <v>6.87</v>
      </c>
      <c r="E56" s="3">
        <v>6.87</v>
      </c>
      <c r="F56" s="3">
        <v>6.94</v>
      </c>
      <c r="G56" s="3">
        <v>6.65</v>
      </c>
      <c r="H56" s="3">
        <v>7.93</v>
      </c>
      <c r="I56" s="3">
        <v>10.3675</v>
      </c>
    </row>
    <row r="57" spans="1:9" x14ac:dyDescent="0.25">
      <c r="A57" s="3">
        <v>1.75</v>
      </c>
      <c r="B57" s="2">
        <v>1.75</v>
      </c>
      <c r="C57" s="3">
        <v>1.77</v>
      </c>
      <c r="D57" s="3">
        <v>1.74</v>
      </c>
      <c r="E57" s="3">
        <v>1.75</v>
      </c>
      <c r="F57" s="3">
        <v>1.77</v>
      </c>
      <c r="G57" s="3">
        <v>0.54</v>
      </c>
      <c r="H57" s="3">
        <v>0.70750000000000002</v>
      </c>
      <c r="I57" s="3">
        <v>1.3</v>
      </c>
    </row>
    <row r="58" spans="1:9" x14ac:dyDescent="0.25">
      <c r="A58" s="3">
        <v>3.41</v>
      </c>
      <c r="B58" s="2">
        <v>3.49</v>
      </c>
      <c r="C58" s="3">
        <v>3.42</v>
      </c>
      <c r="D58" s="3">
        <v>3.42</v>
      </c>
      <c r="E58" s="3">
        <v>3.45</v>
      </c>
      <c r="F58" s="3">
        <v>3.47</v>
      </c>
      <c r="G58" s="3">
        <v>3.6</v>
      </c>
      <c r="H58" s="3">
        <v>4.3849999999999998</v>
      </c>
      <c r="I58" s="3">
        <v>4.0462499999999997</v>
      </c>
    </row>
    <row r="59" spans="1:9" x14ac:dyDescent="0.25">
      <c r="A59" s="3">
        <v>6.72</v>
      </c>
      <c r="B59" s="2">
        <v>6.66</v>
      </c>
      <c r="C59" s="3">
        <v>6.67</v>
      </c>
      <c r="D59" s="3">
        <v>6.66</v>
      </c>
      <c r="E59" s="3">
        <v>6.7</v>
      </c>
      <c r="F59" s="3">
        <v>6.7</v>
      </c>
      <c r="G59" s="3">
        <v>7.03</v>
      </c>
      <c r="H59" s="3">
        <v>6.97</v>
      </c>
      <c r="I59" s="3">
        <v>7.6362500000000004</v>
      </c>
    </row>
    <row r="60" spans="1:9" x14ac:dyDescent="0.25">
      <c r="A60" s="3">
        <v>2.54</v>
      </c>
      <c r="B60" s="2">
        <v>2.57</v>
      </c>
      <c r="C60" s="3">
        <v>2.56</v>
      </c>
      <c r="D60" s="3">
        <v>2.54</v>
      </c>
      <c r="E60" s="3">
        <v>2.54</v>
      </c>
      <c r="F60" s="3">
        <v>2.5499999999999998</v>
      </c>
      <c r="G60" s="3">
        <v>0.57999999999999996</v>
      </c>
      <c r="H60" s="3">
        <v>0.95</v>
      </c>
      <c r="I60" s="3">
        <v>1.325</v>
      </c>
    </row>
    <row r="61" spans="1:9" x14ac:dyDescent="0.25">
      <c r="A61" s="3">
        <v>2.61</v>
      </c>
      <c r="B61" s="2">
        <v>2.63</v>
      </c>
      <c r="C61" s="3">
        <v>2.64</v>
      </c>
      <c r="D61" s="3">
        <v>2.62</v>
      </c>
      <c r="E61" s="3">
        <v>2.62</v>
      </c>
      <c r="F61" s="3">
        <v>2.6</v>
      </c>
      <c r="G61" s="3">
        <v>2.95</v>
      </c>
      <c r="H61" s="3">
        <v>2.2949999999999999</v>
      </c>
      <c r="I61" s="3">
        <v>2.3262499999999999</v>
      </c>
    </row>
    <row r="62" spans="1:9" x14ac:dyDescent="0.25">
      <c r="A62" s="3">
        <v>5.01</v>
      </c>
      <c r="B62" s="2">
        <v>4.95</v>
      </c>
      <c r="C62" s="3">
        <v>5.01</v>
      </c>
      <c r="D62" s="3">
        <v>4.99</v>
      </c>
      <c r="E62" s="3">
        <v>5</v>
      </c>
      <c r="F62" s="3">
        <v>4.99</v>
      </c>
      <c r="G62" s="3">
        <v>5.36</v>
      </c>
      <c r="H62" s="3">
        <v>6.18</v>
      </c>
      <c r="I62" s="3">
        <v>9.0374999999999996</v>
      </c>
    </row>
    <row r="63" spans="1:9" x14ac:dyDescent="0.25">
      <c r="A63" s="3">
        <v>2.89</v>
      </c>
      <c r="B63" s="2">
        <v>2.89</v>
      </c>
      <c r="C63" s="3">
        <v>2.87</v>
      </c>
      <c r="D63" s="3">
        <v>2.87</v>
      </c>
      <c r="E63" s="3">
        <v>2.89</v>
      </c>
      <c r="F63" s="3">
        <v>2.9</v>
      </c>
      <c r="G63" s="3">
        <v>1.86</v>
      </c>
      <c r="H63" s="3">
        <v>2.0975000000000001</v>
      </c>
      <c r="I63" s="3">
        <v>2.90625</v>
      </c>
    </row>
    <row r="64" spans="1:9" x14ac:dyDescent="0.25">
      <c r="A64" s="3">
        <v>1.5</v>
      </c>
      <c r="B64" s="2">
        <v>1.54</v>
      </c>
      <c r="C64" s="3">
        <v>1.5</v>
      </c>
      <c r="D64" s="3">
        <v>1.5</v>
      </c>
      <c r="E64" s="3">
        <v>1.5</v>
      </c>
      <c r="F64" s="3">
        <v>1.5</v>
      </c>
      <c r="G64" s="3">
        <v>1.7250000000000001</v>
      </c>
      <c r="H64" s="3">
        <v>2.14</v>
      </c>
      <c r="I64" s="3">
        <v>3.0987499999999999</v>
      </c>
    </row>
    <row r="65" spans="1:9" x14ac:dyDescent="0.25">
      <c r="A65" s="3">
        <v>7.82</v>
      </c>
      <c r="B65" s="2">
        <v>7.77</v>
      </c>
      <c r="C65" s="3">
        <v>7.85</v>
      </c>
      <c r="D65" s="3">
        <v>7.76</v>
      </c>
      <c r="E65" s="3">
        <v>7.77</v>
      </c>
      <c r="F65" s="3">
        <v>7.78</v>
      </c>
      <c r="G65" s="3">
        <v>7.06</v>
      </c>
      <c r="H65" s="3">
        <v>7.4</v>
      </c>
      <c r="I65" s="3">
        <v>10.7925</v>
      </c>
    </row>
    <row r="66" spans="1:9" x14ac:dyDescent="0.25">
      <c r="A66" s="3">
        <v>4.03</v>
      </c>
      <c r="B66" s="2">
        <v>4.05</v>
      </c>
      <c r="C66" s="3">
        <v>4.05</v>
      </c>
      <c r="D66" s="3">
        <v>4.05</v>
      </c>
      <c r="E66" s="3">
        <v>4.05</v>
      </c>
      <c r="F66" s="3">
        <v>4.05</v>
      </c>
      <c r="G66" s="3">
        <v>0.54</v>
      </c>
      <c r="H66" s="3">
        <v>0.89249999999999996</v>
      </c>
      <c r="I66" s="3">
        <v>1.115</v>
      </c>
    </row>
    <row r="67" spans="1:9" x14ac:dyDescent="0.25">
      <c r="A67" s="3">
        <v>1.34</v>
      </c>
      <c r="B67" s="2">
        <v>1.34</v>
      </c>
      <c r="C67" s="3">
        <v>1.33</v>
      </c>
      <c r="D67" s="3">
        <v>1.33</v>
      </c>
      <c r="E67" s="3">
        <v>1.34</v>
      </c>
      <c r="F67" s="3">
        <v>1.34</v>
      </c>
      <c r="G67" s="3">
        <v>1.615</v>
      </c>
      <c r="H67" s="3">
        <v>1.9575</v>
      </c>
      <c r="I67" s="3">
        <v>2.9937499999999999</v>
      </c>
    </row>
    <row r="68" spans="1:9" x14ac:dyDescent="0.25">
      <c r="A68" s="3">
        <v>6.44</v>
      </c>
      <c r="B68" s="2">
        <v>6.45</v>
      </c>
      <c r="C68" s="3">
        <v>6.43</v>
      </c>
      <c r="D68" s="3">
        <v>6.45</v>
      </c>
      <c r="E68" s="3">
        <v>6.42</v>
      </c>
      <c r="F68" s="3">
        <v>6.51</v>
      </c>
      <c r="G68" s="3">
        <v>6.4749999999999996</v>
      </c>
      <c r="H68" s="3">
        <v>6.6475</v>
      </c>
      <c r="I68" s="3">
        <v>8.6775000000000002</v>
      </c>
    </row>
    <row r="69" spans="1:9" x14ac:dyDescent="0.25">
      <c r="A69" s="3">
        <v>2.2400000000000002</v>
      </c>
      <c r="B69" s="2">
        <v>2.2400000000000002</v>
      </c>
      <c r="C69" s="3">
        <v>2.2400000000000002</v>
      </c>
      <c r="D69" s="3">
        <v>2.2400000000000002</v>
      </c>
      <c r="E69" s="3">
        <v>2.2400000000000002</v>
      </c>
      <c r="F69" s="3">
        <v>2.2400000000000002</v>
      </c>
      <c r="G69" s="3">
        <v>0.58499999999999996</v>
      </c>
      <c r="H69" s="3">
        <v>0.82499999999999996</v>
      </c>
      <c r="I69" s="3">
        <v>1.1725000000000001</v>
      </c>
    </row>
    <row r="70" spans="1:9" x14ac:dyDescent="0.25">
      <c r="A70" s="3">
        <v>2.6</v>
      </c>
      <c r="B70" s="2">
        <v>2.61</v>
      </c>
      <c r="C70" s="3">
        <v>2.6</v>
      </c>
      <c r="D70" s="3">
        <v>2.57</v>
      </c>
      <c r="E70" s="3">
        <v>2.61</v>
      </c>
      <c r="F70" s="3">
        <v>2.59</v>
      </c>
      <c r="G70" s="3">
        <v>1.61</v>
      </c>
      <c r="H70" s="3">
        <v>2.2875000000000001</v>
      </c>
      <c r="I70" s="3">
        <v>2.79</v>
      </c>
    </row>
    <row r="71" spans="1:9" x14ac:dyDescent="0.25">
      <c r="A71" s="3">
        <v>7.14</v>
      </c>
      <c r="B71" s="2">
        <v>7.13</v>
      </c>
      <c r="C71" s="3">
        <v>7.11</v>
      </c>
      <c r="D71" s="3">
        <v>7.12</v>
      </c>
      <c r="E71" s="3">
        <v>7.11</v>
      </c>
      <c r="F71" s="3">
        <v>7.15</v>
      </c>
      <c r="G71" s="3">
        <v>6.12</v>
      </c>
      <c r="H71" s="3">
        <v>6.5025000000000004</v>
      </c>
      <c r="I71" s="3">
        <v>8.7375000000000007</v>
      </c>
    </row>
    <row r="72" spans="1:9" x14ac:dyDescent="0.25">
      <c r="A72" s="3">
        <v>1.95</v>
      </c>
      <c r="B72" s="2">
        <v>1.93</v>
      </c>
      <c r="C72" s="3">
        <v>1.94</v>
      </c>
      <c r="D72" s="3">
        <v>1.94</v>
      </c>
      <c r="E72" s="3">
        <v>1.93</v>
      </c>
      <c r="F72" s="3">
        <v>1.93</v>
      </c>
      <c r="G72" s="3">
        <v>2.12</v>
      </c>
      <c r="H72" s="3">
        <v>2.4624999999999999</v>
      </c>
      <c r="I72" s="3">
        <v>1.36375</v>
      </c>
    </row>
    <row r="73" spans="1:9" x14ac:dyDescent="0.25">
      <c r="A73" s="3">
        <v>2.64</v>
      </c>
      <c r="B73" s="2">
        <v>2.65</v>
      </c>
      <c r="C73" s="3">
        <v>2.63</v>
      </c>
      <c r="D73" s="3">
        <v>2.63</v>
      </c>
      <c r="E73" s="3">
        <v>2.64</v>
      </c>
      <c r="F73" s="3">
        <v>2.66</v>
      </c>
      <c r="G73" s="3">
        <v>2.63</v>
      </c>
      <c r="H73" s="3">
        <v>2.3875000000000002</v>
      </c>
      <c r="I73" s="3">
        <v>3.13625</v>
      </c>
    </row>
    <row r="74" spans="1:9" x14ac:dyDescent="0.25">
      <c r="A74" s="3">
        <v>6.97</v>
      </c>
      <c r="B74" s="2">
        <v>6.94</v>
      </c>
      <c r="C74" s="3">
        <v>6.97</v>
      </c>
      <c r="D74" s="3">
        <v>6.94</v>
      </c>
      <c r="E74" s="3">
        <v>6.99</v>
      </c>
      <c r="F74" s="3">
        <v>6.96</v>
      </c>
      <c r="G74" s="3">
        <v>5.8650000000000002</v>
      </c>
      <c r="H74" s="3">
        <v>5.1475</v>
      </c>
      <c r="I74" s="3">
        <v>8.5924999999999994</v>
      </c>
    </row>
    <row r="75" spans="1:9" x14ac:dyDescent="0.25">
      <c r="A75" s="3">
        <v>1.1399999999999999</v>
      </c>
      <c r="B75" s="2">
        <v>1.1599999999999999</v>
      </c>
      <c r="C75" s="3">
        <v>1.1399999999999999</v>
      </c>
      <c r="D75" s="3">
        <v>1.1499999999999999</v>
      </c>
      <c r="E75" s="3">
        <v>1.1499999999999999</v>
      </c>
      <c r="F75" s="3">
        <v>1.1399999999999999</v>
      </c>
      <c r="G75" s="3">
        <v>1.33</v>
      </c>
      <c r="H75" s="3">
        <v>1.4850000000000001</v>
      </c>
      <c r="I75" s="3">
        <v>1.6725000000000001</v>
      </c>
    </row>
    <row r="76" spans="1:9" x14ac:dyDescent="0.25">
      <c r="A76" s="3">
        <v>2.91</v>
      </c>
      <c r="B76" s="2">
        <v>2.92</v>
      </c>
      <c r="C76" s="3">
        <v>2.9</v>
      </c>
      <c r="D76" s="3">
        <v>2.9</v>
      </c>
      <c r="E76" s="3">
        <v>2.89</v>
      </c>
      <c r="F76" s="3">
        <v>2.92</v>
      </c>
      <c r="G76" s="3">
        <v>2.2149999999999999</v>
      </c>
      <c r="H76" s="3">
        <v>2.4474999999999998</v>
      </c>
      <c r="I76" s="3">
        <v>3.6312500000000001</v>
      </c>
    </row>
    <row r="77" spans="1:9" x14ac:dyDescent="0.25">
      <c r="A77" s="3">
        <v>5.41</v>
      </c>
      <c r="B77" s="2">
        <v>5.34</v>
      </c>
      <c r="C77" s="3">
        <v>5.37</v>
      </c>
      <c r="D77" s="3">
        <v>5.37</v>
      </c>
      <c r="E77" s="3">
        <v>5.37</v>
      </c>
      <c r="F77" s="3">
        <v>5.44</v>
      </c>
      <c r="G77" s="3">
        <v>5.6550000000000002</v>
      </c>
      <c r="H77" s="3">
        <v>6.3925000000000001</v>
      </c>
      <c r="I77" s="3">
        <v>10.561249999999999</v>
      </c>
    </row>
    <row r="78" spans="1:9" x14ac:dyDescent="0.25">
      <c r="A78" s="3">
        <v>1.23</v>
      </c>
      <c r="B78" s="2">
        <v>1.23</v>
      </c>
      <c r="C78" s="3">
        <v>1.24</v>
      </c>
      <c r="D78" s="3">
        <v>1.23</v>
      </c>
      <c r="E78" s="3">
        <v>1.23</v>
      </c>
      <c r="F78" s="3">
        <v>1.25</v>
      </c>
      <c r="G78" s="3">
        <v>1.39</v>
      </c>
      <c r="H78" s="3">
        <v>1.7050000000000001</v>
      </c>
      <c r="I78" s="3">
        <v>2.44875</v>
      </c>
    </row>
    <row r="79" spans="1:9" x14ac:dyDescent="0.25">
      <c r="A79" s="3">
        <v>2.0699999999999998</v>
      </c>
      <c r="B79" s="2">
        <v>2.09</v>
      </c>
      <c r="C79" s="3">
        <v>2.1</v>
      </c>
      <c r="D79" s="3">
        <v>2.08</v>
      </c>
      <c r="E79" s="3">
        <v>2.08</v>
      </c>
      <c r="F79" s="3">
        <v>2.11</v>
      </c>
      <c r="G79" s="3">
        <v>2.085</v>
      </c>
      <c r="H79" s="3">
        <v>2.5499999999999998</v>
      </c>
      <c r="I79" s="3">
        <v>3.6662499999999998</v>
      </c>
    </row>
    <row r="80" spans="1:9" x14ac:dyDescent="0.25">
      <c r="A80" s="3">
        <v>7.63</v>
      </c>
      <c r="B80" s="2">
        <v>7.56</v>
      </c>
      <c r="C80" s="3">
        <v>7.58</v>
      </c>
      <c r="D80" s="3">
        <v>7.65</v>
      </c>
      <c r="E80" s="3">
        <v>7.71</v>
      </c>
      <c r="F80" s="3">
        <v>7.6</v>
      </c>
      <c r="G80" s="3">
        <v>5.1349999999999998</v>
      </c>
      <c r="H80" s="3">
        <v>5.5975000000000001</v>
      </c>
      <c r="I80" s="3">
        <v>8.9499999999999993</v>
      </c>
    </row>
    <row r="81" spans="1:9" x14ac:dyDescent="0.25">
      <c r="A81" s="3">
        <v>2.4700000000000002</v>
      </c>
      <c r="B81" s="2">
        <v>2.4900000000000002</v>
      </c>
      <c r="C81" s="3">
        <v>2.48</v>
      </c>
      <c r="D81" s="3">
        <v>2.4700000000000002</v>
      </c>
      <c r="E81" s="3">
        <v>2.4700000000000002</v>
      </c>
      <c r="F81" s="3">
        <v>2.48</v>
      </c>
      <c r="G81" s="3">
        <v>2.4900000000000002</v>
      </c>
      <c r="H81" s="3">
        <v>2.5175000000000001</v>
      </c>
      <c r="I81" s="3">
        <v>2.7275</v>
      </c>
    </row>
    <row r="82" spans="1:9" x14ac:dyDescent="0.25">
      <c r="A82" s="3">
        <v>1.91</v>
      </c>
      <c r="B82" s="2">
        <v>1.92</v>
      </c>
      <c r="C82" s="3">
        <v>1.92</v>
      </c>
      <c r="D82" s="3">
        <v>1.95</v>
      </c>
      <c r="E82" s="3">
        <v>1.92</v>
      </c>
      <c r="F82" s="3">
        <v>1.92</v>
      </c>
      <c r="G82" s="3">
        <v>2.1800000000000002</v>
      </c>
      <c r="H82" s="3">
        <v>2.395</v>
      </c>
      <c r="I82" s="3">
        <v>2.7662499999999999</v>
      </c>
    </row>
    <row r="83" spans="1:9" x14ac:dyDescent="0.25">
      <c r="A83" s="3">
        <v>7.4</v>
      </c>
      <c r="B83" s="2">
        <v>7.4</v>
      </c>
      <c r="C83" s="3">
        <v>7.41</v>
      </c>
      <c r="D83" s="3">
        <v>7.41</v>
      </c>
      <c r="E83" s="3">
        <v>7.46</v>
      </c>
      <c r="F83" s="3">
        <v>7.42</v>
      </c>
      <c r="G83" s="3">
        <v>7.69</v>
      </c>
      <c r="H83" s="3">
        <v>8.7349999999999994</v>
      </c>
      <c r="I83" s="3">
        <v>11.046250000000001</v>
      </c>
    </row>
    <row r="84" spans="1:9" x14ac:dyDescent="0.25">
      <c r="A84" s="3">
        <v>2.89</v>
      </c>
      <c r="B84" s="2">
        <v>2.89</v>
      </c>
      <c r="C84" s="3">
        <v>2.91</v>
      </c>
      <c r="D84" s="3">
        <v>2.89</v>
      </c>
      <c r="E84" s="3">
        <v>2.93</v>
      </c>
      <c r="F84" s="3">
        <v>2.9</v>
      </c>
      <c r="G84" s="3">
        <v>2.2050000000000001</v>
      </c>
      <c r="H84" s="3">
        <v>2.7574999999999998</v>
      </c>
      <c r="I84" s="3">
        <v>1.3162499999999999</v>
      </c>
    </row>
    <row r="85" spans="1:9" x14ac:dyDescent="0.25">
      <c r="A85" s="3">
        <v>3.71</v>
      </c>
      <c r="B85" s="2">
        <v>3.7</v>
      </c>
      <c r="C85" s="3">
        <v>3.71</v>
      </c>
      <c r="D85" s="3">
        <v>3.71</v>
      </c>
      <c r="E85" s="3">
        <v>3.74</v>
      </c>
      <c r="F85" s="3">
        <v>3.7</v>
      </c>
      <c r="G85" s="3">
        <v>3.8650000000000002</v>
      </c>
      <c r="H85" s="3">
        <v>2.625</v>
      </c>
      <c r="I85" s="3">
        <v>2.9562499999999998</v>
      </c>
    </row>
    <row r="86" spans="1:9" x14ac:dyDescent="0.25">
      <c r="A86" s="3">
        <v>7.34</v>
      </c>
      <c r="B86" s="2">
        <v>7.35</v>
      </c>
      <c r="C86" s="3">
        <v>7.32</v>
      </c>
      <c r="D86" s="3">
        <v>7.29</v>
      </c>
      <c r="E86" s="3">
        <v>7.3</v>
      </c>
      <c r="F86" s="3">
        <v>7.31</v>
      </c>
      <c r="G86" s="3">
        <v>7.1550000000000002</v>
      </c>
      <c r="H86" s="3">
        <v>6.6675000000000004</v>
      </c>
      <c r="I86" s="3">
        <v>9.0812500000000007</v>
      </c>
    </row>
    <row r="87" spans="1:9" x14ac:dyDescent="0.25">
      <c r="A87" s="3">
        <v>2.71</v>
      </c>
      <c r="B87" s="2">
        <v>2.71</v>
      </c>
      <c r="C87" s="3">
        <v>2.69</v>
      </c>
      <c r="D87" s="3">
        <v>2.7</v>
      </c>
      <c r="E87" s="3">
        <v>2.7</v>
      </c>
      <c r="F87" s="3">
        <v>2.69</v>
      </c>
      <c r="G87" s="3">
        <v>2.6949999999999998</v>
      </c>
      <c r="H87" s="3">
        <v>2.7825000000000002</v>
      </c>
      <c r="I87" s="3">
        <v>3.1637499999999998</v>
      </c>
    </row>
    <row r="88" spans="1:9" x14ac:dyDescent="0.25">
      <c r="A88" s="3">
        <v>2.84</v>
      </c>
      <c r="B88" s="2">
        <v>2.82</v>
      </c>
      <c r="C88" s="3">
        <v>2.86</v>
      </c>
      <c r="D88" s="3">
        <v>2.84</v>
      </c>
      <c r="E88" s="3">
        <v>2.83</v>
      </c>
      <c r="F88" s="3">
        <v>2.82</v>
      </c>
      <c r="G88" s="3">
        <v>2.96</v>
      </c>
      <c r="H88" s="3">
        <v>1.9924999999999999</v>
      </c>
      <c r="I88" s="3">
        <v>3.1775000000000002</v>
      </c>
    </row>
    <row r="89" spans="1:9" x14ac:dyDescent="0.25">
      <c r="A89" s="3">
        <v>6.45</v>
      </c>
      <c r="B89" s="2">
        <v>6.42</v>
      </c>
      <c r="C89" s="3">
        <v>6.43</v>
      </c>
      <c r="D89" s="3">
        <v>6.42</v>
      </c>
      <c r="E89" s="3">
        <v>6.43</v>
      </c>
      <c r="F89" s="3">
        <v>6.43</v>
      </c>
      <c r="G89" s="3">
        <v>6.5449999999999999</v>
      </c>
      <c r="H89" s="3">
        <v>7.3425000000000002</v>
      </c>
      <c r="I89" s="3">
        <v>10.7225</v>
      </c>
    </row>
    <row r="90" spans="1:9" x14ac:dyDescent="0.25">
      <c r="A90" s="3">
        <v>2.44</v>
      </c>
      <c r="B90" s="2">
        <v>2.42</v>
      </c>
      <c r="C90" s="3">
        <v>2.44</v>
      </c>
      <c r="D90" s="3">
        <v>2.4300000000000002</v>
      </c>
      <c r="E90" s="3">
        <v>2.42</v>
      </c>
      <c r="F90" s="3">
        <v>2.4300000000000002</v>
      </c>
      <c r="G90" s="3">
        <v>2.585</v>
      </c>
      <c r="H90" s="3">
        <v>2.8050000000000002</v>
      </c>
      <c r="I90" s="3">
        <v>3.9187500000000002</v>
      </c>
    </row>
    <row r="91" spans="1:9" x14ac:dyDescent="0.25">
      <c r="A91" s="3">
        <v>2.06</v>
      </c>
      <c r="B91" s="2">
        <v>2.06</v>
      </c>
      <c r="C91" s="3">
        <v>2.0699999999999998</v>
      </c>
      <c r="D91" s="3">
        <v>2.0699999999999998</v>
      </c>
      <c r="E91" s="3">
        <v>2.0699999999999998</v>
      </c>
      <c r="F91" s="3">
        <v>2.08</v>
      </c>
      <c r="G91" s="3">
        <v>2.19</v>
      </c>
      <c r="H91" s="3">
        <v>2.4750000000000001</v>
      </c>
      <c r="I91" s="3">
        <v>3.6612499999999999</v>
      </c>
    </row>
    <row r="92" spans="1:9" x14ac:dyDescent="0.25">
      <c r="A92" s="3">
        <v>7.36</v>
      </c>
      <c r="B92" s="2">
        <v>7.32</v>
      </c>
      <c r="C92" s="3">
        <v>7.34</v>
      </c>
      <c r="D92" s="3">
        <v>7.34</v>
      </c>
      <c r="E92" s="3">
        <v>7.36</v>
      </c>
      <c r="F92" s="3">
        <v>7.31</v>
      </c>
      <c r="G92" s="3">
        <v>5.48</v>
      </c>
      <c r="H92" s="3">
        <v>6.1749999999999998</v>
      </c>
      <c r="I92" s="3">
        <v>9.2562499999999996</v>
      </c>
    </row>
    <row r="93" spans="1:9" x14ac:dyDescent="0.25">
      <c r="A93" s="3">
        <v>2.14</v>
      </c>
      <c r="B93" s="2">
        <v>2.1800000000000002</v>
      </c>
      <c r="C93" s="3">
        <v>2.14</v>
      </c>
      <c r="D93" s="3">
        <v>2.15</v>
      </c>
      <c r="E93" s="3">
        <v>2.13</v>
      </c>
      <c r="F93" s="3">
        <v>2.15</v>
      </c>
      <c r="G93" s="3">
        <v>2.29</v>
      </c>
      <c r="H93" s="3">
        <v>2.7050000000000001</v>
      </c>
      <c r="I93" s="3">
        <v>3.375</v>
      </c>
    </row>
    <row r="94" spans="1:9" x14ac:dyDescent="0.25">
      <c r="A94" s="3">
        <v>3.46</v>
      </c>
      <c r="B94" s="2">
        <v>3.43</v>
      </c>
      <c r="C94" s="3">
        <v>3.44</v>
      </c>
      <c r="D94" s="3">
        <v>3.44</v>
      </c>
      <c r="E94" s="3">
        <v>3.45</v>
      </c>
      <c r="F94" s="3">
        <v>3.45</v>
      </c>
      <c r="G94" s="3">
        <v>3.085</v>
      </c>
      <c r="H94" s="3">
        <v>2.9975000000000001</v>
      </c>
      <c r="I94" s="3">
        <v>3.1012499999999998</v>
      </c>
    </row>
    <row r="95" spans="1:9" x14ac:dyDescent="0.25">
      <c r="A95" s="3">
        <v>6.46</v>
      </c>
      <c r="B95" s="2">
        <v>6.46</v>
      </c>
      <c r="C95" s="3">
        <v>6.5</v>
      </c>
      <c r="D95" s="3">
        <v>6.51</v>
      </c>
      <c r="E95" s="3">
        <v>6.44</v>
      </c>
      <c r="F95" s="3">
        <v>6.46</v>
      </c>
      <c r="G95" s="3">
        <v>6.77</v>
      </c>
      <c r="H95" s="3">
        <v>7.0724999999999998</v>
      </c>
      <c r="I95" s="3">
        <v>10.29875</v>
      </c>
    </row>
    <row r="96" spans="1:9" x14ac:dyDescent="0.25">
      <c r="A96" s="3">
        <v>1.89</v>
      </c>
      <c r="B96" s="2">
        <v>1.89</v>
      </c>
      <c r="C96" s="3">
        <v>1.89</v>
      </c>
      <c r="D96" s="3">
        <v>1.89</v>
      </c>
      <c r="E96" s="3">
        <v>1.92</v>
      </c>
      <c r="F96" s="3">
        <v>1.89</v>
      </c>
      <c r="G96" s="3">
        <v>1.93</v>
      </c>
      <c r="H96" s="3">
        <v>2.2799999999999998</v>
      </c>
      <c r="I96" s="3">
        <v>3.2749999999999999</v>
      </c>
    </row>
    <row r="97" spans="1:9" x14ac:dyDescent="0.25">
      <c r="A97" s="3">
        <v>2.77</v>
      </c>
      <c r="B97" s="2">
        <v>2.77</v>
      </c>
      <c r="C97" s="3">
        <v>2.78</v>
      </c>
      <c r="D97" s="3">
        <v>2.77</v>
      </c>
      <c r="E97" s="3">
        <v>2.78</v>
      </c>
      <c r="F97" s="3">
        <v>2.75</v>
      </c>
      <c r="G97" s="3">
        <v>2.0049999999999999</v>
      </c>
      <c r="H97" s="3">
        <v>2.375</v>
      </c>
      <c r="I97" s="3">
        <v>3.4012500000000001</v>
      </c>
    </row>
    <row r="98" spans="1:9" x14ac:dyDescent="0.25">
      <c r="A98" s="3">
        <v>8.93</v>
      </c>
      <c r="B98" s="2">
        <v>8.89</v>
      </c>
      <c r="C98" s="3">
        <v>8.91</v>
      </c>
      <c r="D98" s="3">
        <v>8.9</v>
      </c>
      <c r="E98" s="3">
        <v>8.93</v>
      </c>
      <c r="F98" s="3">
        <v>8.99</v>
      </c>
      <c r="G98" s="3">
        <v>5.585</v>
      </c>
      <c r="H98" s="3">
        <v>6.4950000000000001</v>
      </c>
      <c r="I98" s="3">
        <v>9.8324999999999996</v>
      </c>
    </row>
    <row r="99" spans="1:9" x14ac:dyDescent="0.25">
      <c r="A99" s="3">
        <v>3.63</v>
      </c>
      <c r="B99" s="2">
        <v>3.63</v>
      </c>
      <c r="C99" s="3">
        <v>3.67</v>
      </c>
      <c r="D99" s="3">
        <v>3.71</v>
      </c>
      <c r="E99" s="3">
        <v>3.63</v>
      </c>
      <c r="F99" s="3">
        <v>3.68</v>
      </c>
      <c r="G99" s="3">
        <v>2.5649999999999999</v>
      </c>
      <c r="H99" s="3">
        <v>1.7</v>
      </c>
      <c r="I99" s="3">
        <v>1.5337499999999999</v>
      </c>
    </row>
    <row r="100" spans="1:9" x14ac:dyDescent="0.25">
      <c r="A100" s="3">
        <v>5.27</v>
      </c>
      <c r="B100" s="2">
        <v>5.18</v>
      </c>
      <c r="C100" s="3">
        <v>5.17</v>
      </c>
      <c r="D100" s="3">
        <v>5.17</v>
      </c>
      <c r="E100" s="3">
        <v>5.18</v>
      </c>
      <c r="F100" s="3">
        <v>5.2</v>
      </c>
      <c r="G100" s="3">
        <v>3.2250000000000001</v>
      </c>
      <c r="H100" s="3">
        <v>2.9325000000000001</v>
      </c>
      <c r="I100" s="3">
        <v>3.9537499999999999</v>
      </c>
    </row>
    <row r="101" spans="1:9" x14ac:dyDescent="0.25">
      <c r="A101" s="3">
        <v>6.19</v>
      </c>
      <c r="B101" s="2">
        <v>6.19</v>
      </c>
      <c r="C101" s="3">
        <v>6.16</v>
      </c>
      <c r="D101" s="3">
        <v>6.19</v>
      </c>
      <c r="E101" s="3">
        <v>6.2</v>
      </c>
      <c r="F101" s="3">
        <v>6.25</v>
      </c>
      <c r="G101" s="3">
        <v>6.4</v>
      </c>
      <c r="H101" s="3">
        <v>7.2024999999999997</v>
      </c>
      <c r="I101" s="3">
        <v>9.4187499999999993</v>
      </c>
    </row>
    <row r="102" spans="1:9" x14ac:dyDescent="0.25">
      <c r="A102" s="3">
        <v>3.54</v>
      </c>
      <c r="B102" s="2">
        <v>3.57</v>
      </c>
      <c r="C102" s="3">
        <v>3.54</v>
      </c>
      <c r="D102" s="3">
        <v>3.54</v>
      </c>
      <c r="E102" s="3">
        <v>3.54</v>
      </c>
      <c r="F102" s="3">
        <v>3.58</v>
      </c>
      <c r="G102" s="3">
        <v>2.4249999999999998</v>
      </c>
      <c r="H102" s="3">
        <v>2.7174999999999998</v>
      </c>
      <c r="I102" s="3">
        <v>2.65</v>
      </c>
    </row>
    <row r="103" spans="1:9" x14ac:dyDescent="0.25">
      <c r="A103" s="3">
        <v>3.38</v>
      </c>
      <c r="B103" s="2">
        <v>3.37</v>
      </c>
      <c r="C103" s="3">
        <v>3.39</v>
      </c>
      <c r="D103" s="3">
        <v>3.37</v>
      </c>
      <c r="E103" s="3">
        <v>3.36</v>
      </c>
      <c r="F103" s="3">
        <v>3.41</v>
      </c>
      <c r="G103" s="3">
        <v>2.74</v>
      </c>
      <c r="H103" s="3">
        <v>2.9925000000000002</v>
      </c>
      <c r="I103" s="3">
        <v>4.4037499999999996</v>
      </c>
    </row>
    <row r="104" spans="1:9" x14ac:dyDescent="0.25">
      <c r="A104" s="3">
        <v>7.93</v>
      </c>
      <c r="B104" s="2">
        <v>7.88</v>
      </c>
      <c r="C104" s="3">
        <v>7.91</v>
      </c>
      <c r="D104" s="3">
        <v>7.91</v>
      </c>
      <c r="E104" s="3">
        <v>7.87</v>
      </c>
      <c r="F104" s="3">
        <v>7.91</v>
      </c>
      <c r="G104" s="3">
        <v>6.875</v>
      </c>
      <c r="H104" s="3">
        <v>7.3724999999999996</v>
      </c>
      <c r="I104" s="3">
        <v>8.65625</v>
      </c>
    </row>
    <row r="105" spans="1:9" x14ac:dyDescent="0.25">
      <c r="A105" s="3">
        <v>0.39</v>
      </c>
      <c r="B105" s="2">
        <v>0.4</v>
      </c>
      <c r="C105" s="3">
        <v>0.39</v>
      </c>
      <c r="D105" s="3">
        <v>0.38</v>
      </c>
      <c r="E105" s="3">
        <v>0.38</v>
      </c>
      <c r="F105" s="3">
        <v>0.39</v>
      </c>
      <c r="G105" s="3">
        <v>0.66</v>
      </c>
      <c r="H105" s="3">
        <v>1.0225</v>
      </c>
      <c r="I105" s="3">
        <v>1.8087500000000001</v>
      </c>
    </row>
    <row r="106" spans="1:9" x14ac:dyDescent="0.25">
      <c r="A106" s="3">
        <v>2.37</v>
      </c>
      <c r="B106" s="2">
        <v>2.46</v>
      </c>
      <c r="C106" s="3">
        <v>2.38</v>
      </c>
      <c r="D106" s="3">
        <v>2.36</v>
      </c>
      <c r="E106" s="3">
        <v>2.35</v>
      </c>
      <c r="F106" s="3">
        <v>2.36</v>
      </c>
      <c r="G106" s="3">
        <v>1.895</v>
      </c>
      <c r="H106" s="3">
        <v>2.2999999999999998</v>
      </c>
      <c r="I106" s="3">
        <v>3.08</v>
      </c>
    </row>
    <row r="107" spans="1:9" x14ac:dyDescent="0.25">
      <c r="A107" s="3">
        <v>6.82</v>
      </c>
      <c r="B107" s="2">
        <v>6.8</v>
      </c>
      <c r="C107" s="3">
        <v>6.81</v>
      </c>
      <c r="D107" s="3">
        <v>6.8</v>
      </c>
      <c r="E107" s="3">
        <v>6.84</v>
      </c>
      <c r="F107" s="3">
        <v>6.82</v>
      </c>
      <c r="G107" s="3">
        <v>7.0549999999999997</v>
      </c>
      <c r="H107" s="3">
        <v>7.0750000000000002</v>
      </c>
      <c r="I107" s="3">
        <v>10.05875</v>
      </c>
    </row>
    <row r="108" spans="1:9" x14ac:dyDescent="0.25">
      <c r="A108" s="3">
        <v>1.96</v>
      </c>
      <c r="B108" s="2">
        <v>1.98</v>
      </c>
      <c r="C108" s="3">
        <v>1.98</v>
      </c>
      <c r="D108" s="3">
        <v>1.99</v>
      </c>
      <c r="E108" s="3">
        <v>1.98</v>
      </c>
      <c r="F108" s="3">
        <v>1.98</v>
      </c>
      <c r="G108" s="3">
        <v>1.56</v>
      </c>
      <c r="H108" s="3">
        <v>1.8</v>
      </c>
      <c r="I108" s="3">
        <v>2.61625</v>
      </c>
    </row>
    <row r="109" spans="1:9" x14ac:dyDescent="0.25">
      <c r="A109" s="3">
        <v>3.17</v>
      </c>
      <c r="B109" s="2">
        <v>3.2</v>
      </c>
      <c r="C109" s="3">
        <v>3.19</v>
      </c>
      <c r="D109" s="3">
        <v>3.19</v>
      </c>
      <c r="E109" s="3">
        <v>3.22</v>
      </c>
      <c r="F109" s="3">
        <v>3.21</v>
      </c>
      <c r="G109" s="3">
        <v>1.96</v>
      </c>
      <c r="H109" s="3">
        <v>2.2025000000000001</v>
      </c>
      <c r="I109" s="3">
        <v>3.2662499999999999</v>
      </c>
    </row>
    <row r="110" spans="1:9" x14ac:dyDescent="0.25">
      <c r="A110" s="3">
        <v>7.75</v>
      </c>
      <c r="B110" s="2">
        <v>7.65</v>
      </c>
      <c r="C110" s="3">
        <v>7.68</v>
      </c>
      <c r="D110" s="3">
        <v>7.67</v>
      </c>
      <c r="E110" s="3">
        <v>7.65</v>
      </c>
      <c r="F110" s="3">
        <v>7.77</v>
      </c>
      <c r="G110" s="3">
        <v>7.3250000000000002</v>
      </c>
      <c r="H110" s="3">
        <v>8.5724999999999998</v>
      </c>
      <c r="I110" s="3">
        <v>9.89</v>
      </c>
    </row>
    <row r="111" spans="1:9" x14ac:dyDescent="0.25">
      <c r="A111" s="3">
        <v>2.72</v>
      </c>
      <c r="B111" s="2">
        <v>2.72</v>
      </c>
      <c r="C111" s="3">
        <v>2.73</v>
      </c>
      <c r="D111" s="3">
        <v>2.74</v>
      </c>
      <c r="E111" s="3">
        <v>2.72</v>
      </c>
      <c r="F111" s="3">
        <v>2.72</v>
      </c>
      <c r="G111" s="3">
        <v>2.9</v>
      </c>
      <c r="H111" s="3">
        <v>3.4575</v>
      </c>
      <c r="I111" s="3">
        <v>1.76</v>
      </c>
    </row>
    <row r="112" spans="1:9" x14ac:dyDescent="0.25">
      <c r="A112" s="3">
        <v>4.07</v>
      </c>
      <c r="B112" s="2">
        <v>4.0599999999999996</v>
      </c>
      <c r="C112" s="3">
        <v>4.07</v>
      </c>
      <c r="D112" s="3">
        <v>4.0599999999999996</v>
      </c>
      <c r="E112" s="3">
        <v>4.0599999999999996</v>
      </c>
      <c r="F112" s="3">
        <v>4.08</v>
      </c>
      <c r="G112" s="3">
        <v>2.9950000000000001</v>
      </c>
      <c r="H112" s="3">
        <v>2.4750000000000001</v>
      </c>
      <c r="I112" s="3">
        <v>3.0787499999999999</v>
      </c>
    </row>
    <row r="113" spans="1:9" x14ac:dyDescent="0.25">
      <c r="A113" s="3">
        <v>9.27</v>
      </c>
      <c r="B113" s="2">
        <v>9.2100000000000009</v>
      </c>
      <c r="C113" s="3">
        <v>9.1999999999999993</v>
      </c>
      <c r="D113" s="3">
        <v>9.26</v>
      </c>
      <c r="E113" s="3">
        <v>9.2100000000000009</v>
      </c>
      <c r="F113" s="3">
        <v>9.2899999999999991</v>
      </c>
      <c r="G113" s="3">
        <v>5.8250000000000002</v>
      </c>
      <c r="H113" s="3">
        <v>6.7625000000000002</v>
      </c>
      <c r="I113" s="3">
        <v>10.8475</v>
      </c>
    </row>
    <row r="114" spans="1:9" x14ac:dyDescent="0.25">
      <c r="A114" s="3">
        <v>2.87</v>
      </c>
      <c r="B114" s="2">
        <v>2.86</v>
      </c>
      <c r="C114" s="3">
        <v>2.86</v>
      </c>
      <c r="D114" s="3">
        <v>2.87</v>
      </c>
      <c r="E114" s="3">
        <v>2.87</v>
      </c>
      <c r="F114" s="3">
        <v>2.85</v>
      </c>
      <c r="G114" s="3">
        <v>2.855</v>
      </c>
      <c r="H114" s="3">
        <v>1.6725000000000001</v>
      </c>
      <c r="I114" s="3">
        <v>2.27</v>
      </c>
    </row>
    <row r="115" spans="1:9" x14ac:dyDescent="0.25">
      <c r="A115" s="3">
        <v>3.36</v>
      </c>
      <c r="B115" s="2">
        <v>3.36</v>
      </c>
      <c r="C115" s="3">
        <v>3.34</v>
      </c>
      <c r="D115" s="3">
        <v>3.36</v>
      </c>
      <c r="E115" s="3">
        <v>3.35</v>
      </c>
      <c r="F115" s="3">
        <v>3.39</v>
      </c>
      <c r="G115" s="3">
        <v>3.1</v>
      </c>
      <c r="H115" s="3">
        <v>2.1675</v>
      </c>
      <c r="I115" s="3">
        <v>3.875</v>
      </c>
    </row>
    <row r="116" spans="1:9" x14ac:dyDescent="0.25">
      <c r="A116" s="3">
        <v>9.68</v>
      </c>
      <c r="B116" s="2">
        <v>9.6</v>
      </c>
      <c r="C116" s="3">
        <v>9.66</v>
      </c>
      <c r="D116" s="3">
        <v>9.64</v>
      </c>
      <c r="E116" s="3">
        <v>9.66</v>
      </c>
      <c r="F116" s="3">
        <v>9.69</v>
      </c>
      <c r="G116" s="3">
        <v>7.7149999999999999</v>
      </c>
      <c r="H116" s="3">
        <v>7.7725</v>
      </c>
      <c r="I116" s="3">
        <v>10.855</v>
      </c>
    </row>
    <row r="117" spans="1:9" x14ac:dyDescent="0.25">
      <c r="A117" s="3">
        <v>3.78</v>
      </c>
      <c r="B117" s="2">
        <v>3.81</v>
      </c>
      <c r="C117" s="3">
        <v>3.78</v>
      </c>
      <c r="D117" s="3">
        <v>3.78</v>
      </c>
      <c r="E117" s="3">
        <v>3.78</v>
      </c>
      <c r="F117" s="3">
        <v>3.76</v>
      </c>
      <c r="G117" s="3">
        <v>3.11</v>
      </c>
      <c r="H117" s="3">
        <v>2.0375000000000001</v>
      </c>
      <c r="I117" s="3">
        <v>2.7250000000000001</v>
      </c>
    </row>
    <row r="118" spans="1:9" x14ac:dyDescent="0.25">
      <c r="A118" s="3">
        <v>4.49</v>
      </c>
      <c r="B118" s="2">
        <v>4.49</v>
      </c>
      <c r="C118" s="3">
        <v>4.4000000000000004</v>
      </c>
      <c r="D118" s="3">
        <v>4.42</v>
      </c>
      <c r="E118" s="3">
        <v>4.4000000000000004</v>
      </c>
      <c r="F118" s="3">
        <v>4.42</v>
      </c>
      <c r="G118" s="3">
        <v>4.46</v>
      </c>
      <c r="H118" s="3">
        <v>3.9</v>
      </c>
      <c r="I118" s="3">
        <v>3.2162500000000001</v>
      </c>
    </row>
    <row r="119" spans="1:9" x14ac:dyDescent="0.25">
      <c r="A119" s="3">
        <v>11.53</v>
      </c>
      <c r="B119" s="2">
        <v>11.51</v>
      </c>
      <c r="C119" s="3">
        <v>11.52</v>
      </c>
      <c r="D119" s="3">
        <v>11.45</v>
      </c>
      <c r="E119" s="3">
        <v>11.51</v>
      </c>
      <c r="F119" s="3">
        <v>11.51</v>
      </c>
      <c r="G119" s="3">
        <v>6.875</v>
      </c>
      <c r="H119" s="3">
        <v>6.2675000000000001</v>
      </c>
      <c r="I119" s="3">
        <v>8.7524999999999995</v>
      </c>
    </row>
    <row r="120" spans="1:9" x14ac:dyDescent="0.25">
      <c r="A120" s="3">
        <v>3.34</v>
      </c>
      <c r="B120" s="2">
        <v>3.35</v>
      </c>
      <c r="C120" s="3">
        <v>3.34</v>
      </c>
      <c r="D120" s="3">
        <v>3.35</v>
      </c>
      <c r="E120" s="3">
        <v>3.36</v>
      </c>
      <c r="F120" s="3">
        <v>3.36</v>
      </c>
      <c r="G120" s="3">
        <v>2.2999999999999998</v>
      </c>
      <c r="H120" s="3">
        <v>2.6575000000000002</v>
      </c>
      <c r="I120" s="3">
        <v>2.8</v>
      </c>
    </row>
    <row r="121" spans="1:9" x14ac:dyDescent="0.25">
      <c r="A121" s="3">
        <v>3.74</v>
      </c>
      <c r="B121" s="2">
        <v>3.75</v>
      </c>
      <c r="C121" s="3">
        <v>3.7</v>
      </c>
      <c r="D121" s="3">
        <v>3.73</v>
      </c>
      <c r="E121" s="3">
        <v>3.73</v>
      </c>
      <c r="F121" s="3">
        <v>3.73</v>
      </c>
      <c r="G121" s="3">
        <v>2.0750000000000002</v>
      </c>
      <c r="H121" s="3">
        <v>1.5425</v>
      </c>
      <c r="I121" s="3">
        <v>2.4512499999999999</v>
      </c>
    </row>
    <row r="122" spans="1:9" x14ac:dyDescent="0.25">
      <c r="A122" s="3">
        <v>7.12</v>
      </c>
      <c r="B122" s="2">
        <v>7.12</v>
      </c>
      <c r="C122" s="3">
        <v>7.09</v>
      </c>
      <c r="D122" s="3">
        <v>7.14</v>
      </c>
      <c r="E122" s="3">
        <v>7.11</v>
      </c>
      <c r="F122" s="3">
        <v>7.14</v>
      </c>
      <c r="G122" s="3">
        <v>5.5650000000000004</v>
      </c>
      <c r="H122" s="3">
        <v>6.35</v>
      </c>
      <c r="I122" s="3">
        <v>8.8337500000000002</v>
      </c>
    </row>
    <row r="123" spans="1:9" x14ac:dyDescent="0.25">
      <c r="A123" s="3">
        <v>3.42</v>
      </c>
      <c r="B123" s="2">
        <v>3.42</v>
      </c>
      <c r="C123" s="3">
        <v>3.41</v>
      </c>
      <c r="D123" s="3">
        <v>3.45</v>
      </c>
      <c r="E123" s="3">
        <v>3.41</v>
      </c>
      <c r="F123" s="3">
        <v>3.41</v>
      </c>
      <c r="G123" s="3">
        <v>3.19</v>
      </c>
      <c r="H123" s="3">
        <v>2.1825000000000001</v>
      </c>
      <c r="I123" s="3">
        <v>2.9387500000000002</v>
      </c>
    </row>
    <row r="124" spans="1:9" x14ac:dyDescent="0.25">
      <c r="A124" s="3">
        <v>3.19</v>
      </c>
      <c r="B124" s="2">
        <v>3.21</v>
      </c>
      <c r="C124" s="3">
        <v>3.21</v>
      </c>
      <c r="D124" s="3">
        <v>3.22</v>
      </c>
      <c r="E124" s="3">
        <v>3.21</v>
      </c>
      <c r="F124" s="3">
        <v>3.19</v>
      </c>
      <c r="G124" s="3">
        <v>3.24</v>
      </c>
      <c r="H124" s="3">
        <v>3.6749999999999998</v>
      </c>
      <c r="I124" s="3">
        <v>3.2087500000000002</v>
      </c>
    </row>
    <row r="125" spans="1:9" x14ac:dyDescent="0.25">
      <c r="A125" s="3">
        <v>7.09</v>
      </c>
      <c r="B125" s="2">
        <v>7.11</v>
      </c>
      <c r="C125" s="3">
        <v>7.09</v>
      </c>
      <c r="D125" s="3">
        <v>7.1</v>
      </c>
      <c r="E125" s="3">
        <v>7.18</v>
      </c>
      <c r="F125" s="3">
        <v>7.12</v>
      </c>
      <c r="G125" s="3">
        <v>7.0650000000000004</v>
      </c>
      <c r="H125" s="3">
        <v>7.74</v>
      </c>
      <c r="I125" s="3">
        <v>10.758749999999999</v>
      </c>
    </row>
    <row r="126" spans="1:9" x14ac:dyDescent="0.25">
      <c r="A126" s="3">
        <v>2.74</v>
      </c>
      <c r="B126" s="2">
        <v>2.74</v>
      </c>
      <c r="C126" s="3">
        <v>2.72</v>
      </c>
      <c r="D126" s="3">
        <v>2.73</v>
      </c>
      <c r="E126" s="3">
        <v>2.72</v>
      </c>
      <c r="F126" s="3">
        <v>2.76</v>
      </c>
      <c r="G126" s="3">
        <v>1.87</v>
      </c>
      <c r="H126" s="3">
        <v>2.1850000000000001</v>
      </c>
      <c r="I126" s="3">
        <v>1.31375</v>
      </c>
    </row>
    <row r="127" spans="1:9" x14ac:dyDescent="0.25">
      <c r="A127" s="3">
        <v>2.46</v>
      </c>
      <c r="B127" s="2">
        <v>2.4500000000000002</v>
      </c>
      <c r="C127" s="3">
        <v>2.4300000000000002</v>
      </c>
      <c r="D127" s="3">
        <v>2.42</v>
      </c>
      <c r="E127" s="3">
        <v>2.42</v>
      </c>
      <c r="F127" s="3">
        <v>2.44</v>
      </c>
      <c r="G127" s="3">
        <v>2.645</v>
      </c>
      <c r="H127" s="3">
        <v>3.0724999999999998</v>
      </c>
      <c r="I127" s="3">
        <v>4.625</v>
      </c>
    </row>
    <row r="128" spans="1:9" x14ac:dyDescent="0.25">
      <c r="A128" s="3">
        <v>8.24</v>
      </c>
      <c r="B128" s="2">
        <v>8.1999999999999993</v>
      </c>
      <c r="C128" s="3">
        <v>8.23</v>
      </c>
      <c r="D128" s="3">
        <v>8.25</v>
      </c>
      <c r="E128" s="3">
        <v>8.24</v>
      </c>
      <c r="F128" s="3">
        <v>8.25</v>
      </c>
      <c r="G128" s="3">
        <v>6.5</v>
      </c>
      <c r="H128" s="3">
        <v>7.1349999999999998</v>
      </c>
      <c r="I128" s="3">
        <v>10.133749999999999</v>
      </c>
    </row>
    <row r="129" spans="1:9" x14ac:dyDescent="0.25">
      <c r="A129" s="3">
        <v>3.43</v>
      </c>
      <c r="B129" s="2">
        <v>3.43</v>
      </c>
      <c r="C129" s="3">
        <v>3.39</v>
      </c>
      <c r="D129" s="3">
        <v>3.4</v>
      </c>
      <c r="E129" s="3">
        <v>3.4</v>
      </c>
      <c r="F129" s="3">
        <v>3.43</v>
      </c>
      <c r="G129" s="3">
        <v>2.79</v>
      </c>
      <c r="H129" s="3">
        <v>2.46</v>
      </c>
      <c r="I129" s="3">
        <v>1.2437499999999999</v>
      </c>
    </row>
    <row r="130" spans="1:9" x14ac:dyDescent="0.25">
      <c r="A130" s="3">
        <v>3.35</v>
      </c>
      <c r="B130" s="2">
        <v>3.34</v>
      </c>
      <c r="C130" s="3">
        <v>3.34</v>
      </c>
      <c r="D130" s="3">
        <v>3.34</v>
      </c>
      <c r="E130" s="3">
        <v>3.44</v>
      </c>
      <c r="F130" s="3">
        <v>3.35</v>
      </c>
      <c r="G130" s="3">
        <v>3.54</v>
      </c>
      <c r="H130" s="3">
        <v>3.8050000000000002</v>
      </c>
      <c r="I130" s="3">
        <v>5.4187500000000002</v>
      </c>
    </row>
    <row r="131" spans="1:9" x14ac:dyDescent="0.25">
      <c r="A131" s="3">
        <v>4.8</v>
      </c>
      <c r="B131" s="2">
        <v>4.79</v>
      </c>
      <c r="C131" s="3">
        <v>4.79</v>
      </c>
      <c r="D131" s="3">
        <v>4.76</v>
      </c>
      <c r="E131" s="3">
        <v>4.8</v>
      </c>
      <c r="F131" s="3">
        <v>4.8099999999999996</v>
      </c>
      <c r="G131" s="3">
        <v>5.1749999999999998</v>
      </c>
      <c r="H131" s="3">
        <v>6.125</v>
      </c>
      <c r="I131" s="3">
        <v>8.2712500000000002</v>
      </c>
    </row>
    <row r="132" spans="1:9" x14ac:dyDescent="0.25">
      <c r="A132" s="3">
        <v>2.69</v>
      </c>
      <c r="B132" s="2">
        <v>2.7</v>
      </c>
      <c r="C132" s="3">
        <v>2.71</v>
      </c>
      <c r="D132" s="3">
        <v>2.72</v>
      </c>
      <c r="E132" s="3">
        <v>2.71</v>
      </c>
      <c r="F132" s="3">
        <v>2.7</v>
      </c>
      <c r="G132" s="3">
        <v>1.6850000000000001</v>
      </c>
      <c r="H132" s="3">
        <v>1.9650000000000001</v>
      </c>
      <c r="I132" s="3">
        <v>2.6262500000000002</v>
      </c>
    </row>
    <row r="133" spans="1:9" x14ac:dyDescent="0.25">
      <c r="A133" s="3">
        <v>2.29</v>
      </c>
      <c r="B133" s="2">
        <v>2.29</v>
      </c>
      <c r="C133" s="3">
        <v>2.29</v>
      </c>
      <c r="D133" s="3">
        <v>2.2999999999999998</v>
      </c>
      <c r="E133" s="3">
        <v>2.2999999999999998</v>
      </c>
      <c r="F133" s="3">
        <v>2.31</v>
      </c>
      <c r="G133" s="3">
        <v>2.41</v>
      </c>
      <c r="H133" s="3">
        <v>3.0125000000000002</v>
      </c>
      <c r="I133" s="3">
        <v>4.1574999999999998</v>
      </c>
    </row>
    <row r="134" spans="1:9" x14ac:dyDescent="0.25">
      <c r="A134" s="3">
        <v>10.49</v>
      </c>
      <c r="B134" s="2">
        <v>10.46</v>
      </c>
      <c r="C134" s="3">
        <v>10.49</v>
      </c>
      <c r="D134" s="3">
        <v>10.47</v>
      </c>
      <c r="E134" s="3">
        <v>10.52</v>
      </c>
      <c r="F134" s="3">
        <v>10.5</v>
      </c>
      <c r="G134" s="3">
        <v>7.13</v>
      </c>
      <c r="H134" s="3">
        <v>7.7774999999999999</v>
      </c>
      <c r="I134" s="3">
        <v>8.9499999999999993</v>
      </c>
    </row>
    <row r="135" spans="1:9" x14ac:dyDescent="0.25">
      <c r="A135" s="3">
        <v>2.31</v>
      </c>
      <c r="B135" s="2">
        <v>2.2999999999999998</v>
      </c>
      <c r="C135" s="3">
        <v>2.2999999999999998</v>
      </c>
      <c r="D135" s="3">
        <v>2.2999999999999998</v>
      </c>
      <c r="E135" s="3">
        <v>2.3199999999999998</v>
      </c>
      <c r="F135" s="3">
        <v>2.29</v>
      </c>
      <c r="G135" s="3">
        <v>2.4750000000000001</v>
      </c>
      <c r="H135" s="3">
        <v>2.06</v>
      </c>
      <c r="I135" s="3">
        <v>3.4075000000000002</v>
      </c>
    </row>
    <row r="136" spans="1:9" x14ac:dyDescent="0.25">
      <c r="A136" s="3">
        <v>3.5</v>
      </c>
      <c r="B136" s="2">
        <v>3.5</v>
      </c>
      <c r="C136" s="3">
        <v>3.58</v>
      </c>
      <c r="D136" s="3">
        <v>3.49</v>
      </c>
      <c r="E136" s="3">
        <v>3.51</v>
      </c>
      <c r="F136" s="3">
        <v>3.5</v>
      </c>
      <c r="G136" s="3">
        <v>3.0649999999999999</v>
      </c>
      <c r="H136" s="3">
        <v>3.48</v>
      </c>
      <c r="I136" s="3">
        <v>3.9725000000000001</v>
      </c>
    </row>
    <row r="137" spans="1:9" x14ac:dyDescent="0.25">
      <c r="A137" s="3">
        <v>7.94</v>
      </c>
      <c r="B137" s="2">
        <v>7.89</v>
      </c>
      <c r="C137" s="3">
        <v>7.92</v>
      </c>
      <c r="D137" s="3">
        <v>7.9</v>
      </c>
      <c r="E137" s="3">
        <v>7.96</v>
      </c>
      <c r="F137" s="3">
        <v>7.97</v>
      </c>
      <c r="G137" s="3">
        <v>7.1449999999999996</v>
      </c>
      <c r="H137" s="3">
        <v>7.44</v>
      </c>
      <c r="I137" s="3">
        <v>10.362500000000001</v>
      </c>
    </row>
    <row r="138" spans="1:9" x14ac:dyDescent="0.25">
      <c r="A138" s="3">
        <v>3.18</v>
      </c>
      <c r="B138" s="2">
        <v>3.21</v>
      </c>
      <c r="C138" s="3">
        <v>3.17</v>
      </c>
      <c r="D138" s="3">
        <v>3.18</v>
      </c>
      <c r="E138" s="3">
        <v>3.17</v>
      </c>
      <c r="F138" s="3">
        <v>3.2</v>
      </c>
      <c r="G138" s="3">
        <v>3.38</v>
      </c>
      <c r="H138" s="3">
        <v>3.5274999999999999</v>
      </c>
      <c r="I138" s="3">
        <v>4.74</v>
      </c>
    </row>
    <row r="139" spans="1:9" x14ac:dyDescent="0.25">
      <c r="A139" s="3">
        <v>2.95</v>
      </c>
      <c r="B139" s="2">
        <v>2.95</v>
      </c>
      <c r="C139" s="3">
        <v>2.96</v>
      </c>
      <c r="D139" s="3">
        <v>2.96</v>
      </c>
      <c r="E139" s="3">
        <v>2.96</v>
      </c>
      <c r="F139" s="3">
        <v>2.96</v>
      </c>
      <c r="G139" s="3">
        <v>3.05</v>
      </c>
      <c r="H139" s="3">
        <v>3.0550000000000002</v>
      </c>
      <c r="I139" s="3">
        <v>3.6487500000000002</v>
      </c>
    </row>
    <row r="140" spans="1:9" x14ac:dyDescent="0.25">
      <c r="A140" s="3">
        <v>8.51</v>
      </c>
      <c r="B140" s="2">
        <v>8.5</v>
      </c>
      <c r="C140" s="3">
        <v>8.49</v>
      </c>
      <c r="D140" s="3">
        <v>8.5500000000000007</v>
      </c>
      <c r="E140" s="3">
        <v>8.49</v>
      </c>
      <c r="F140" s="3">
        <v>8.49</v>
      </c>
      <c r="G140" s="3">
        <v>8.3949999999999996</v>
      </c>
      <c r="H140" s="3">
        <v>7.8250000000000002</v>
      </c>
      <c r="I140" s="3">
        <v>10.182500000000001</v>
      </c>
    </row>
    <row r="141" spans="1:9" x14ac:dyDescent="0.25">
      <c r="A141" s="3">
        <v>2.61</v>
      </c>
      <c r="B141" s="2">
        <v>2.65</v>
      </c>
      <c r="C141" s="3">
        <v>2.62</v>
      </c>
      <c r="D141" s="3">
        <v>2.61</v>
      </c>
      <c r="E141" s="3">
        <v>2.61</v>
      </c>
      <c r="F141" s="3">
        <v>2.65</v>
      </c>
      <c r="G141" s="3">
        <v>2.3149999999999999</v>
      </c>
      <c r="H141" s="3">
        <v>3</v>
      </c>
      <c r="I141" s="3">
        <v>3.4937499999999999</v>
      </c>
    </row>
    <row r="142" spans="1:9" x14ac:dyDescent="0.25">
      <c r="A142" s="3">
        <v>2.65</v>
      </c>
      <c r="B142" s="2">
        <v>2.66</v>
      </c>
      <c r="C142" s="3">
        <v>2.68</v>
      </c>
      <c r="D142" s="3">
        <v>2.66</v>
      </c>
      <c r="E142" s="3">
        <v>2.67</v>
      </c>
      <c r="F142" s="3">
        <v>2.68</v>
      </c>
      <c r="G142" s="3">
        <v>2.89</v>
      </c>
      <c r="H142" s="3">
        <v>3.33</v>
      </c>
      <c r="I142" s="3">
        <v>3.3737499999999998</v>
      </c>
    </row>
    <row r="143" spans="1:9" x14ac:dyDescent="0.25">
      <c r="A143" s="3">
        <v>5.58</v>
      </c>
      <c r="B143" s="2">
        <v>5.57</v>
      </c>
      <c r="C143" s="3">
        <v>5.7</v>
      </c>
      <c r="D143" s="3">
        <v>5.62</v>
      </c>
      <c r="E143" s="3">
        <v>5.62</v>
      </c>
      <c r="F143" s="3">
        <v>5.62</v>
      </c>
      <c r="G143" s="3">
        <v>5.96</v>
      </c>
      <c r="H143" s="3">
        <v>7.11</v>
      </c>
      <c r="I143" s="3">
        <v>10.178750000000001</v>
      </c>
    </row>
    <row r="144" spans="1:9" x14ac:dyDescent="0.25">
      <c r="A144" s="3">
        <v>3.13</v>
      </c>
      <c r="B144" s="2">
        <v>3.14</v>
      </c>
      <c r="C144" s="3">
        <v>3.13</v>
      </c>
      <c r="D144" s="3">
        <v>3.14</v>
      </c>
      <c r="E144" s="3">
        <v>3.14</v>
      </c>
      <c r="F144" s="3">
        <v>3.15</v>
      </c>
      <c r="G144" s="3">
        <v>2.9049999999999998</v>
      </c>
      <c r="H144" s="3">
        <v>2.4874999999999998</v>
      </c>
      <c r="I144" s="3">
        <v>3.2374999999999998</v>
      </c>
    </row>
    <row r="145" spans="1:9" x14ac:dyDescent="0.25">
      <c r="A145" s="3">
        <v>5.36</v>
      </c>
      <c r="B145" s="2">
        <v>5.33</v>
      </c>
      <c r="C145" s="3">
        <v>5.38</v>
      </c>
      <c r="D145" s="3">
        <v>5.37</v>
      </c>
      <c r="E145" s="3">
        <v>5.33</v>
      </c>
      <c r="F145" s="3">
        <v>5.38</v>
      </c>
      <c r="G145" s="3">
        <v>3.7050000000000001</v>
      </c>
      <c r="H145" s="3">
        <v>3.6124999999999998</v>
      </c>
      <c r="I145" s="3">
        <v>5.04</v>
      </c>
    </row>
    <row r="146" spans="1:9" x14ac:dyDescent="0.25">
      <c r="A146" s="3">
        <v>7.71</v>
      </c>
      <c r="B146" s="2">
        <v>7.66</v>
      </c>
      <c r="C146" s="3">
        <v>7.69</v>
      </c>
      <c r="D146" s="3">
        <v>7.71</v>
      </c>
      <c r="E146" s="3">
        <v>7.72</v>
      </c>
      <c r="F146" s="3">
        <v>7.74</v>
      </c>
      <c r="G146" s="3">
        <v>7.81</v>
      </c>
      <c r="H146" s="3">
        <v>8.7274999999999991</v>
      </c>
      <c r="I146" s="3">
        <v>7.6712499999999997</v>
      </c>
    </row>
    <row r="147" spans="1:9" x14ac:dyDescent="0.25">
      <c r="A147" s="3">
        <v>3.05</v>
      </c>
      <c r="B147" s="2">
        <v>3.02</v>
      </c>
      <c r="C147" s="3">
        <v>2.98</v>
      </c>
      <c r="D147" s="3">
        <v>3.24</v>
      </c>
      <c r="E147" s="3">
        <v>3</v>
      </c>
      <c r="F147" s="3">
        <v>3</v>
      </c>
      <c r="G147" s="3">
        <v>3.145</v>
      </c>
      <c r="H147" s="3">
        <v>2.585</v>
      </c>
      <c r="I147" s="3">
        <v>3.3424999999999998</v>
      </c>
    </row>
    <row r="148" spans="1:9" x14ac:dyDescent="0.25">
      <c r="A148" s="3">
        <v>3.18</v>
      </c>
      <c r="B148" s="2">
        <v>3.14</v>
      </c>
      <c r="C148" s="3">
        <v>3.15</v>
      </c>
      <c r="D148" s="3">
        <v>3.15</v>
      </c>
      <c r="E148" s="3">
        <v>3.15</v>
      </c>
      <c r="F148" s="3">
        <v>3.14</v>
      </c>
      <c r="G148" s="3">
        <v>3.3450000000000002</v>
      </c>
      <c r="H148" s="3">
        <v>2.1025</v>
      </c>
      <c r="I148" s="3">
        <v>3.1549999999999998</v>
      </c>
    </row>
    <row r="149" spans="1:9" x14ac:dyDescent="0.25">
      <c r="A149" s="3">
        <v>6.05</v>
      </c>
      <c r="B149" s="2">
        <v>6.03</v>
      </c>
      <c r="C149" s="3">
        <v>6.03</v>
      </c>
      <c r="D149" s="3">
        <v>6.06</v>
      </c>
      <c r="E149" s="3">
        <v>6.02</v>
      </c>
      <c r="F149" s="3">
        <v>6.06</v>
      </c>
      <c r="G149" s="3">
        <v>6.11</v>
      </c>
      <c r="H149" s="3">
        <v>7.15</v>
      </c>
      <c r="I149" s="3">
        <v>8.7349999999999994</v>
      </c>
    </row>
    <row r="150" spans="1:9" x14ac:dyDescent="0.25">
      <c r="A150" s="3">
        <v>1.58</v>
      </c>
      <c r="B150" s="2">
        <v>1.57</v>
      </c>
      <c r="C150" s="3">
        <v>1.58</v>
      </c>
      <c r="D150" s="3">
        <v>1.57</v>
      </c>
      <c r="E150" s="3">
        <v>1.57</v>
      </c>
      <c r="F150" s="3">
        <v>1.62</v>
      </c>
      <c r="G150" s="3">
        <v>1.7549999999999999</v>
      </c>
      <c r="H150" s="3">
        <v>2.1150000000000002</v>
      </c>
      <c r="I150" s="3">
        <v>3.03</v>
      </c>
    </row>
    <row r="151" spans="1:9" x14ac:dyDescent="0.25">
      <c r="A151" s="3">
        <v>3.73</v>
      </c>
      <c r="B151" s="2">
        <v>3.75</v>
      </c>
      <c r="C151" s="3">
        <v>3.72</v>
      </c>
      <c r="D151" s="3">
        <v>3.72</v>
      </c>
      <c r="E151" s="3">
        <v>3.71</v>
      </c>
      <c r="F151" s="3">
        <v>3.72</v>
      </c>
      <c r="G151" s="3">
        <v>1.38</v>
      </c>
      <c r="H151" s="3">
        <v>1.77</v>
      </c>
      <c r="I151" s="3">
        <v>2.4237500000000001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opLeftCell="A226" zoomScaleNormal="100" workbookViewId="0">
      <selection activeCell="Q2" sqref="Q2:S601"/>
    </sheetView>
  </sheetViews>
  <sheetFormatPr defaultRowHeight="15" outlineLevelCol="1" x14ac:dyDescent="0.25"/>
  <cols>
    <col min="1" max="1" width="14.42578125" customWidth="1"/>
    <col min="2" max="2" width="18" customWidth="1" outlineLevel="1"/>
    <col min="3" max="3" width="25" customWidth="1" outlineLevel="1"/>
    <col min="4" max="4" width="19.7109375" customWidth="1" outlineLevel="1"/>
    <col min="5" max="5" width="13" hidden="1" customWidth="1"/>
    <col min="6" max="11" width="0" hidden="1" customWidth="1"/>
    <col min="12" max="12" width="17.85546875" style="1" customWidth="1"/>
    <col min="13" max="13" width="16" style="1" customWidth="1"/>
    <col min="14" max="14" width="12.28515625" style="1" customWidth="1"/>
    <col min="15" max="15" width="16" hidden="1" customWidth="1"/>
    <col min="17" max="17" width="26.140625" customWidth="1"/>
    <col min="18" max="18" width="21.7109375" customWidth="1"/>
    <col min="19" max="19" width="17.85546875" customWidth="1"/>
  </cols>
  <sheetData>
    <row r="1" spans="1:19" s="5" customFormat="1" x14ac:dyDescent="0.25">
      <c r="A1" s="6" t="s">
        <v>0</v>
      </c>
      <c r="B1" s="6" t="s">
        <v>1</v>
      </c>
      <c r="C1" s="6" t="s">
        <v>6</v>
      </c>
      <c r="D1" s="6" t="s">
        <v>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4" t="s">
        <v>14</v>
      </c>
      <c r="Q1" s="7" t="s">
        <v>22</v>
      </c>
      <c r="R1" s="7" t="s">
        <v>21</v>
      </c>
      <c r="S1" s="7" t="s">
        <v>23</v>
      </c>
    </row>
    <row r="2" spans="1:19" x14ac:dyDescent="0.25">
      <c r="A2" s="2">
        <v>0</v>
      </c>
      <c r="B2" s="2" t="s">
        <v>20</v>
      </c>
      <c r="C2" s="2">
        <v>1</v>
      </c>
      <c r="D2" s="2">
        <v>1</v>
      </c>
      <c r="E2" s="2" t="s">
        <v>15</v>
      </c>
      <c r="F2" s="2">
        <v>1</v>
      </c>
      <c r="G2" s="2">
        <v>1000</v>
      </c>
      <c r="H2" s="2">
        <v>325467165</v>
      </c>
      <c r="I2" s="2">
        <v>10</v>
      </c>
      <c r="J2" s="2">
        <v>50</v>
      </c>
      <c r="K2" s="2">
        <v>0</v>
      </c>
      <c r="L2" s="3">
        <f xml:space="preserve"> 0 + 7.1</f>
        <v>7.1</v>
      </c>
      <c r="M2" s="3">
        <f xml:space="preserve"> 0 + 5.3</f>
        <v>5.3</v>
      </c>
      <c r="N2" s="3">
        <f xml:space="preserve"> 0 + 13.12</f>
        <v>13.12</v>
      </c>
      <c r="O2" s="2">
        <v>0</v>
      </c>
      <c r="Q2">
        <f>L2/D2</f>
        <v>7.1</v>
      </c>
      <c r="R2">
        <f>M2/D2</f>
        <v>5.3</v>
      </c>
      <c r="S2">
        <f>N2/D2</f>
        <v>13.12</v>
      </c>
    </row>
    <row r="3" spans="1:19" x14ac:dyDescent="0.25">
      <c r="A3" s="2">
        <v>0</v>
      </c>
      <c r="B3" s="2" t="s">
        <v>20</v>
      </c>
      <c r="C3" s="2">
        <v>1</v>
      </c>
      <c r="D3" s="2">
        <v>1</v>
      </c>
      <c r="E3" s="2" t="s">
        <v>16</v>
      </c>
      <c r="F3" s="2">
        <v>1</v>
      </c>
      <c r="G3" s="2">
        <v>1000</v>
      </c>
      <c r="H3" s="2">
        <v>325467165</v>
      </c>
      <c r="I3" s="2">
        <v>10</v>
      </c>
      <c r="J3" s="2">
        <v>50</v>
      </c>
      <c r="K3" s="2">
        <v>0</v>
      </c>
      <c r="L3" s="3">
        <f xml:space="preserve"> 0 + 1.9</f>
        <v>1.9</v>
      </c>
      <c r="M3" s="3">
        <f xml:space="preserve"> 0 + 3.44</f>
        <v>3.44</v>
      </c>
      <c r="N3" s="3">
        <f xml:space="preserve"> 0 + 5.86</f>
        <v>5.86</v>
      </c>
      <c r="O3" s="2">
        <v>0</v>
      </c>
      <c r="Q3">
        <f>L3/D3</f>
        <v>1.9</v>
      </c>
      <c r="R3">
        <f>M3/D3</f>
        <v>3.44</v>
      </c>
      <c r="S3">
        <f>N3/D3</f>
        <v>5.86</v>
      </c>
    </row>
    <row r="4" spans="1:19" x14ac:dyDescent="0.25">
      <c r="A4" s="2">
        <v>0</v>
      </c>
      <c r="B4" s="2" t="s">
        <v>20</v>
      </c>
      <c r="C4" s="2">
        <v>1</v>
      </c>
      <c r="D4" s="2">
        <v>1</v>
      </c>
      <c r="E4" s="2" t="s">
        <v>17</v>
      </c>
      <c r="F4" s="2">
        <v>1</v>
      </c>
      <c r="G4" s="2">
        <v>1000</v>
      </c>
      <c r="H4" s="2">
        <v>325467165</v>
      </c>
      <c r="I4" s="2">
        <v>10</v>
      </c>
      <c r="J4" s="2">
        <v>50</v>
      </c>
      <c r="K4" s="2">
        <v>0</v>
      </c>
      <c r="L4" s="3">
        <f xml:space="preserve"> 0 + 3.08</f>
        <v>3.08</v>
      </c>
      <c r="M4" s="3">
        <f xml:space="preserve"> 0 + 2.15</f>
        <v>2.15</v>
      </c>
      <c r="N4" s="3">
        <f xml:space="preserve"> 0 + 5.62</f>
        <v>5.62</v>
      </c>
      <c r="O4" s="2">
        <v>0</v>
      </c>
      <c r="Q4">
        <f t="shared" ref="Q4:Q67" si="0">L4/D4</f>
        <v>3.08</v>
      </c>
      <c r="R4">
        <f t="shared" ref="R4:R67" si="1">M4/D4</f>
        <v>2.15</v>
      </c>
      <c r="S4">
        <f t="shared" ref="S4:S67" si="2">N4/D4</f>
        <v>5.62</v>
      </c>
    </row>
    <row r="5" spans="1:19" x14ac:dyDescent="0.25">
      <c r="A5" s="2">
        <v>1</v>
      </c>
      <c r="B5" s="2" t="s">
        <v>20</v>
      </c>
      <c r="C5" s="2">
        <v>1</v>
      </c>
      <c r="D5" s="2">
        <v>1</v>
      </c>
      <c r="E5" s="2" t="s">
        <v>15</v>
      </c>
      <c r="F5" s="2">
        <v>1</v>
      </c>
      <c r="G5" s="2">
        <v>1000</v>
      </c>
      <c r="H5" s="2">
        <v>506683626</v>
      </c>
      <c r="I5" s="2">
        <v>10</v>
      </c>
      <c r="J5" s="2">
        <v>50</v>
      </c>
      <c r="K5" s="2">
        <v>0</v>
      </c>
      <c r="L5" s="3">
        <f xml:space="preserve"> 0 + 6.93</f>
        <v>6.93</v>
      </c>
      <c r="M5" s="3">
        <f xml:space="preserve"> 0 + 5.38</f>
        <v>5.38</v>
      </c>
      <c r="N5" s="3">
        <f xml:space="preserve"> 0 + 12.99</f>
        <v>12.99</v>
      </c>
      <c r="O5" s="2">
        <v>0</v>
      </c>
      <c r="Q5">
        <f t="shared" si="0"/>
        <v>6.93</v>
      </c>
      <c r="R5">
        <f t="shared" si="1"/>
        <v>5.38</v>
      </c>
      <c r="S5">
        <f t="shared" si="2"/>
        <v>12.99</v>
      </c>
    </row>
    <row r="6" spans="1:19" x14ac:dyDescent="0.25">
      <c r="A6" s="2">
        <v>1</v>
      </c>
      <c r="B6" s="2" t="s">
        <v>20</v>
      </c>
      <c r="C6" s="2">
        <v>1</v>
      </c>
      <c r="D6" s="2">
        <v>1</v>
      </c>
      <c r="E6" s="2" t="s">
        <v>16</v>
      </c>
      <c r="F6" s="2">
        <v>1</v>
      </c>
      <c r="G6" s="2">
        <v>1000</v>
      </c>
      <c r="H6" s="2">
        <v>506683626</v>
      </c>
      <c r="I6" s="2">
        <v>10</v>
      </c>
      <c r="J6" s="2">
        <v>50</v>
      </c>
      <c r="K6" s="2">
        <v>0</v>
      </c>
      <c r="L6" s="3">
        <f xml:space="preserve"> 0 + 4.46</f>
        <v>4.46</v>
      </c>
      <c r="M6" s="3">
        <f xml:space="preserve"> 0 + 7.24</f>
        <v>7.24</v>
      </c>
      <c r="N6" s="3">
        <f xml:space="preserve"> 0 + 12.72</f>
        <v>12.72</v>
      </c>
      <c r="O6" s="2">
        <v>0</v>
      </c>
      <c r="Q6">
        <f t="shared" si="0"/>
        <v>4.46</v>
      </c>
      <c r="R6">
        <f t="shared" si="1"/>
        <v>7.24</v>
      </c>
      <c r="S6">
        <f t="shared" si="2"/>
        <v>12.72</v>
      </c>
    </row>
    <row r="7" spans="1:19" x14ac:dyDescent="0.25">
      <c r="A7" s="2">
        <v>1</v>
      </c>
      <c r="B7" s="2" t="s">
        <v>20</v>
      </c>
      <c r="C7" s="2">
        <v>1</v>
      </c>
      <c r="D7" s="2">
        <v>1</v>
      </c>
      <c r="E7" s="2" t="s">
        <v>17</v>
      </c>
      <c r="F7" s="2">
        <v>1</v>
      </c>
      <c r="G7" s="2">
        <v>1000</v>
      </c>
      <c r="H7" s="2">
        <v>506683626</v>
      </c>
      <c r="I7" s="2">
        <v>10</v>
      </c>
      <c r="J7" s="2">
        <v>50</v>
      </c>
      <c r="K7" s="2">
        <v>0</v>
      </c>
      <c r="L7" s="3">
        <f xml:space="preserve"> 0 + 5.86</f>
        <v>5.86</v>
      </c>
      <c r="M7" s="3">
        <f xml:space="preserve"> 0 + 3.45</f>
        <v>3.45</v>
      </c>
      <c r="N7" s="3">
        <f xml:space="preserve"> 0 + 9.72</f>
        <v>9.7200000000000006</v>
      </c>
      <c r="O7" s="2">
        <v>0</v>
      </c>
      <c r="Q7">
        <f t="shared" si="0"/>
        <v>5.86</v>
      </c>
      <c r="R7">
        <f t="shared" si="1"/>
        <v>3.45</v>
      </c>
      <c r="S7">
        <f t="shared" si="2"/>
        <v>9.7200000000000006</v>
      </c>
    </row>
    <row r="8" spans="1:19" x14ac:dyDescent="0.25">
      <c r="A8" s="2">
        <v>2</v>
      </c>
      <c r="B8" s="2" t="s">
        <v>20</v>
      </c>
      <c r="C8" s="2">
        <v>1</v>
      </c>
      <c r="D8" s="2">
        <v>1</v>
      </c>
      <c r="E8" s="2" t="s">
        <v>15</v>
      </c>
      <c r="F8" s="2">
        <v>1</v>
      </c>
      <c r="G8" s="2">
        <v>1000</v>
      </c>
      <c r="H8" s="2">
        <v>1623525913</v>
      </c>
      <c r="I8" s="2">
        <v>10</v>
      </c>
      <c r="J8" s="2">
        <v>50</v>
      </c>
      <c r="K8" s="2">
        <v>0</v>
      </c>
      <c r="L8" s="3">
        <f xml:space="preserve"> 0 + 4.76</f>
        <v>4.76</v>
      </c>
      <c r="M8" s="3">
        <f xml:space="preserve"> 0 + 4.77</f>
        <v>4.7699999999999996</v>
      </c>
      <c r="N8" s="3">
        <f xml:space="preserve"> 0 + 10.24</f>
        <v>10.24</v>
      </c>
      <c r="O8" s="2">
        <v>0</v>
      </c>
      <c r="Q8">
        <f t="shared" si="0"/>
        <v>4.76</v>
      </c>
      <c r="R8">
        <f t="shared" si="1"/>
        <v>4.7699999999999996</v>
      </c>
      <c r="S8">
        <f t="shared" si="2"/>
        <v>10.24</v>
      </c>
    </row>
    <row r="9" spans="1:19" x14ac:dyDescent="0.25">
      <c r="A9" s="2">
        <v>2</v>
      </c>
      <c r="B9" s="2" t="s">
        <v>20</v>
      </c>
      <c r="C9" s="2">
        <v>1</v>
      </c>
      <c r="D9" s="2">
        <v>1</v>
      </c>
      <c r="E9" s="2" t="s">
        <v>16</v>
      </c>
      <c r="F9" s="2">
        <v>1</v>
      </c>
      <c r="G9" s="2">
        <v>1000</v>
      </c>
      <c r="H9" s="2">
        <v>1623525913</v>
      </c>
      <c r="I9" s="2">
        <v>10</v>
      </c>
      <c r="J9" s="2">
        <v>50</v>
      </c>
      <c r="K9" s="2">
        <v>0</v>
      </c>
      <c r="L9" s="3">
        <f xml:space="preserve"> 0 + 2.26</f>
        <v>2.2599999999999998</v>
      </c>
      <c r="M9" s="3">
        <f xml:space="preserve"> 0 + 3.48</f>
        <v>3.48</v>
      </c>
      <c r="N9" s="3">
        <f xml:space="preserve"> 0 + 6.25</f>
        <v>6.25</v>
      </c>
      <c r="O9" s="2">
        <v>0</v>
      </c>
      <c r="Q9">
        <f t="shared" si="0"/>
        <v>2.2599999999999998</v>
      </c>
      <c r="R9">
        <f t="shared" si="1"/>
        <v>3.48</v>
      </c>
      <c r="S9">
        <f t="shared" si="2"/>
        <v>6.25</v>
      </c>
    </row>
    <row r="10" spans="1:19" x14ac:dyDescent="0.25">
      <c r="A10" s="2">
        <v>2</v>
      </c>
      <c r="B10" s="2" t="s">
        <v>20</v>
      </c>
      <c r="C10" s="2">
        <v>1</v>
      </c>
      <c r="D10" s="2">
        <v>1</v>
      </c>
      <c r="E10" s="2" t="s">
        <v>17</v>
      </c>
      <c r="F10" s="2">
        <v>1</v>
      </c>
      <c r="G10" s="2">
        <v>1000</v>
      </c>
      <c r="H10" s="2">
        <v>1623525913</v>
      </c>
      <c r="I10" s="2">
        <v>10</v>
      </c>
      <c r="J10" s="2">
        <v>50</v>
      </c>
      <c r="K10" s="2">
        <v>0</v>
      </c>
      <c r="L10" s="3">
        <f xml:space="preserve"> 0 + 4.22</f>
        <v>4.22</v>
      </c>
      <c r="M10" s="3">
        <f xml:space="preserve"> 0 + 2.96</f>
        <v>2.96</v>
      </c>
      <c r="N10" s="3">
        <f xml:space="preserve"> 0 + 7.58</f>
        <v>7.58</v>
      </c>
      <c r="O10" s="2">
        <v>0</v>
      </c>
      <c r="Q10">
        <f t="shared" si="0"/>
        <v>4.22</v>
      </c>
      <c r="R10">
        <f t="shared" si="1"/>
        <v>2.96</v>
      </c>
      <c r="S10">
        <f t="shared" si="2"/>
        <v>7.58</v>
      </c>
    </row>
    <row r="11" spans="1:19" x14ac:dyDescent="0.25">
      <c r="A11" s="2">
        <v>3</v>
      </c>
      <c r="B11" s="2" t="s">
        <v>20</v>
      </c>
      <c r="C11" s="2">
        <v>1</v>
      </c>
      <c r="D11" s="2">
        <v>1</v>
      </c>
      <c r="E11" s="2" t="s">
        <v>15</v>
      </c>
      <c r="F11" s="2">
        <v>1</v>
      </c>
      <c r="G11" s="2">
        <v>1000</v>
      </c>
      <c r="H11" s="2">
        <v>2344573</v>
      </c>
      <c r="I11" s="2">
        <v>10</v>
      </c>
      <c r="J11" s="2">
        <v>50</v>
      </c>
      <c r="K11" s="2">
        <v>0</v>
      </c>
      <c r="L11" s="3">
        <f xml:space="preserve"> 0 + 6.56</f>
        <v>6.56</v>
      </c>
      <c r="M11" s="3">
        <f xml:space="preserve"> 0 + 5.43</f>
        <v>5.43</v>
      </c>
      <c r="N11" s="3">
        <f xml:space="preserve"> 0 + 12.71</f>
        <v>12.71</v>
      </c>
      <c r="O11" s="2">
        <v>0</v>
      </c>
      <c r="Q11">
        <f t="shared" si="0"/>
        <v>6.56</v>
      </c>
      <c r="R11">
        <f t="shared" si="1"/>
        <v>5.43</v>
      </c>
      <c r="S11">
        <f t="shared" si="2"/>
        <v>12.71</v>
      </c>
    </row>
    <row r="12" spans="1:19" x14ac:dyDescent="0.25">
      <c r="A12" s="2">
        <v>3</v>
      </c>
      <c r="B12" s="2" t="s">
        <v>20</v>
      </c>
      <c r="C12" s="2">
        <v>1</v>
      </c>
      <c r="D12" s="2">
        <v>1</v>
      </c>
      <c r="E12" s="2" t="s">
        <v>16</v>
      </c>
      <c r="F12" s="2">
        <v>1</v>
      </c>
      <c r="G12" s="2">
        <v>1000</v>
      </c>
      <c r="H12" s="2">
        <v>2344573</v>
      </c>
      <c r="I12" s="2">
        <v>10</v>
      </c>
      <c r="J12" s="2">
        <v>50</v>
      </c>
      <c r="K12" s="2">
        <v>0</v>
      </c>
      <c r="L12" s="3">
        <f xml:space="preserve"> 0 + 2.8</f>
        <v>2.8</v>
      </c>
      <c r="M12" s="3">
        <f xml:space="preserve"> 0 + 3.81</f>
        <v>3.81</v>
      </c>
      <c r="N12" s="3">
        <f xml:space="preserve"> 0 + 7.12</f>
        <v>7.12</v>
      </c>
      <c r="O12" s="2">
        <v>0</v>
      </c>
      <c r="Q12">
        <f t="shared" si="0"/>
        <v>2.8</v>
      </c>
      <c r="R12">
        <f t="shared" si="1"/>
        <v>3.81</v>
      </c>
      <c r="S12">
        <f t="shared" si="2"/>
        <v>7.12</v>
      </c>
    </row>
    <row r="13" spans="1:19" x14ac:dyDescent="0.25">
      <c r="A13" s="2">
        <v>3</v>
      </c>
      <c r="B13" s="2" t="s">
        <v>20</v>
      </c>
      <c r="C13" s="2">
        <v>1</v>
      </c>
      <c r="D13" s="2">
        <v>1</v>
      </c>
      <c r="E13" s="2" t="s">
        <v>17</v>
      </c>
      <c r="F13" s="2">
        <v>1</v>
      </c>
      <c r="G13" s="2">
        <v>1000</v>
      </c>
      <c r="H13" s="2">
        <v>2344573</v>
      </c>
      <c r="I13" s="2">
        <v>10</v>
      </c>
      <c r="J13" s="2">
        <v>50</v>
      </c>
      <c r="K13" s="2">
        <v>0</v>
      </c>
      <c r="L13" s="3">
        <f xml:space="preserve"> 0 + 3.88</f>
        <v>3.88</v>
      </c>
      <c r="M13" s="3">
        <f xml:space="preserve"> 0 + 2.62</f>
        <v>2.62</v>
      </c>
      <c r="N13" s="3">
        <f xml:space="preserve"> 0 + 6.9</f>
        <v>6.9</v>
      </c>
      <c r="O13" s="2">
        <v>0</v>
      </c>
      <c r="Q13">
        <f t="shared" si="0"/>
        <v>3.88</v>
      </c>
      <c r="R13">
        <f t="shared" si="1"/>
        <v>2.62</v>
      </c>
      <c r="S13">
        <f t="shared" si="2"/>
        <v>6.9</v>
      </c>
    </row>
    <row r="14" spans="1:19" x14ac:dyDescent="0.25">
      <c r="A14" s="2">
        <v>4</v>
      </c>
      <c r="B14" s="2" t="s">
        <v>20</v>
      </c>
      <c r="C14" s="2">
        <v>1</v>
      </c>
      <c r="D14" s="2">
        <v>1</v>
      </c>
      <c r="E14" s="2" t="s">
        <v>15</v>
      </c>
      <c r="F14" s="2">
        <v>1</v>
      </c>
      <c r="G14" s="2">
        <v>1000</v>
      </c>
      <c r="H14" s="2">
        <v>1485571032</v>
      </c>
      <c r="I14" s="2">
        <v>10</v>
      </c>
      <c r="J14" s="2">
        <v>50</v>
      </c>
      <c r="K14" s="2">
        <v>0</v>
      </c>
      <c r="L14" s="3">
        <f xml:space="preserve"> 0 + 7.54</f>
        <v>7.54</v>
      </c>
      <c r="M14" s="3">
        <f xml:space="preserve"> 0 + 5.98</f>
        <v>5.98</v>
      </c>
      <c r="N14" s="3">
        <f xml:space="preserve"> 0 + 14.24</f>
        <v>14.24</v>
      </c>
      <c r="O14" s="2">
        <v>0</v>
      </c>
      <c r="Q14">
        <f t="shared" si="0"/>
        <v>7.54</v>
      </c>
      <c r="R14">
        <f t="shared" si="1"/>
        <v>5.98</v>
      </c>
      <c r="S14">
        <f t="shared" si="2"/>
        <v>14.24</v>
      </c>
    </row>
    <row r="15" spans="1:19" x14ac:dyDescent="0.25">
      <c r="A15" s="2">
        <v>4</v>
      </c>
      <c r="B15" s="2" t="s">
        <v>20</v>
      </c>
      <c r="C15" s="2">
        <v>1</v>
      </c>
      <c r="D15" s="2">
        <v>1</v>
      </c>
      <c r="E15" s="2" t="s">
        <v>16</v>
      </c>
      <c r="F15" s="2">
        <v>1</v>
      </c>
      <c r="G15" s="2">
        <v>1000</v>
      </c>
      <c r="H15" s="2">
        <v>1485571032</v>
      </c>
      <c r="I15" s="2">
        <v>10</v>
      </c>
      <c r="J15" s="2">
        <v>50</v>
      </c>
      <c r="K15" s="2">
        <v>0</v>
      </c>
      <c r="L15" s="3">
        <f xml:space="preserve"> 0 + 1.92</f>
        <v>1.92</v>
      </c>
      <c r="M15" s="3">
        <f xml:space="preserve"> 0 + 3.69</f>
        <v>3.69</v>
      </c>
      <c r="N15" s="3">
        <f xml:space="preserve"> 0 + 6.12</f>
        <v>6.12</v>
      </c>
      <c r="O15" s="2">
        <v>0</v>
      </c>
      <c r="Q15">
        <f t="shared" si="0"/>
        <v>1.92</v>
      </c>
      <c r="R15">
        <f t="shared" si="1"/>
        <v>3.69</v>
      </c>
      <c r="S15">
        <f t="shared" si="2"/>
        <v>6.12</v>
      </c>
    </row>
    <row r="16" spans="1:19" x14ac:dyDescent="0.25">
      <c r="A16" s="2">
        <v>4</v>
      </c>
      <c r="B16" s="2" t="s">
        <v>20</v>
      </c>
      <c r="C16" s="2">
        <v>1</v>
      </c>
      <c r="D16" s="2">
        <v>1</v>
      </c>
      <c r="E16" s="2" t="s">
        <v>17</v>
      </c>
      <c r="F16" s="2">
        <v>1</v>
      </c>
      <c r="G16" s="2">
        <v>1000</v>
      </c>
      <c r="H16" s="2">
        <v>1485571032</v>
      </c>
      <c r="I16" s="2">
        <v>10</v>
      </c>
      <c r="J16" s="2">
        <v>50</v>
      </c>
      <c r="K16" s="2">
        <v>0</v>
      </c>
      <c r="L16" s="3">
        <f xml:space="preserve"> 0 + 2.85</f>
        <v>2.85</v>
      </c>
      <c r="M16" s="3">
        <f xml:space="preserve"> 0 + 2.23</f>
        <v>2.23</v>
      </c>
      <c r="N16" s="3">
        <f xml:space="preserve"> 0 + 5.48</f>
        <v>5.48</v>
      </c>
      <c r="O16" s="2">
        <v>0</v>
      </c>
      <c r="Q16">
        <f t="shared" si="0"/>
        <v>2.85</v>
      </c>
      <c r="R16">
        <f t="shared" si="1"/>
        <v>2.23</v>
      </c>
      <c r="S16">
        <f t="shared" si="2"/>
        <v>5.48</v>
      </c>
    </row>
    <row r="17" spans="1:19" x14ac:dyDescent="0.25">
      <c r="A17" s="2">
        <v>5</v>
      </c>
      <c r="B17" s="2" t="s">
        <v>20</v>
      </c>
      <c r="C17" s="2">
        <v>1</v>
      </c>
      <c r="D17" s="2">
        <v>1</v>
      </c>
      <c r="E17" s="2" t="s">
        <v>15</v>
      </c>
      <c r="F17" s="2">
        <v>1</v>
      </c>
      <c r="G17" s="2">
        <v>1000</v>
      </c>
      <c r="H17" s="2">
        <v>980737479</v>
      </c>
      <c r="I17" s="2">
        <v>10</v>
      </c>
      <c r="J17" s="2">
        <v>50</v>
      </c>
      <c r="K17" s="2">
        <v>0</v>
      </c>
      <c r="L17" s="3">
        <f xml:space="preserve"> 0 + 6.46</f>
        <v>6.46</v>
      </c>
      <c r="M17" s="3">
        <f xml:space="preserve"> 0 + 5.41</f>
        <v>5.41</v>
      </c>
      <c r="N17" s="3">
        <f xml:space="preserve"> 0 + 12.6</f>
        <v>12.6</v>
      </c>
      <c r="O17" s="2">
        <v>0</v>
      </c>
      <c r="Q17">
        <f t="shared" si="0"/>
        <v>6.46</v>
      </c>
      <c r="R17">
        <f t="shared" si="1"/>
        <v>5.41</v>
      </c>
      <c r="S17">
        <f t="shared" si="2"/>
        <v>12.6</v>
      </c>
    </row>
    <row r="18" spans="1:19" x14ac:dyDescent="0.25">
      <c r="A18" s="2">
        <v>5</v>
      </c>
      <c r="B18" s="2" t="s">
        <v>20</v>
      </c>
      <c r="C18" s="2">
        <v>1</v>
      </c>
      <c r="D18" s="2">
        <v>1</v>
      </c>
      <c r="E18" s="2" t="s">
        <v>16</v>
      </c>
      <c r="F18" s="2">
        <v>1</v>
      </c>
      <c r="G18" s="2">
        <v>1000</v>
      </c>
      <c r="H18" s="2">
        <v>980737479</v>
      </c>
      <c r="I18" s="2">
        <v>10</v>
      </c>
      <c r="J18" s="2">
        <v>50</v>
      </c>
      <c r="K18" s="2">
        <v>0</v>
      </c>
      <c r="L18" s="3">
        <f xml:space="preserve"> 0 + 2.07</f>
        <v>2.0699999999999998</v>
      </c>
      <c r="M18" s="3">
        <f xml:space="preserve"> 0 + 3.51</f>
        <v>3.51</v>
      </c>
      <c r="N18" s="3">
        <f xml:space="preserve"> 0 + 6.1</f>
        <v>6.1</v>
      </c>
      <c r="O18" s="2">
        <v>0</v>
      </c>
      <c r="Q18">
        <f t="shared" si="0"/>
        <v>2.0699999999999998</v>
      </c>
      <c r="R18">
        <f t="shared" si="1"/>
        <v>3.51</v>
      </c>
      <c r="S18">
        <f t="shared" si="2"/>
        <v>6.1</v>
      </c>
    </row>
    <row r="19" spans="1:19" x14ac:dyDescent="0.25">
      <c r="A19" s="2">
        <v>5</v>
      </c>
      <c r="B19" s="2" t="s">
        <v>20</v>
      </c>
      <c r="C19" s="2">
        <v>1</v>
      </c>
      <c r="D19" s="2">
        <v>1</v>
      </c>
      <c r="E19" s="2" t="s">
        <v>17</v>
      </c>
      <c r="F19" s="2">
        <v>1</v>
      </c>
      <c r="G19" s="2">
        <v>1000</v>
      </c>
      <c r="H19" s="2">
        <v>980737479</v>
      </c>
      <c r="I19" s="2">
        <v>10</v>
      </c>
      <c r="J19" s="2">
        <v>50</v>
      </c>
      <c r="K19" s="2">
        <v>0</v>
      </c>
      <c r="L19" s="3">
        <f xml:space="preserve"> 0 + 2.47</f>
        <v>2.4700000000000002</v>
      </c>
      <c r="M19" s="3">
        <f xml:space="preserve"> 0 + 1.97</f>
        <v>1.97</v>
      </c>
      <c r="N19" s="3">
        <f xml:space="preserve"> 0 + 4.81</f>
        <v>4.8099999999999996</v>
      </c>
      <c r="O19" s="2">
        <v>0</v>
      </c>
      <c r="Q19">
        <f t="shared" si="0"/>
        <v>2.4700000000000002</v>
      </c>
      <c r="R19">
        <f t="shared" si="1"/>
        <v>1.97</v>
      </c>
      <c r="S19">
        <f t="shared" si="2"/>
        <v>4.8099999999999996</v>
      </c>
    </row>
    <row r="20" spans="1:19" x14ac:dyDescent="0.25">
      <c r="A20" s="2">
        <v>6</v>
      </c>
      <c r="B20" s="2" t="s">
        <v>20</v>
      </c>
      <c r="C20" s="2">
        <v>1</v>
      </c>
      <c r="D20" s="2">
        <v>1</v>
      </c>
      <c r="E20" s="2" t="s">
        <v>15</v>
      </c>
      <c r="F20" s="2">
        <v>1</v>
      </c>
      <c r="G20" s="2">
        <v>1000</v>
      </c>
      <c r="H20" s="2">
        <v>2067435452</v>
      </c>
      <c r="I20" s="2">
        <v>10</v>
      </c>
      <c r="J20" s="2">
        <v>50</v>
      </c>
      <c r="K20" s="2">
        <v>0</v>
      </c>
      <c r="L20" s="3">
        <f xml:space="preserve"> 0 + 7.24</f>
        <v>7.24</v>
      </c>
      <c r="M20" s="3">
        <f xml:space="preserve"> 0 + 6.03</f>
        <v>6.03</v>
      </c>
      <c r="N20" s="3">
        <f xml:space="preserve"> 0 + 13.99</f>
        <v>13.99</v>
      </c>
      <c r="O20" s="2">
        <v>0</v>
      </c>
      <c r="Q20">
        <f t="shared" si="0"/>
        <v>7.24</v>
      </c>
      <c r="R20">
        <f t="shared" si="1"/>
        <v>6.03</v>
      </c>
      <c r="S20">
        <f t="shared" si="2"/>
        <v>13.99</v>
      </c>
    </row>
    <row r="21" spans="1:19" x14ac:dyDescent="0.25">
      <c r="A21" s="2">
        <v>6</v>
      </c>
      <c r="B21" s="2" t="s">
        <v>20</v>
      </c>
      <c r="C21" s="2">
        <v>1</v>
      </c>
      <c r="D21" s="2">
        <v>1</v>
      </c>
      <c r="E21" s="2" t="s">
        <v>16</v>
      </c>
      <c r="F21" s="2">
        <v>1</v>
      </c>
      <c r="G21" s="2">
        <v>1000</v>
      </c>
      <c r="H21" s="2">
        <v>2067435452</v>
      </c>
      <c r="I21" s="2">
        <v>10</v>
      </c>
      <c r="J21" s="2">
        <v>50</v>
      </c>
      <c r="K21" s="2">
        <v>0</v>
      </c>
      <c r="L21" s="3">
        <f xml:space="preserve"> 0 + 2.36</f>
        <v>2.36</v>
      </c>
      <c r="M21" s="3">
        <f xml:space="preserve"> 0 + 3.72</f>
        <v>3.72</v>
      </c>
      <c r="N21" s="3">
        <f xml:space="preserve"> 0 + 6.59</f>
        <v>6.59</v>
      </c>
      <c r="O21" s="2">
        <v>0</v>
      </c>
      <c r="Q21">
        <f t="shared" si="0"/>
        <v>2.36</v>
      </c>
      <c r="R21">
        <f t="shared" si="1"/>
        <v>3.72</v>
      </c>
      <c r="S21">
        <f t="shared" si="2"/>
        <v>6.59</v>
      </c>
    </row>
    <row r="22" spans="1:19" x14ac:dyDescent="0.25">
      <c r="A22" s="2">
        <v>6</v>
      </c>
      <c r="B22" s="2" t="s">
        <v>20</v>
      </c>
      <c r="C22" s="2">
        <v>1</v>
      </c>
      <c r="D22" s="2">
        <v>1</v>
      </c>
      <c r="E22" s="2" t="s">
        <v>17</v>
      </c>
      <c r="F22" s="2">
        <v>1</v>
      </c>
      <c r="G22" s="2">
        <v>1000</v>
      </c>
      <c r="H22" s="2">
        <v>2067435452</v>
      </c>
      <c r="I22" s="2">
        <v>10</v>
      </c>
      <c r="J22" s="2">
        <v>50</v>
      </c>
      <c r="K22" s="2">
        <v>0</v>
      </c>
      <c r="L22" s="3">
        <f xml:space="preserve"> 0 + 3.93</f>
        <v>3.93</v>
      </c>
      <c r="M22" s="3">
        <f xml:space="preserve"> 0 + 2.73</f>
        <v>2.73</v>
      </c>
      <c r="N22" s="3">
        <f xml:space="preserve"> 0 + 7.04</f>
        <v>7.04</v>
      </c>
      <c r="O22" s="2">
        <v>0</v>
      </c>
      <c r="Q22">
        <f t="shared" si="0"/>
        <v>3.93</v>
      </c>
      <c r="R22">
        <f t="shared" si="1"/>
        <v>2.73</v>
      </c>
      <c r="S22">
        <f t="shared" si="2"/>
        <v>7.04</v>
      </c>
    </row>
    <row r="23" spans="1:19" x14ac:dyDescent="0.25">
      <c r="A23" s="2">
        <v>7</v>
      </c>
      <c r="B23" s="2" t="s">
        <v>20</v>
      </c>
      <c r="C23" s="2">
        <v>1</v>
      </c>
      <c r="D23" s="2">
        <v>1</v>
      </c>
      <c r="E23" s="2" t="s">
        <v>15</v>
      </c>
      <c r="F23" s="2">
        <v>1</v>
      </c>
      <c r="G23" s="2">
        <v>1000</v>
      </c>
      <c r="H23" s="2">
        <v>271829958</v>
      </c>
      <c r="I23" s="2">
        <v>10</v>
      </c>
      <c r="J23" s="2">
        <v>50</v>
      </c>
      <c r="K23" s="2">
        <v>0</v>
      </c>
      <c r="L23" s="3">
        <f xml:space="preserve"> 0 + 6.47</f>
        <v>6.47</v>
      </c>
      <c r="M23" s="3">
        <f xml:space="preserve"> 0 + 5.3</f>
        <v>5.3</v>
      </c>
      <c r="N23" s="3">
        <f xml:space="preserve"> 0 + 12.5</f>
        <v>12.5</v>
      </c>
      <c r="O23" s="2">
        <v>0</v>
      </c>
      <c r="Q23">
        <f t="shared" si="0"/>
        <v>6.47</v>
      </c>
      <c r="R23">
        <f t="shared" si="1"/>
        <v>5.3</v>
      </c>
      <c r="S23">
        <f t="shared" si="2"/>
        <v>12.5</v>
      </c>
    </row>
    <row r="24" spans="1:19" x14ac:dyDescent="0.25">
      <c r="A24" s="2">
        <v>7</v>
      </c>
      <c r="B24" s="2" t="s">
        <v>20</v>
      </c>
      <c r="C24" s="2">
        <v>1</v>
      </c>
      <c r="D24" s="2">
        <v>1</v>
      </c>
      <c r="E24" s="2" t="s">
        <v>16</v>
      </c>
      <c r="F24" s="2">
        <v>1</v>
      </c>
      <c r="G24" s="2">
        <v>1000</v>
      </c>
      <c r="H24" s="2">
        <v>271829958</v>
      </c>
      <c r="I24" s="2">
        <v>10</v>
      </c>
      <c r="J24" s="2">
        <v>50</v>
      </c>
      <c r="K24" s="2">
        <v>0</v>
      </c>
      <c r="L24" s="3">
        <f xml:space="preserve"> 0 + 2.35</f>
        <v>2.35</v>
      </c>
      <c r="M24" s="3">
        <f xml:space="preserve"> 0 + 3.75</f>
        <v>3.75</v>
      </c>
      <c r="N24" s="3">
        <f xml:space="preserve"> 0 + 6.61</f>
        <v>6.61</v>
      </c>
      <c r="O24" s="2">
        <v>0</v>
      </c>
      <c r="Q24">
        <f t="shared" si="0"/>
        <v>2.35</v>
      </c>
      <c r="R24">
        <f t="shared" si="1"/>
        <v>3.75</v>
      </c>
      <c r="S24">
        <f t="shared" si="2"/>
        <v>6.61</v>
      </c>
    </row>
    <row r="25" spans="1:19" x14ac:dyDescent="0.25">
      <c r="A25" s="2">
        <v>7</v>
      </c>
      <c r="B25" s="2" t="s">
        <v>20</v>
      </c>
      <c r="C25" s="2">
        <v>1</v>
      </c>
      <c r="D25" s="2">
        <v>1</v>
      </c>
      <c r="E25" s="2" t="s">
        <v>17</v>
      </c>
      <c r="F25" s="2">
        <v>1</v>
      </c>
      <c r="G25" s="2">
        <v>1000</v>
      </c>
      <c r="H25" s="2">
        <v>271829958</v>
      </c>
      <c r="I25" s="2">
        <v>10</v>
      </c>
      <c r="J25" s="2">
        <v>50</v>
      </c>
      <c r="K25" s="2">
        <v>0</v>
      </c>
      <c r="L25" s="3">
        <f xml:space="preserve"> 0 + 3.53</f>
        <v>3.53</v>
      </c>
      <c r="M25" s="3">
        <f xml:space="preserve"> 0 + 2.58</f>
        <v>2.58</v>
      </c>
      <c r="N25" s="3">
        <f xml:space="preserve"> 0 + 6.51</f>
        <v>6.51</v>
      </c>
      <c r="O25" s="2">
        <v>0</v>
      </c>
      <c r="Q25">
        <f t="shared" si="0"/>
        <v>3.53</v>
      </c>
      <c r="R25">
        <f t="shared" si="1"/>
        <v>2.58</v>
      </c>
      <c r="S25">
        <f t="shared" si="2"/>
        <v>6.51</v>
      </c>
    </row>
    <row r="26" spans="1:19" x14ac:dyDescent="0.25">
      <c r="A26" s="2">
        <v>8</v>
      </c>
      <c r="B26" s="2" t="s">
        <v>20</v>
      </c>
      <c r="C26" s="2">
        <v>1</v>
      </c>
      <c r="D26" s="2">
        <v>1</v>
      </c>
      <c r="E26" s="2" t="s">
        <v>15</v>
      </c>
      <c r="F26" s="2">
        <v>1</v>
      </c>
      <c r="G26" s="2">
        <v>1000</v>
      </c>
      <c r="H26" s="2">
        <v>1490890881</v>
      </c>
      <c r="I26" s="2">
        <v>10</v>
      </c>
      <c r="J26" s="2">
        <v>50</v>
      </c>
      <c r="K26" s="2">
        <v>0</v>
      </c>
      <c r="L26" s="3">
        <f xml:space="preserve"> 0 + 6.32</f>
        <v>6.32</v>
      </c>
      <c r="M26" s="3">
        <f xml:space="preserve"> 0 + 5.2</f>
        <v>5.2</v>
      </c>
      <c r="N26" s="3">
        <f xml:space="preserve"> 0 + 12.2</f>
        <v>12.2</v>
      </c>
      <c r="O26" s="2">
        <v>0</v>
      </c>
      <c r="Q26">
        <f t="shared" si="0"/>
        <v>6.32</v>
      </c>
      <c r="R26">
        <f t="shared" si="1"/>
        <v>5.2</v>
      </c>
      <c r="S26">
        <f t="shared" si="2"/>
        <v>12.2</v>
      </c>
    </row>
    <row r="27" spans="1:19" x14ac:dyDescent="0.25">
      <c r="A27" s="2">
        <v>8</v>
      </c>
      <c r="B27" s="2" t="s">
        <v>20</v>
      </c>
      <c r="C27" s="2">
        <v>1</v>
      </c>
      <c r="D27" s="2">
        <v>1</v>
      </c>
      <c r="E27" s="2" t="s">
        <v>16</v>
      </c>
      <c r="F27" s="2">
        <v>1</v>
      </c>
      <c r="G27" s="2">
        <v>1000</v>
      </c>
      <c r="H27" s="2">
        <v>1490890881</v>
      </c>
      <c r="I27" s="2">
        <v>10</v>
      </c>
      <c r="J27" s="2">
        <v>50</v>
      </c>
      <c r="K27" s="2">
        <v>0</v>
      </c>
      <c r="L27" s="3">
        <f xml:space="preserve"> 0 + 1.87</f>
        <v>1.87</v>
      </c>
      <c r="M27" s="3">
        <f xml:space="preserve"> 0 + 3.29</f>
        <v>3.29</v>
      </c>
      <c r="N27" s="3">
        <f xml:space="preserve"> 0 + 5.67</f>
        <v>5.67</v>
      </c>
      <c r="O27" s="2">
        <v>0</v>
      </c>
      <c r="Q27">
        <f t="shared" si="0"/>
        <v>1.87</v>
      </c>
      <c r="R27">
        <f t="shared" si="1"/>
        <v>3.29</v>
      </c>
      <c r="S27">
        <f t="shared" si="2"/>
        <v>5.67</v>
      </c>
    </row>
    <row r="28" spans="1:19" x14ac:dyDescent="0.25">
      <c r="A28" s="2">
        <v>8</v>
      </c>
      <c r="B28" s="2" t="s">
        <v>20</v>
      </c>
      <c r="C28" s="2">
        <v>1</v>
      </c>
      <c r="D28" s="2">
        <v>1</v>
      </c>
      <c r="E28" s="2" t="s">
        <v>17</v>
      </c>
      <c r="F28" s="2">
        <v>1</v>
      </c>
      <c r="G28" s="2">
        <v>1000</v>
      </c>
      <c r="H28" s="2">
        <v>1490890881</v>
      </c>
      <c r="I28" s="2">
        <v>10</v>
      </c>
      <c r="J28" s="2">
        <v>50</v>
      </c>
      <c r="K28" s="2">
        <v>0</v>
      </c>
      <c r="L28" s="3">
        <f xml:space="preserve"> 0 + 3.87</f>
        <v>3.87</v>
      </c>
      <c r="M28" s="3">
        <f xml:space="preserve"> 0 + 2.8</f>
        <v>2.8</v>
      </c>
      <c r="N28" s="3">
        <f xml:space="preserve"> 0 + 7.08</f>
        <v>7.08</v>
      </c>
      <c r="O28" s="2">
        <v>0</v>
      </c>
      <c r="Q28">
        <f t="shared" si="0"/>
        <v>3.87</v>
      </c>
      <c r="R28">
        <f t="shared" si="1"/>
        <v>2.8</v>
      </c>
      <c r="S28">
        <f t="shared" si="2"/>
        <v>7.08</v>
      </c>
    </row>
    <row r="29" spans="1:19" x14ac:dyDescent="0.25">
      <c r="A29" s="2">
        <v>9</v>
      </c>
      <c r="B29" s="2" t="s">
        <v>20</v>
      </c>
      <c r="C29" s="2">
        <v>1</v>
      </c>
      <c r="D29" s="2">
        <v>1</v>
      </c>
      <c r="E29" s="2" t="s">
        <v>15</v>
      </c>
      <c r="F29" s="2">
        <v>1</v>
      </c>
      <c r="G29" s="2">
        <v>1000</v>
      </c>
      <c r="H29" s="2">
        <v>53262104</v>
      </c>
      <c r="I29" s="2">
        <v>10</v>
      </c>
      <c r="J29" s="2">
        <v>50</v>
      </c>
      <c r="K29" s="2">
        <v>0</v>
      </c>
      <c r="L29" s="3">
        <f xml:space="preserve"> 0 + 8.18</f>
        <v>8.18</v>
      </c>
      <c r="M29" s="3">
        <f xml:space="preserve"> 0 + 6.12</f>
        <v>6.12</v>
      </c>
      <c r="N29" s="3">
        <f xml:space="preserve"> 0 + 15.01</f>
        <v>15.01</v>
      </c>
      <c r="O29" s="2">
        <v>0</v>
      </c>
      <c r="Q29">
        <f t="shared" si="0"/>
        <v>8.18</v>
      </c>
      <c r="R29">
        <f t="shared" si="1"/>
        <v>6.12</v>
      </c>
      <c r="S29">
        <f t="shared" si="2"/>
        <v>15.01</v>
      </c>
    </row>
    <row r="30" spans="1:19" x14ac:dyDescent="0.25">
      <c r="A30" s="2">
        <v>9</v>
      </c>
      <c r="B30" s="2" t="s">
        <v>20</v>
      </c>
      <c r="C30" s="2">
        <v>1</v>
      </c>
      <c r="D30" s="2">
        <v>1</v>
      </c>
      <c r="E30" s="2" t="s">
        <v>16</v>
      </c>
      <c r="F30" s="2">
        <v>1</v>
      </c>
      <c r="G30" s="2">
        <v>1000</v>
      </c>
      <c r="H30" s="2">
        <v>53262104</v>
      </c>
      <c r="I30" s="2">
        <v>10</v>
      </c>
      <c r="J30" s="2">
        <v>50</v>
      </c>
      <c r="K30" s="2">
        <v>0</v>
      </c>
      <c r="L30" s="3">
        <f xml:space="preserve"> 0 + 2.94</f>
        <v>2.94</v>
      </c>
      <c r="M30" s="3">
        <f xml:space="preserve"> 0 + 3.81</f>
        <v>3.81</v>
      </c>
      <c r="N30" s="3">
        <f xml:space="preserve"> 0 + 7.28</f>
        <v>7.28</v>
      </c>
      <c r="O30" s="2">
        <v>0</v>
      </c>
      <c r="Q30">
        <f t="shared" si="0"/>
        <v>2.94</v>
      </c>
      <c r="R30">
        <f t="shared" si="1"/>
        <v>3.81</v>
      </c>
      <c r="S30">
        <f t="shared" si="2"/>
        <v>7.28</v>
      </c>
    </row>
    <row r="31" spans="1:19" x14ac:dyDescent="0.25">
      <c r="A31" s="2">
        <v>9</v>
      </c>
      <c r="B31" s="2" t="s">
        <v>20</v>
      </c>
      <c r="C31" s="2">
        <v>1</v>
      </c>
      <c r="D31" s="2">
        <v>1</v>
      </c>
      <c r="E31" s="2" t="s">
        <v>17</v>
      </c>
      <c r="F31" s="2">
        <v>1</v>
      </c>
      <c r="G31" s="2">
        <v>1000</v>
      </c>
      <c r="H31" s="2">
        <v>53262104</v>
      </c>
      <c r="I31" s="2">
        <v>10</v>
      </c>
      <c r="J31" s="2">
        <v>50</v>
      </c>
      <c r="K31" s="2">
        <v>0</v>
      </c>
      <c r="L31" s="3">
        <f xml:space="preserve"> 0 + 2.35</f>
        <v>2.35</v>
      </c>
      <c r="M31" s="3">
        <f xml:space="preserve"> 0 + 2.11</f>
        <v>2.11</v>
      </c>
      <c r="N31" s="3">
        <f xml:space="preserve"> 0 + 4.87</f>
        <v>4.87</v>
      </c>
      <c r="O31" s="2">
        <v>0</v>
      </c>
      <c r="Q31">
        <f t="shared" si="0"/>
        <v>2.35</v>
      </c>
      <c r="R31">
        <f t="shared" si="1"/>
        <v>2.11</v>
      </c>
      <c r="S31">
        <f t="shared" si="2"/>
        <v>4.87</v>
      </c>
    </row>
    <row r="32" spans="1:19" x14ac:dyDescent="0.25">
      <c r="A32" s="2">
        <v>10</v>
      </c>
      <c r="B32" s="2" t="s">
        <v>20</v>
      </c>
      <c r="C32" s="2">
        <v>1</v>
      </c>
      <c r="D32" s="2">
        <v>1</v>
      </c>
      <c r="E32" s="2" t="s">
        <v>15</v>
      </c>
      <c r="F32" s="2">
        <v>1</v>
      </c>
      <c r="G32" s="2">
        <v>1000</v>
      </c>
      <c r="H32" s="2">
        <v>48177134</v>
      </c>
      <c r="I32" s="2">
        <v>10</v>
      </c>
      <c r="J32" s="2">
        <v>50</v>
      </c>
      <c r="K32" s="2">
        <v>0</v>
      </c>
      <c r="L32" s="3">
        <f xml:space="preserve"> 0 + 6.04</f>
        <v>6.04</v>
      </c>
      <c r="M32" s="3">
        <f xml:space="preserve"> 0 + 5.11</f>
        <v>5.1100000000000003</v>
      </c>
      <c r="N32" s="3">
        <f xml:space="preserve"> 0 + 11.85</f>
        <v>11.85</v>
      </c>
      <c r="O32" s="2">
        <v>0</v>
      </c>
      <c r="Q32">
        <f t="shared" si="0"/>
        <v>6.04</v>
      </c>
      <c r="R32">
        <f t="shared" si="1"/>
        <v>5.1100000000000003</v>
      </c>
      <c r="S32">
        <f t="shared" si="2"/>
        <v>11.85</v>
      </c>
    </row>
    <row r="33" spans="1:19" x14ac:dyDescent="0.25">
      <c r="A33" s="2">
        <v>10</v>
      </c>
      <c r="B33" s="2" t="s">
        <v>20</v>
      </c>
      <c r="C33" s="2">
        <v>1</v>
      </c>
      <c r="D33" s="2">
        <v>1</v>
      </c>
      <c r="E33" s="2" t="s">
        <v>16</v>
      </c>
      <c r="F33" s="2">
        <v>1</v>
      </c>
      <c r="G33" s="2">
        <v>1000</v>
      </c>
      <c r="H33" s="2">
        <v>48177134</v>
      </c>
      <c r="I33" s="2">
        <v>10</v>
      </c>
      <c r="J33" s="2">
        <v>50</v>
      </c>
      <c r="K33" s="2">
        <v>0</v>
      </c>
      <c r="L33" s="3">
        <f xml:space="preserve"> 0 + 1.98</f>
        <v>1.98</v>
      </c>
      <c r="M33" s="3">
        <f xml:space="preserve"> 0 + 3.47</f>
        <v>3.47</v>
      </c>
      <c r="N33" s="3">
        <f xml:space="preserve"> 0 + 5.96</f>
        <v>5.96</v>
      </c>
      <c r="O33" s="2">
        <v>0</v>
      </c>
      <c r="Q33">
        <f t="shared" si="0"/>
        <v>1.98</v>
      </c>
      <c r="R33">
        <f t="shared" si="1"/>
        <v>3.47</v>
      </c>
      <c r="S33">
        <f t="shared" si="2"/>
        <v>5.96</v>
      </c>
    </row>
    <row r="34" spans="1:19" x14ac:dyDescent="0.25">
      <c r="A34" s="2">
        <v>10</v>
      </c>
      <c r="B34" s="2" t="s">
        <v>20</v>
      </c>
      <c r="C34" s="2">
        <v>1</v>
      </c>
      <c r="D34" s="2">
        <v>1</v>
      </c>
      <c r="E34" s="2" t="s">
        <v>17</v>
      </c>
      <c r="F34" s="2">
        <v>1</v>
      </c>
      <c r="G34" s="2">
        <v>1000</v>
      </c>
      <c r="H34" s="2">
        <v>48177134</v>
      </c>
      <c r="I34" s="2">
        <v>10</v>
      </c>
      <c r="J34" s="2">
        <v>50</v>
      </c>
      <c r="K34" s="2">
        <v>0</v>
      </c>
      <c r="L34" s="3">
        <f xml:space="preserve"> 0 + 2.26</f>
        <v>2.2599999999999998</v>
      </c>
      <c r="M34" s="3">
        <f xml:space="preserve"> 0 + 2.25</f>
        <v>2.25</v>
      </c>
      <c r="N34" s="3">
        <f xml:space="preserve"> 0 + 4.91</f>
        <v>4.91</v>
      </c>
      <c r="O34" s="2">
        <v>0</v>
      </c>
      <c r="Q34">
        <f t="shared" si="0"/>
        <v>2.2599999999999998</v>
      </c>
      <c r="R34">
        <f t="shared" si="1"/>
        <v>2.25</v>
      </c>
      <c r="S34">
        <f t="shared" si="2"/>
        <v>4.91</v>
      </c>
    </row>
    <row r="35" spans="1:19" x14ac:dyDescent="0.25">
      <c r="A35" s="2">
        <v>11</v>
      </c>
      <c r="B35" s="2" t="s">
        <v>20</v>
      </c>
      <c r="C35" s="2">
        <v>1</v>
      </c>
      <c r="D35" s="2">
        <v>1</v>
      </c>
      <c r="E35" s="2" t="s">
        <v>15</v>
      </c>
      <c r="F35" s="2">
        <v>1</v>
      </c>
      <c r="G35" s="2">
        <v>1000</v>
      </c>
      <c r="H35" s="2">
        <v>390326370</v>
      </c>
      <c r="I35" s="2">
        <v>10</v>
      </c>
      <c r="J35" s="2">
        <v>50</v>
      </c>
      <c r="K35" s="2">
        <v>0</v>
      </c>
      <c r="L35" s="3">
        <f xml:space="preserve"> 0 + 4.57</f>
        <v>4.57</v>
      </c>
      <c r="M35" s="3">
        <f xml:space="preserve"> 0 + 4.42</f>
        <v>4.42</v>
      </c>
      <c r="N35" s="3">
        <f xml:space="preserve"> 0 + 9.71</f>
        <v>9.7100000000000009</v>
      </c>
      <c r="O35" s="2">
        <v>0</v>
      </c>
      <c r="Q35">
        <f t="shared" si="0"/>
        <v>4.57</v>
      </c>
      <c r="R35">
        <f t="shared" si="1"/>
        <v>4.42</v>
      </c>
      <c r="S35">
        <f t="shared" si="2"/>
        <v>9.7100000000000009</v>
      </c>
    </row>
    <row r="36" spans="1:19" x14ac:dyDescent="0.25">
      <c r="A36" s="2">
        <v>11</v>
      </c>
      <c r="B36" s="2" t="s">
        <v>20</v>
      </c>
      <c r="C36" s="2">
        <v>1</v>
      </c>
      <c r="D36" s="2">
        <v>1</v>
      </c>
      <c r="E36" s="2" t="s">
        <v>16</v>
      </c>
      <c r="F36" s="2">
        <v>1</v>
      </c>
      <c r="G36" s="2">
        <v>1000</v>
      </c>
      <c r="H36" s="2">
        <v>390326370</v>
      </c>
      <c r="I36" s="2">
        <v>10</v>
      </c>
      <c r="J36" s="2">
        <v>50</v>
      </c>
      <c r="K36" s="2">
        <v>0</v>
      </c>
      <c r="L36" s="3">
        <f xml:space="preserve"> 0 + 1.31</f>
        <v>1.31</v>
      </c>
      <c r="M36" s="3">
        <f xml:space="preserve"> 0 + 3.03</f>
        <v>3.03</v>
      </c>
      <c r="N36" s="3">
        <f xml:space="preserve"> 0 + 4.84</f>
        <v>4.84</v>
      </c>
      <c r="O36" s="2">
        <v>0</v>
      </c>
      <c r="Q36">
        <f t="shared" si="0"/>
        <v>1.31</v>
      </c>
      <c r="R36">
        <f t="shared" si="1"/>
        <v>3.03</v>
      </c>
      <c r="S36">
        <f t="shared" si="2"/>
        <v>4.84</v>
      </c>
    </row>
    <row r="37" spans="1:19" x14ac:dyDescent="0.25">
      <c r="A37" s="2">
        <v>11</v>
      </c>
      <c r="B37" s="2" t="s">
        <v>20</v>
      </c>
      <c r="C37" s="2">
        <v>1</v>
      </c>
      <c r="D37" s="2">
        <v>1</v>
      </c>
      <c r="E37" s="2" t="s">
        <v>17</v>
      </c>
      <c r="F37" s="2">
        <v>1</v>
      </c>
      <c r="G37" s="2">
        <v>1000</v>
      </c>
      <c r="H37" s="2">
        <v>390326370</v>
      </c>
      <c r="I37" s="2">
        <v>10</v>
      </c>
      <c r="J37" s="2">
        <v>50</v>
      </c>
      <c r="K37" s="2">
        <v>0</v>
      </c>
      <c r="L37" s="3">
        <f xml:space="preserve"> 0 + 3.03</f>
        <v>3.03</v>
      </c>
      <c r="M37" s="3">
        <f xml:space="preserve"> 0 + 2.36</f>
        <v>2.36</v>
      </c>
      <c r="N37" s="3">
        <f xml:space="preserve"> 0 + 5.79</f>
        <v>5.79</v>
      </c>
      <c r="O37" s="2">
        <v>0</v>
      </c>
      <c r="Q37">
        <f t="shared" si="0"/>
        <v>3.03</v>
      </c>
      <c r="R37">
        <f t="shared" si="1"/>
        <v>2.36</v>
      </c>
      <c r="S37">
        <f t="shared" si="2"/>
        <v>5.79</v>
      </c>
    </row>
    <row r="38" spans="1:19" x14ac:dyDescent="0.25">
      <c r="A38" s="2">
        <v>12</v>
      </c>
      <c r="B38" s="2" t="s">
        <v>20</v>
      </c>
      <c r="C38" s="2">
        <v>1</v>
      </c>
      <c r="D38" s="2">
        <v>1</v>
      </c>
      <c r="E38" s="2" t="s">
        <v>15</v>
      </c>
      <c r="F38" s="2">
        <v>1</v>
      </c>
      <c r="G38" s="2">
        <v>1000</v>
      </c>
      <c r="H38" s="2">
        <v>179782877</v>
      </c>
      <c r="I38" s="2">
        <v>10</v>
      </c>
      <c r="J38" s="2">
        <v>50</v>
      </c>
      <c r="K38" s="2">
        <v>0</v>
      </c>
      <c r="L38" s="3">
        <f xml:space="preserve"> 0 + 4.63</f>
        <v>4.63</v>
      </c>
      <c r="M38" s="3">
        <f xml:space="preserve"> 0 + 4.88</f>
        <v>4.88</v>
      </c>
      <c r="N38" s="3">
        <f xml:space="preserve"> 0 + 10.22</f>
        <v>10.220000000000001</v>
      </c>
      <c r="O38" s="2">
        <v>0</v>
      </c>
      <c r="Q38">
        <f t="shared" si="0"/>
        <v>4.63</v>
      </c>
      <c r="R38">
        <f t="shared" si="1"/>
        <v>4.88</v>
      </c>
      <c r="S38">
        <f t="shared" si="2"/>
        <v>10.220000000000001</v>
      </c>
    </row>
    <row r="39" spans="1:19" x14ac:dyDescent="0.25">
      <c r="A39" s="2">
        <v>12</v>
      </c>
      <c r="B39" s="2" t="s">
        <v>20</v>
      </c>
      <c r="C39" s="2">
        <v>1</v>
      </c>
      <c r="D39" s="2">
        <v>1</v>
      </c>
      <c r="E39" s="2" t="s">
        <v>16</v>
      </c>
      <c r="F39" s="2">
        <v>1</v>
      </c>
      <c r="G39" s="2">
        <v>1000</v>
      </c>
      <c r="H39" s="2">
        <v>179782877</v>
      </c>
      <c r="I39" s="2">
        <v>10</v>
      </c>
      <c r="J39" s="2">
        <v>50</v>
      </c>
      <c r="K39" s="2">
        <v>0</v>
      </c>
      <c r="L39" s="3">
        <f xml:space="preserve"> 0 + 3.09</f>
        <v>3.09</v>
      </c>
      <c r="M39" s="3">
        <f xml:space="preserve"> 0 + 4.13</f>
        <v>4.13</v>
      </c>
      <c r="N39" s="3">
        <f xml:space="preserve"> 0 + 7.73</f>
        <v>7.73</v>
      </c>
      <c r="O39" s="2">
        <v>0</v>
      </c>
      <c r="Q39">
        <f t="shared" si="0"/>
        <v>3.09</v>
      </c>
      <c r="R39">
        <f t="shared" si="1"/>
        <v>4.13</v>
      </c>
      <c r="S39">
        <f t="shared" si="2"/>
        <v>7.73</v>
      </c>
    </row>
    <row r="40" spans="1:19" x14ac:dyDescent="0.25">
      <c r="A40" s="2">
        <v>12</v>
      </c>
      <c r="B40" s="2" t="s">
        <v>20</v>
      </c>
      <c r="C40" s="2">
        <v>1</v>
      </c>
      <c r="D40" s="2">
        <v>1</v>
      </c>
      <c r="E40" s="2" t="s">
        <v>17</v>
      </c>
      <c r="F40" s="2">
        <v>1</v>
      </c>
      <c r="G40" s="2">
        <v>1000</v>
      </c>
      <c r="H40" s="2">
        <v>179782877</v>
      </c>
      <c r="I40" s="2">
        <v>10</v>
      </c>
      <c r="J40" s="2">
        <v>50</v>
      </c>
      <c r="K40" s="2">
        <v>0</v>
      </c>
      <c r="L40" s="3">
        <f xml:space="preserve"> 0 + 2.82</f>
        <v>2.82</v>
      </c>
      <c r="M40" s="3">
        <f xml:space="preserve"> 0 + 1.9</f>
        <v>1.9</v>
      </c>
      <c r="N40" s="3">
        <f xml:space="preserve"> 0 + 5.09</f>
        <v>5.09</v>
      </c>
      <c r="O40" s="2">
        <v>0</v>
      </c>
      <c r="Q40">
        <f t="shared" si="0"/>
        <v>2.82</v>
      </c>
      <c r="R40">
        <f t="shared" si="1"/>
        <v>1.9</v>
      </c>
      <c r="S40">
        <f t="shared" si="2"/>
        <v>5.09</v>
      </c>
    </row>
    <row r="41" spans="1:19" x14ac:dyDescent="0.25">
      <c r="A41" s="2">
        <v>13</v>
      </c>
      <c r="B41" s="2" t="s">
        <v>20</v>
      </c>
      <c r="C41" s="2">
        <v>1</v>
      </c>
      <c r="D41" s="2">
        <v>1</v>
      </c>
      <c r="E41" s="2" t="s">
        <v>15</v>
      </c>
      <c r="F41" s="2">
        <v>1</v>
      </c>
      <c r="G41" s="2">
        <v>1000</v>
      </c>
      <c r="H41" s="2">
        <v>1556455641</v>
      </c>
      <c r="I41" s="2">
        <v>10</v>
      </c>
      <c r="J41" s="2">
        <v>50</v>
      </c>
      <c r="K41" s="2">
        <v>0</v>
      </c>
      <c r="L41" s="3">
        <f xml:space="preserve"> 0 + 6.28</f>
        <v>6.28</v>
      </c>
      <c r="M41" s="3">
        <f xml:space="preserve"> 0 + 4.79</f>
        <v>4.79</v>
      </c>
      <c r="N41" s="3">
        <f xml:space="preserve"> 0 + 11.75</f>
        <v>11.75</v>
      </c>
      <c r="O41" s="2">
        <v>0</v>
      </c>
      <c r="Q41">
        <f t="shared" si="0"/>
        <v>6.28</v>
      </c>
      <c r="R41">
        <f t="shared" si="1"/>
        <v>4.79</v>
      </c>
      <c r="S41">
        <f t="shared" si="2"/>
        <v>11.75</v>
      </c>
    </row>
    <row r="42" spans="1:19" x14ac:dyDescent="0.25">
      <c r="A42" s="2">
        <v>13</v>
      </c>
      <c r="B42" s="2" t="s">
        <v>20</v>
      </c>
      <c r="C42" s="2">
        <v>1</v>
      </c>
      <c r="D42" s="2">
        <v>1</v>
      </c>
      <c r="E42" s="2" t="s">
        <v>16</v>
      </c>
      <c r="F42" s="2">
        <v>1</v>
      </c>
      <c r="G42" s="2">
        <v>1000</v>
      </c>
      <c r="H42" s="2">
        <v>1556455641</v>
      </c>
      <c r="I42" s="2">
        <v>10</v>
      </c>
      <c r="J42" s="2">
        <v>50</v>
      </c>
      <c r="K42" s="2">
        <v>0</v>
      </c>
      <c r="L42" s="3">
        <f xml:space="preserve"> 0 + 3.42</f>
        <v>3.42</v>
      </c>
      <c r="M42" s="3">
        <f xml:space="preserve"> 0 + 6.62</f>
        <v>6.62</v>
      </c>
      <c r="N42" s="3">
        <f xml:space="preserve"> 0 + 11.06</f>
        <v>11.06</v>
      </c>
      <c r="O42" s="2">
        <v>0</v>
      </c>
      <c r="Q42">
        <f t="shared" si="0"/>
        <v>3.42</v>
      </c>
      <c r="R42">
        <f t="shared" si="1"/>
        <v>6.62</v>
      </c>
      <c r="S42">
        <f t="shared" si="2"/>
        <v>11.06</v>
      </c>
    </row>
    <row r="43" spans="1:19" x14ac:dyDescent="0.25">
      <c r="A43" s="2">
        <v>13</v>
      </c>
      <c r="B43" s="2" t="s">
        <v>20</v>
      </c>
      <c r="C43" s="2">
        <v>1</v>
      </c>
      <c r="D43" s="2">
        <v>1</v>
      </c>
      <c r="E43" s="2" t="s">
        <v>17</v>
      </c>
      <c r="F43" s="2">
        <v>1</v>
      </c>
      <c r="G43" s="2">
        <v>1000</v>
      </c>
      <c r="H43" s="2">
        <v>1556455641</v>
      </c>
      <c r="I43" s="2">
        <v>10</v>
      </c>
      <c r="J43" s="2">
        <v>50</v>
      </c>
      <c r="K43" s="2">
        <v>0</v>
      </c>
      <c r="L43" s="3">
        <f xml:space="preserve"> 0 + 1.42</f>
        <v>1.42</v>
      </c>
      <c r="M43" s="3">
        <f xml:space="preserve"> 0 + 2.06</f>
        <v>2.06</v>
      </c>
      <c r="N43" s="3">
        <f xml:space="preserve"> 0 + 3.87</f>
        <v>3.87</v>
      </c>
      <c r="O43" s="2">
        <v>0</v>
      </c>
      <c r="Q43">
        <f t="shared" si="0"/>
        <v>1.42</v>
      </c>
      <c r="R43">
        <f t="shared" si="1"/>
        <v>2.06</v>
      </c>
      <c r="S43">
        <f t="shared" si="2"/>
        <v>3.87</v>
      </c>
    </row>
    <row r="44" spans="1:19" x14ac:dyDescent="0.25">
      <c r="A44" s="2">
        <v>14</v>
      </c>
      <c r="B44" s="2" t="s">
        <v>20</v>
      </c>
      <c r="C44" s="2">
        <v>1</v>
      </c>
      <c r="D44" s="2">
        <v>1</v>
      </c>
      <c r="E44" s="2" t="s">
        <v>15</v>
      </c>
      <c r="F44" s="2">
        <v>1</v>
      </c>
      <c r="G44" s="2">
        <v>1000</v>
      </c>
      <c r="H44" s="2">
        <v>2048735855</v>
      </c>
      <c r="I44" s="2">
        <v>10</v>
      </c>
      <c r="J44" s="2">
        <v>50</v>
      </c>
      <c r="K44" s="2">
        <v>0</v>
      </c>
      <c r="L44" s="3">
        <f xml:space="preserve"> 0 + 5.8</f>
        <v>5.8</v>
      </c>
      <c r="M44" s="3">
        <f xml:space="preserve"> 0 + 5.22</f>
        <v>5.22</v>
      </c>
      <c r="N44" s="3">
        <f xml:space="preserve"> 0 + 11.73</f>
        <v>11.73</v>
      </c>
      <c r="O44" s="2">
        <v>0</v>
      </c>
      <c r="Q44">
        <f t="shared" si="0"/>
        <v>5.8</v>
      </c>
      <c r="R44">
        <f t="shared" si="1"/>
        <v>5.22</v>
      </c>
      <c r="S44">
        <f t="shared" si="2"/>
        <v>11.73</v>
      </c>
    </row>
    <row r="45" spans="1:19" x14ac:dyDescent="0.25">
      <c r="A45" s="2">
        <v>14</v>
      </c>
      <c r="B45" s="2" t="s">
        <v>20</v>
      </c>
      <c r="C45" s="2">
        <v>1</v>
      </c>
      <c r="D45" s="2">
        <v>1</v>
      </c>
      <c r="E45" s="2" t="s">
        <v>16</v>
      </c>
      <c r="F45" s="2">
        <v>1</v>
      </c>
      <c r="G45" s="2">
        <v>1000</v>
      </c>
      <c r="H45" s="2">
        <v>2048735855</v>
      </c>
      <c r="I45" s="2">
        <v>10</v>
      </c>
      <c r="J45" s="2">
        <v>50</v>
      </c>
      <c r="K45" s="2">
        <v>0</v>
      </c>
      <c r="L45" s="3">
        <f xml:space="preserve"> 0 + 1.5</f>
        <v>1.5</v>
      </c>
      <c r="M45" s="3">
        <f xml:space="preserve"> 0 + 3.06</f>
        <v>3.06</v>
      </c>
      <c r="N45" s="3">
        <f xml:space="preserve"> 0 + 5.07</f>
        <v>5.07</v>
      </c>
      <c r="O45" s="2">
        <v>0</v>
      </c>
      <c r="Q45">
        <f t="shared" si="0"/>
        <v>1.5</v>
      </c>
      <c r="R45">
        <f t="shared" si="1"/>
        <v>3.06</v>
      </c>
      <c r="S45">
        <f t="shared" si="2"/>
        <v>5.07</v>
      </c>
    </row>
    <row r="46" spans="1:19" x14ac:dyDescent="0.25">
      <c r="A46" s="2">
        <v>14</v>
      </c>
      <c r="B46" s="2" t="s">
        <v>20</v>
      </c>
      <c r="C46" s="2">
        <v>1</v>
      </c>
      <c r="D46" s="2">
        <v>1</v>
      </c>
      <c r="E46" s="2" t="s">
        <v>17</v>
      </c>
      <c r="F46" s="2">
        <v>1</v>
      </c>
      <c r="G46" s="2">
        <v>1000</v>
      </c>
      <c r="H46" s="2">
        <v>2048735855</v>
      </c>
      <c r="I46" s="2">
        <v>10</v>
      </c>
      <c r="J46" s="2">
        <v>50</v>
      </c>
      <c r="K46" s="2">
        <v>0</v>
      </c>
      <c r="L46" s="3">
        <f xml:space="preserve"> 0 + 2.65</f>
        <v>2.65</v>
      </c>
      <c r="M46" s="3">
        <f xml:space="preserve"> 0 + 2.35</f>
        <v>2.35</v>
      </c>
      <c r="N46" s="3">
        <f xml:space="preserve"> 0 + 5.4</f>
        <v>5.4</v>
      </c>
      <c r="O46" s="2">
        <v>0</v>
      </c>
      <c r="Q46">
        <f t="shared" si="0"/>
        <v>2.65</v>
      </c>
      <c r="R46">
        <f t="shared" si="1"/>
        <v>2.35</v>
      </c>
      <c r="S46">
        <f t="shared" si="2"/>
        <v>5.4</v>
      </c>
    </row>
    <row r="47" spans="1:19" x14ac:dyDescent="0.25">
      <c r="A47" s="2">
        <v>15</v>
      </c>
      <c r="B47" s="2" t="s">
        <v>20</v>
      </c>
      <c r="C47" s="2">
        <v>1</v>
      </c>
      <c r="D47" s="2">
        <v>1</v>
      </c>
      <c r="E47" s="2" t="s">
        <v>15</v>
      </c>
      <c r="F47" s="2">
        <v>1</v>
      </c>
      <c r="G47" s="2">
        <v>1000</v>
      </c>
      <c r="H47" s="2">
        <v>1183828888</v>
      </c>
      <c r="I47" s="2">
        <v>10</v>
      </c>
      <c r="J47" s="2">
        <v>50</v>
      </c>
      <c r="K47" s="2">
        <v>0</v>
      </c>
      <c r="L47" s="3">
        <f xml:space="preserve"> 0 + 5.52</f>
        <v>5.52</v>
      </c>
      <c r="M47" s="3">
        <f xml:space="preserve"> 0 + 4.5</f>
        <v>4.5</v>
      </c>
      <c r="N47" s="3">
        <f xml:space="preserve"> 0 + 10.74</f>
        <v>10.74</v>
      </c>
      <c r="O47" s="2">
        <v>0</v>
      </c>
      <c r="Q47">
        <f t="shared" si="0"/>
        <v>5.52</v>
      </c>
      <c r="R47">
        <f t="shared" si="1"/>
        <v>4.5</v>
      </c>
      <c r="S47">
        <f t="shared" si="2"/>
        <v>10.74</v>
      </c>
    </row>
    <row r="48" spans="1:19" x14ac:dyDescent="0.25">
      <c r="A48" s="2">
        <v>15</v>
      </c>
      <c r="B48" s="2" t="s">
        <v>20</v>
      </c>
      <c r="C48" s="2">
        <v>1</v>
      </c>
      <c r="D48" s="2">
        <v>1</v>
      </c>
      <c r="E48" s="2" t="s">
        <v>16</v>
      </c>
      <c r="F48" s="2">
        <v>1</v>
      </c>
      <c r="G48" s="2">
        <v>1000</v>
      </c>
      <c r="H48" s="2">
        <v>1183828888</v>
      </c>
      <c r="I48" s="2">
        <v>10</v>
      </c>
      <c r="J48" s="2">
        <v>50</v>
      </c>
      <c r="K48" s="2">
        <v>0</v>
      </c>
      <c r="L48" s="3">
        <f xml:space="preserve"> 0 + 2.48</f>
        <v>2.48</v>
      </c>
      <c r="M48" s="3">
        <f xml:space="preserve"> 0 + 3.39</f>
        <v>3.39</v>
      </c>
      <c r="N48" s="3">
        <f xml:space="preserve"> 0 + 6.34</f>
        <v>6.34</v>
      </c>
      <c r="O48" s="2">
        <v>0</v>
      </c>
      <c r="Q48">
        <f t="shared" si="0"/>
        <v>2.48</v>
      </c>
      <c r="R48">
        <f t="shared" si="1"/>
        <v>3.39</v>
      </c>
      <c r="S48">
        <f t="shared" si="2"/>
        <v>6.34</v>
      </c>
    </row>
    <row r="49" spans="1:19" x14ac:dyDescent="0.25">
      <c r="A49" s="2">
        <v>15</v>
      </c>
      <c r="B49" s="2" t="s">
        <v>20</v>
      </c>
      <c r="C49" s="2">
        <v>1</v>
      </c>
      <c r="D49" s="2">
        <v>1</v>
      </c>
      <c r="E49" s="2" t="s">
        <v>17</v>
      </c>
      <c r="F49" s="2">
        <v>1</v>
      </c>
      <c r="G49" s="2">
        <v>1000</v>
      </c>
      <c r="H49" s="2">
        <v>1183828888</v>
      </c>
      <c r="I49" s="2">
        <v>10</v>
      </c>
      <c r="J49" s="2">
        <v>50</v>
      </c>
      <c r="K49" s="2">
        <v>0</v>
      </c>
      <c r="L49" s="3">
        <f xml:space="preserve"> 0 + 2.24</f>
        <v>2.2400000000000002</v>
      </c>
      <c r="M49" s="3">
        <f xml:space="preserve"> 0 + 2.02</f>
        <v>2.02</v>
      </c>
      <c r="N49" s="3">
        <f xml:space="preserve"> 0 + 4.66</f>
        <v>4.66</v>
      </c>
      <c r="O49" s="2">
        <v>0</v>
      </c>
      <c r="Q49">
        <f t="shared" si="0"/>
        <v>2.2400000000000002</v>
      </c>
      <c r="R49">
        <f t="shared" si="1"/>
        <v>2.02</v>
      </c>
      <c r="S49">
        <f t="shared" si="2"/>
        <v>4.66</v>
      </c>
    </row>
    <row r="50" spans="1:19" x14ac:dyDescent="0.25">
      <c r="A50" s="2">
        <v>16</v>
      </c>
      <c r="B50" s="2" t="s">
        <v>20</v>
      </c>
      <c r="C50" s="2">
        <v>1</v>
      </c>
      <c r="D50" s="2">
        <v>1</v>
      </c>
      <c r="E50" s="2" t="s">
        <v>15</v>
      </c>
      <c r="F50" s="2">
        <v>1</v>
      </c>
      <c r="G50" s="2">
        <v>1000</v>
      </c>
      <c r="H50" s="2">
        <v>475539416</v>
      </c>
      <c r="I50" s="2">
        <v>10</v>
      </c>
      <c r="J50" s="2">
        <v>50</v>
      </c>
      <c r="K50" s="2">
        <v>0</v>
      </c>
      <c r="L50" s="3">
        <f xml:space="preserve"> 0 + 5.95</f>
        <v>5.95</v>
      </c>
      <c r="M50" s="3">
        <f xml:space="preserve"> 0 + 5.15</f>
        <v>5.15</v>
      </c>
      <c r="N50" s="3">
        <f xml:space="preserve"> 0 + 11.8</f>
        <v>11.8</v>
      </c>
      <c r="O50" s="2">
        <v>0</v>
      </c>
      <c r="Q50">
        <f t="shared" si="0"/>
        <v>5.95</v>
      </c>
      <c r="R50">
        <f t="shared" si="1"/>
        <v>5.15</v>
      </c>
      <c r="S50">
        <f t="shared" si="2"/>
        <v>11.8</v>
      </c>
    </row>
    <row r="51" spans="1:19" x14ac:dyDescent="0.25">
      <c r="A51" s="2">
        <v>16</v>
      </c>
      <c r="B51" s="2" t="s">
        <v>20</v>
      </c>
      <c r="C51" s="2">
        <v>1</v>
      </c>
      <c r="D51" s="2">
        <v>1</v>
      </c>
      <c r="E51" s="2" t="s">
        <v>16</v>
      </c>
      <c r="F51" s="2">
        <v>1</v>
      </c>
      <c r="G51" s="2">
        <v>1000</v>
      </c>
      <c r="H51" s="2">
        <v>475539416</v>
      </c>
      <c r="I51" s="2">
        <v>10</v>
      </c>
      <c r="J51" s="2">
        <v>50</v>
      </c>
      <c r="K51" s="2">
        <v>0</v>
      </c>
      <c r="L51" s="3">
        <f xml:space="preserve"> 0 + 2.14</f>
        <v>2.14</v>
      </c>
      <c r="M51" s="3">
        <f xml:space="preserve"> 0 + 3.52</f>
        <v>3.52</v>
      </c>
      <c r="N51" s="3">
        <f xml:space="preserve"> 0 + 6.17</f>
        <v>6.17</v>
      </c>
      <c r="O51" s="2">
        <v>0</v>
      </c>
      <c r="Q51">
        <f t="shared" si="0"/>
        <v>2.14</v>
      </c>
      <c r="R51">
        <f t="shared" si="1"/>
        <v>3.52</v>
      </c>
      <c r="S51">
        <f t="shared" si="2"/>
        <v>6.17</v>
      </c>
    </row>
    <row r="52" spans="1:19" x14ac:dyDescent="0.25">
      <c r="A52" s="2">
        <v>16</v>
      </c>
      <c r="B52" s="2" t="s">
        <v>20</v>
      </c>
      <c r="C52" s="2">
        <v>1</v>
      </c>
      <c r="D52" s="2">
        <v>1</v>
      </c>
      <c r="E52" s="2" t="s">
        <v>17</v>
      </c>
      <c r="F52" s="2">
        <v>1</v>
      </c>
      <c r="G52" s="2">
        <v>1000</v>
      </c>
      <c r="H52" s="2">
        <v>475539416</v>
      </c>
      <c r="I52" s="2">
        <v>10</v>
      </c>
      <c r="J52" s="2">
        <v>50</v>
      </c>
      <c r="K52" s="2">
        <v>0</v>
      </c>
      <c r="L52" s="3">
        <f xml:space="preserve"> 0 + 2.58</f>
        <v>2.58</v>
      </c>
      <c r="M52" s="3">
        <f xml:space="preserve"> 0 + 2.35</f>
        <v>2.35</v>
      </c>
      <c r="N52" s="3">
        <f xml:space="preserve"> 0 + 5.33</f>
        <v>5.33</v>
      </c>
      <c r="O52" s="2">
        <v>0</v>
      </c>
      <c r="Q52">
        <f t="shared" si="0"/>
        <v>2.58</v>
      </c>
      <c r="R52">
        <f t="shared" si="1"/>
        <v>2.35</v>
      </c>
      <c r="S52">
        <f t="shared" si="2"/>
        <v>5.33</v>
      </c>
    </row>
    <row r="53" spans="1:19" x14ac:dyDescent="0.25">
      <c r="A53" s="2">
        <v>17</v>
      </c>
      <c r="B53" s="2" t="s">
        <v>20</v>
      </c>
      <c r="C53" s="2">
        <v>1</v>
      </c>
      <c r="D53" s="2">
        <v>1</v>
      </c>
      <c r="E53" s="2" t="s">
        <v>15</v>
      </c>
      <c r="F53" s="2">
        <v>1</v>
      </c>
      <c r="G53" s="2">
        <v>1000</v>
      </c>
      <c r="H53" s="2">
        <v>2136046440</v>
      </c>
      <c r="I53" s="2">
        <v>10</v>
      </c>
      <c r="J53" s="2">
        <v>50</v>
      </c>
      <c r="K53" s="2">
        <v>0</v>
      </c>
      <c r="L53" s="3">
        <f xml:space="preserve"> 0 + 4.99</f>
        <v>4.99</v>
      </c>
      <c r="M53" s="3">
        <f xml:space="preserve"> 0 + 4.61</f>
        <v>4.6100000000000003</v>
      </c>
      <c r="N53" s="3">
        <f xml:space="preserve"> 0 + 10.32</f>
        <v>10.32</v>
      </c>
      <c r="O53" s="2">
        <v>0</v>
      </c>
      <c r="Q53">
        <f t="shared" si="0"/>
        <v>4.99</v>
      </c>
      <c r="R53">
        <f t="shared" si="1"/>
        <v>4.6100000000000003</v>
      </c>
      <c r="S53">
        <f t="shared" si="2"/>
        <v>10.32</v>
      </c>
    </row>
    <row r="54" spans="1:19" x14ac:dyDescent="0.25">
      <c r="A54" s="2">
        <v>17</v>
      </c>
      <c r="B54" s="2" t="s">
        <v>20</v>
      </c>
      <c r="C54" s="2">
        <v>1</v>
      </c>
      <c r="D54" s="2">
        <v>1</v>
      </c>
      <c r="E54" s="2" t="s">
        <v>16</v>
      </c>
      <c r="F54" s="2">
        <v>1</v>
      </c>
      <c r="G54" s="2">
        <v>1000</v>
      </c>
      <c r="H54" s="2">
        <v>2136046440</v>
      </c>
      <c r="I54" s="2">
        <v>10</v>
      </c>
      <c r="J54" s="2">
        <v>50</v>
      </c>
      <c r="K54" s="2">
        <v>0</v>
      </c>
      <c r="L54" s="3">
        <f xml:space="preserve"> 0 + 1.93</f>
        <v>1.93</v>
      </c>
      <c r="M54" s="3">
        <f xml:space="preserve"> 0 + 3.29</f>
        <v>3.29</v>
      </c>
      <c r="N54" s="3">
        <f xml:space="preserve"> 0 + 5.69</f>
        <v>5.69</v>
      </c>
      <c r="O54" s="2">
        <v>0</v>
      </c>
      <c r="Q54">
        <f t="shared" si="0"/>
        <v>1.93</v>
      </c>
      <c r="R54">
        <f t="shared" si="1"/>
        <v>3.29</v>
      </c>
      <c r="S54">
        <f t="shared" si="2"/>
        <v>5.69</v>
      </c>
    </row>
    <row r="55" spans="1:19" x14ac:dyDescent="0.25">
      <c r="A55" s="2">
        <v>17</v>
      </c>
      <c r="B55" s="2" t="s">
        <v>20</v>
      </c>
      <c r="C55" s="2">
        <v>1</v>
      </c>
      <c r="D55" s="2">
        <v>1</v>
      </c>
      <c r="E55" s="2" t="s">
        <v>17</v>
      </c>
      <c r="F55" s="2">
        <v>1</v>
      </c>
      <c r="G55" s="2">
        <v>1000</v>
      </c>
      <c r="H55" s="2">
        <v>2136046440</v>
      </c>
      <c r="I55" s="2">
        <v>10</v>
      </c>
      <c r="J55" s="2">
        <v>50</v>
      </c>
      <c r="K55" s="2">
        <v>0</v>
      </c>
      <c r="L55" s="3">
        <f xml:space="preserve"> 0 + 4.53</f>
        <v>4.53</v>
      </c>
      <c r="M55" s="3">
        <f xml:space="preserve"> 0 + 2.86</f>
        <v>2.86</v>
      </c>
      <c r="N55" s="3">
        <f xml:space="preserve"> 0 + 7.8</f>
        <v>7.8</v>
      </c>
      <c r="O55" s="2">
        <v>0</v>
      </c>
      <c r="Q55">
        <f t="shared" si="0"/>
        <v>4.53</v>
      </c>
      <c r="R55">
        <f t="shared" si="1"/>
        <v>2.86</v>
      </c>
      <c r="S55">
        <f t="shared" si="2"/>
        <v>7.8</v>
      </c>
    </row>
    <row r="56" spans="1:19" x14ac:dyDescent="0.25">
      <c r="A56" s="2">
        <v>18</v>
      </c>
      <c r="B56" s="2" t="s">
        <v>20</v>
      </c>
      <c r="C56" s="2">
        <v>1</v>
      </c>
      <c r="D56" s="2">
        <v>1</v>
      </c>
      <c r="E56" s="2" t="s">
        <v>15</v>
      </c>
      <c r="F56" s="2">
        <v>1</v>
      </c>
      <c r="G56" s="2">
        <v>1000</v>
      </c>
      <c r="H56" s="2">
        <v>1605388975</v>
      </c>
      <c r="I56" s="2">
        <v>10</v>
      </c>
      <c r="J56" s="2">
        <v>50</v>
      </c>
      <c r="K56" s="2">
        <v>0</v>
      </c>
      <c r="L56" s="3">
        <f xml:space="preserve"> 0 + 6.94</f>
        <v>6.94</v>
      </c>
      <c r="M56" s="3">
        <f xml:space="preserve"> 0 + 5.7</f>
        <v>5.7</v>
      </c>
      <c r="N56" s="3">
        <f xml:space="preserve"> 0 + 13.37</f>
        <v>13.37</v>
      </c>
      <c r="O56" s="2">
        <v>0</v>
      </c>
      <c r="Q56">
        <f t="shared" si="0"/>
        <v>6.94</v>
      </c>
      <c r="R56">
        <f t="shared" si="1"/>
        <v>5.7</v>
      </c>
      <c r="S56">
        <f t="shared" si="2"/>
        <v>13.37</v>
      </c>
    </row>
    <row r="57" spans="1:19" x14ac:dyDescent="0.25">
      <c r="A57" s="2">
        <v>18</v>
      </c>
      <c r="B57" s="2" t="s">
        <v>20</v>
      </c>
      <c r="C57" s="2">
        <v>1</v>
      </c>
      <c r="D57" s="2">
        <v>1</v>
      </c>
      <c r="E57" s="2" t="s">
        <v>16</v>
      </c>
      <c r="F57" s="2">
        <v>1</v>
      </c>
      <c r="G57" s="2">
        <v>1000</v>
      </c>
      <c r="H57" s="2">
        <v>1605388975</v>
      </c>
      <c r="I57" s="2">
        <v>10</v>
      </c>
      <c r="J57" s="2">
        <v>50</v>
      </c>
      <c r="K57" s="2">
        <v>0</v>
      </c>
      <c r="L57" s="3">
        <f xml:space="preserve"> 0 + 1.77</f>
        <v>1.77</v>
      </c>
      <c r="M57" s="3">
        <f xml:space="preserve"> 0 + 3.06</f>
        <v>3.06</v>
      </c>
      <c r="N57" s="3">
        <f xml:space="preserve"> 0 + 5.34</f>
        <v>5.34</v>
      </c>
      <c r="O57" s="2">
        <v>0</v>
      </c>
      <c r="Q57">
        <f t="shared" si="0"/>
        <v>1.77</v>
      </c>
      <c r="R57">
        <f t="shared" si="1"/>
        <v>3.06</v>
      </c>
      <c r="S57">
        <f t="shared" si="2"/>
        <v>5.34</v>
      </c>
    </row>
    <row r="58" spans="1:19" x14ac:dyDescent="0.25">
      <c r="A58" s="2">
        <v>18</v>
      </c>
      <c r="B58" s="2" t="s">
        <v>20</v>
      </c>
      <c r="C58" s="2">
        <v>1</v>
      </c>
      <c r="D58" s="2">
        <v>1</v>
      </c>
      <c r="E58" s="2" t="s">
        <v>17</v>
      </c>
      <c r="F58" s="2">
        <v>1</v>
      </c>
      <c r="G58" s="2">
        <v>1000</v>
      </c>
      <c r="H58" s="2">
        <v>1605388975</v>
      </c>
      <c r="I58" s="2">
        <v>10</v>
      </c>
      <c r="J58" s="2">
        <v>50</v>
      </c>
      <c r="K58" s="2">
        <v>0</v>
      </c>
      <c r="L58" s="3">
        <f xml:space="preserve"> 0 + 3.47</f>
        <v>3.47</v>
      </c>
      <c r="M58" s="3">
        <f xml:space="preserve"> 0 + 2.36</f>
        <v>2.36</v>
      </c>
      <c r="N58" s="3">
        <f xml:space="preserve"> 0 + 6.2</f>
        <v>6.2</v>
      </c>
      <c r="O58" s="2">
        <v>0</v>
      </c>
      <c r="Q58">
        <f t="shared" si="0"/>
        <v>3.47</v>
      </c>
      <c r="R58">
        <f t="shared" si="1"/>
        <v>2.36</v>
      </c>
      <c r="S58">
        <f t="shared" si="2"/>
        <v>6.2</v>
      </c>
    </row>
    <row r="59" spans="1:19" x14ac:dyDescent="0.25">
      <c r="A59" s="2">
        <v>19</v>
      </c>
      <c r="B59" s="2" t="s">
        <v>20</v>
      </c>
      <c r="C59" s="2">
        <v>1</v>
      </c>
      <c r="D59" s="2">
        <v>1</v>
      </c>
      <c r="E59" s="2" t="s">
        <v>15</v>
      </c>
      <c r="F59" s="2">
        <v>1</v>
      </c>
      <c r="G59" s="2">
        <v>1000</v>
      </c>
      <c r="H59" s="2">
        <v>1115562342</v>
      </c>
      <c r="I59" s="2">
        <v>10</v>
      </c>
      <c r="J59" s="2">
        <v>50</v>
      </c>
      <c r="K59" s="2">
        <v>0</v>
      </c>
      <c r="L59" s="3">
        <f xml:space="preserve"> 0 + 6.7</f>
        <v>6.7</v>
      </c>
      <c r="M59" s="3">
        <f xml:space="preserve"> 0 + 5.45</f>
        <v>5.45</v>
      </c>
      <c r="N59" s="3">
        <f xml:space="preserve"> 0 + 12.83</f>
        <v>12.83</v>
      </c>
      <c r="O59" s="2">
        <v>0</v>
      </c>
      <c r="Q59">
        <f t="shared" si="0"/>
        <v>6.7</v>
      </c>
      <c r="R59">
        <f t="shared" si="1"/>
        <v>5.45</v>
      </c>
      <c r="S59">
        <f t="shared" si="2"/>
        <v>12.83</v>
      </c>
    </row>
    <row r="60" spans="1:19" x14ac:dyDescent="0.25">
      <c r="A60" s="2">
        <v>19</v>
      </c>
      <c r="B60" s="2" t="s">
        <v>20</v>
      </c>
      <c r="C60" s="2">
        <v>1</v>
      </c>
      <c r="D60" s="2">
        <v>1</v>
      </c>
      <c r="E60" s="2" t="s">
        <v>16</v>
      </c>
      <c r="F60" s="2">
        <v>1</v>
      </c>
      <c r="G60" s="2">
        <v>1000</v>
      </c>
      <c r="H60" s="2">
        <v>1115562342</v>
      </c>
      <c r="I60" s="2">
        <v>10</v>
      </c>
      <c r="J60" s="2">
        <v>50</v>
      </c>
      <c r="K60" s="2">
        <v>0</v>
      </c>
      <c r="L60" s="3">
        <f xml:space="preserve"> 0 + 2.55</f>
        <v>2.5499999999999998</v>
      </c>
      <c r="M60" s="3">
        <f xml:space="preserve"> 0 + 3.87</f>
        <v>3.87</v>
      </c>
      <c r="N60" s="3">
        <f xml:space="preserve"> 0 + 6.93</f>
        <v>6.93</v>
      </c>
      <c r="O60" s="2">
        <v>0</v>
      </c>
      <c r="Q60">
        <f t="shared" si="0"/>
        <v>2.5499999999999998</v>
      </c>
      <c r="R60">
        <f t="shared" si="1"/>
        <v>3.87</v>
      </c>
      <c r="S60">
        <f t="shared" si="2"/>
        <v>6.93</v>
      </c>
    </row>
    <row r="61" spans="1:19" x14ac:dyDescent="0.25">
      <c r="A61" s="2">
        <v>19</v>
      </c>
      <c r="B61" s="2" t="s">
        <v>20</v>
      </c>
      <c r="C61" s="2">
        <v>1</v>
      </c>
      <c r="D61" s="2">
        <v>1</v>
      </c>
      <c r="E61" s="2" t="s">
        <v>17</v>
      </c>
      <c r="F61" s="2">
        <v>1</v>
      </c>
      <c r="G61" s="2">
        <v>1000</v>
      </c>
      <c r="H61" s="2">
        <v>1115562342</v>
      </c>
      <c r="I61" s="2">
        <v>10</v>
      </c>
      <c r="J61" s="2">
        <v>50</v>
      </c>
      <c r="K61" s="2">
        <v>0</v>
      </c>
      <c r="L61" s="3">
        <f xml:space="preserve"> 0 + 2.6</f>
        <v>2.6</v>
      </c>
      <c r="M61" s="3">
        <f xml:space="preserve"> 0 + 2.26</f>
        <v>2.2599999999999998</v>
      </c>
      <c r="N61" s="3">
        <f xml:space="preserve"> 0 + 5.25</f>
        <v>5.25</v>
      </c>
      <c r="O61" s="2">
        <v>0</v>
      </c>
      <c r="Q61">
        <f t="shared" si="0"/>
        <v>2.6</v>
      </c>
      <c r="R61">
        <f t="shared" si="1"/>
        <v>2.2599999999999998</v>
      </c>
      <c r="S61">
        <f t="shared" si="2"/>
        <v>5.25</v>
      </c>
    </row>
    <row r="62" spans="1:19" x14ac:dyDescent="0.25">
      <c r="A62" s="2">
        <v>20</v>
      </c>
      <c r="B62" s="2" t="s">
        <v>20</v>
      </c>
      <c r="C62" s="2">
        <v>1</v>
      </c>
      <c r="D62" s="2">
        <v>1</v>
      </c>
      <c r="E62" s="2" t="s">
        <v>15</v>
      </c>
      <c r="F62" s="2">
        <v>1</v>
      </c>
      <c r="G62" s="2">
        <v>1000</v>
      </c>
      <c r="H62" s="2">
        <v>1476279324</v>
      </c>
      <c r="I62" s="2">
        <v>10</v>
      </c>
      <c r="J62" s="2">
        <v>50</v>
      </c>
      <c r="K62" s="2">
        <v>0</v>
      </c>
      <c r="L62" s="3">
        <f xml:space="preserve"> 0 + 4.99</f>
        <v>4.99</v>
      </c>
      <c r="M62" s="3">
        <f xml:space="preserve"> 0 + 4.44</f>
        <v>4.4400000000000004</v>
      </c>
      <c r="N62" s="3">
        <f xml:space="preserve"> 0 + 10.12</f>
        <v>10.119999999999999</v>
      </c>
      <c r="O62" s="2">
        <v>0</v>
      </c>
      <c r="Q62">
        <f t="shared" si="0"/>
        <v>4.99</v>
      </c>
      <c r="R62">
        <f t="shared" si="1"/>
        <v>4.4400000000000004</v>
      </c>
      <c r="S62">
        <f t="shared" si="2"/>
        <v>10.119999999999999</v>
      </c>
    </row>
    <row r="63" spans="1:19" x14ac:dyDescent="0.25">
      <c r="A63" s="2">
        <v>20</v>
      </c>
      <c r="B63" s="2" t="s">
        <v>20</v>
      </c>
      <c r="C63" s="2">
        <v>1</v>
      </c>
      <c r="D63" s="2">
        <v>1</v>
      </c>
      <c r="E63" s="2" t="s">
        <v>16</v>
      </c>
      <c r="F63" s="2">
        <v>1</v>
      </c>
      <c r="G63" s="2">
        <v>1000</v>
      </c>
      <c r="H63" s="2">
        <v>1476279324</v>
      </c>
      <c r="I63" s="2">
        <v>10</v>
      </c>
      <c r="J63" s="2">
        <v>50</v>
      </c>
      <c r="K63" s="2">
        <v>0</v>
      </c>
      <c r="L63" s="3">
        <f xml:space="preserve"> 0 + 2.9</f>
        <v>2.9</v>
      </c>
      <c r="M63" s="3">
        <f xml:space="preserve"> 0 + 4</f>
        <v>4</v>
      </c>
      <c r="N63" s="3">
        <f xml:space="preserve"> 0 + 7.41</f>
        <v>7.41</v>
      </c>
      <c r="O63" s="2">
        <v>0</v>
      </c>
      <c r="Q63">
        <f t="shared" si="0"/>
        <v>2.9</v>
      </c>
      <c r="R63">
        <f t="shared" si="1"/>
        <v>4</v>
      </c>
      <c r="S63">
        <f t="shared" si="2"/>
        <v>7.41</v>
      </c>
    </row>
    <row r="64" spans="1:19" x14ac:dyDescent="0.25">
      <c r="A64" s="2">
        <v>20</v>
      </c>
      <c r="B64" s="2" t="s">
        <v>20</v>
      </c>
      <c r="C64" s="2">
        <v>1</v>
      </c>
      <c r="D64" s="2">
        <v>1</v>
      </c>
      <c r="E64" s="2" t="s">
        <v>17</v>
      </c>
      <c r="F64" s="2">
        <v>1</v>
      </c>
      <c r="G64" s="2">
        <v>1000</v>
      </c>
      <c r="H64" s="2">
        <v>1476279324</v>
      </c>
      <c r="I64" s="2">
        <v>10</v>
      </c>
      <c r="J64" s="2">
        <v>50</v>
      </c>
      <c r="K64" s="2">
        <v>0</v>
      </c>
      <c r="L64" s="3">
        <f xml:space="preserve"> 0 + 1.5</f>
        <v>1.5</v>
      </c>
      <c r="M64" s="3">
        <f xml:space="preserve"> 0 + 1.8</f>
        <v>1.8</v>
      </c>
      <c r="N64" s="3">
        <f xml:space="preserve"> 0 + 3.7</f>
        <v>3.7</v>
      </c>
      <c r="O64" s="2">
        <v>0</v>
      </c>
      <c r="Q64">
        <f t="shared" si="0"/>
        <v>1.5</v>
      </c>
      <c r="R64">
        <f t="shared" si="1"/>
        <v>1.8</v>
      </c>
      <c r="S64">
        <f t="shared" si="2"/>
        <v>3.7</v>
      </c>
    </row>
    <row r="65" spans="1:19" x14ac:dyDescent="0.25">
      <c r="A65" s="2">
        <v>21</v>
      </c>
      <c r="B65" s="2" t="s">
        <v>20</v>
      </c>
      <c r="C65" s="2">
        <v>1</v>
      </c>
      <c r="D65" s="2">
        <v>1</v>
      </c>
      <c r="E65" s="2" t="s">
        <v>15</v>
      </c>
      <c r="F65" s="2">
        <v>1</v>
      </c>
      <c r="G65" s="2">
        <v>1000</v>
      </c>
      <c r="H65" s="2">
        <v>396746174</v>
      </c>
      <c r="I65" s="2">
        <v>10</v>
      </c>
      <c r="J65" s="2">
        <v>50</v>
      </c>
      <c r="K65" s="2">
        <v>0</v>
      </c>
      <c r="L65" s="3">
        <f xml:space="preserve"> 0 + 7.78</f>
        <v>7.78</v>
      </c>
      <c r="M65" s="3">
        <f xml:space="preserve"> 0 + 5.78</f>
        <v>5.78</v>
      </c>
      <c r="N65" s="3">
        <f xml:space="preserve"> 0 + 14.28</f>
        <v>14.28</v>
      </c>
      <c r="O65" s="2">
        <v>0</v>
      </c>
      <c r="Q65">
        <f t="shared" si="0"/>
        <v>7.78</v>
      </c>
      <c r="R65">
        <f t="shared" si="1"/>
        <v>5.78</v>
      </c>
      <c r="S65">
        <f t="shared" si="2"/>
        <v>14.28</v>
      </c>
    </row>
    <row r="66" spans="1:19" x14ac:dyDescent="0.25">
      <c r="A66" s="2">
        <v>21</v>
      </c>
      <c r="B66" s="2" t="s">
        <v>20</v>
      </c>
      <c r="C66" s="2">
        <v>1</v>
      </c>
      <c r="D66" s="2">
        <v>1</v>
      </c>
      <c r="E66" s="2" t="s">
        <v>16</v>
      </c>
      <c r="F66" s="2">
        <v>1</v>
      </c>
      <c r="G66" s="2">
        <v>1000</v>
      </c>
      <c r="H66" s="2">
        <v>396746174</v>
      </c>
      <c r="I66" s="2">
        <v>10</v>
      </c>
      <c r="J66" s="2">
        <v>50</v>
      </c>
      <c r="K66" s="2">
        <v>0</v>
      </c>
      <c r="L66" s="3">
        <f xml:space="preserve"> 0 + 4.05</f>
        <v>4.05</v>
      </c>
      <c r="M66" s="3">
        <f xml:space="preserve"> 0 + 6.27</f>
        <v>6.27</v>
      </c>
      <c r="N66" s="3">
        <f xml:space="preserve"> 0 + 11.29</f>
        <v>11.29</v>
      </c>
      <c r="O66" s="2">
        <v>0</v>
      </c>
      <c r="Q66">
        <f t="shared" si="0"/>
        <v>4.05</v>
      </c>
      <c r="R66">
        <f t="shared" si="1"/>
        <v>6.27</v>
      </c>
      <c r="S66">
        <f t="shared" si="2"/>
        <v>11.29</v>
      </c>
    </row>
    <row r="67" spans="1:19" x14ac:dyDescent="0.25">
      <c r="A67" s="2">
        <v>21</v>
      </c>
      <c r="B67" s="2" t="s">
        <v>20</v>
      </c>
      <c r="C67" s="2">
        <v>1</v>
      </c>
      <c r="D67" s="2">
        <v>1</v>
      </c>
      <c r="E67" s="2" t="s">
        <v>17</v>
      </c>
      <c r="F67" s="2">
        <v>1</v>
      </c>
      <c r="G67" s="2">
        <v>1000</v>
      </c>
      <c r="H67" s="2">
        <v>396746174</v>
      </c>
      <c r="I67" s="2">
        <v>10</v>
      </c>
      <c r="J67" s="2">
        <v>50</v>
      </c>
      <c r="K67" s="2">
        <v>0</v>
      </c>
      <c r="L67" s="3">
        <f xml:space="preserve"> 0 + 1.34</f>
        <v>1.34</v>
      </c>
      <c r="M67" s="3">
        <f xml:space="preserve"> 0 + 1.54</f>
        <v>1.54</v>
      </c>
      <c r="N67" s="3">
        <f xml:space="preserve"> 0 + 3.28</f>
        <v>3.28</v>
      </c>
      <c r="O67" s="2">
        <v>0</v>
      </c>
      <c r="Q67">
        <f t="shared" si="0"/>
        <v>1.34</v>
      </c>
      <c r="R67">
        <f t="shared" si="1"/>
        <v>1.54</v>
      </c>
      <c r="S67">
        <f t="shared" si="2"/>
        <v>3.28</v>
      </c>
    </row>
    <row r="68" spans="1:19" x14ac:dyDescent="0.25">
      <c r="A68" s="2">
        <v>22</v>
      </c>
      <c r="B68" s="2" t="s">
        <v>20</v>
      </c>
      <c r="C68" s="2">
        <v>1</v>
      </c>
      <c r="D68" s="2">
        <v>1</v>
      </c>
      <c r="E68" s="2" t="s">
        <v>15</v>
      </c>
      <c r="F68" s="2">
        <v>1</v>
      </c>
      <c r="G68" s="2">
        <v>1000</v>
      </c>
      <c r="H68" s="2">
        <v>2140853358</v>
      </c>
      <c r="I68" s="2">
        <v>10</v>
      </c>
      <c r="J68" s="2">
        <v>50</v>
      </c>
      <c r="K68" s="2">
        <v>0</v>
      </c>
      <c r="L68" s="3">
        <f xml:space="preserve"> 0 + 6.51</f>
        <v>6.51</v>
      </c>
      <c r="M68" s="3">
        <f xml:space="preserve"> 0 + 5.64</f>
        <v>5.64</v>
      </c>
      <c r="N68" s="3">
        <f xml:space="preserve"> 0 + 12.87</f>
        <v>12.87</v>
      </c>
      <c r="O68" s="2">
        <v>0</v>
      </c>
      <c r="Q68">
        <f t="shared" ref="Q68:Q131" si="3">L68/D68</f>
        <v>6.51</v>
      </c>
      <c r="R68">
        <f t="shared" ref="R68:R131" si="4">M68/D68</f>
        <v>5.64</v>
      </c>
      <c r="S68">
        <f t="shared" ref="S68:S131" si="5">N68/D68</f>
        <v>12.87</v>
      </c>
    </row>
    <row r="69" spans="1:19" x14ac:dyDescent="0.25">
      <c r="A69" s="2">
        <v>22</v>
      </c>
      <c r="B69" s="2" t="s">
        <v>20</v>
      </c>
      <c r="C69" s="2">
        <v>1</v>
      </c>
      <c r="D69" s="2">
        <v>1</v>
      </c>
      <c r="E69" s="2" t="s">
        <v>16</v>
      </c>
      <c r="F69" s="2">
        <v>1</v>
      </c>
      <c r="G69" s="2">
        <v>1000</v>
      </c>
      <c r="H69" s="2">
        <v>2140853358</v>
      </c>
      <c r="I69" s="2">
        <v>10</v>
      </c>
      <c r="J69" s="2">
        <v>50</v>
      </c>
      <c r="K69" s="2">
        <v>0</v>
      </c>
      <c r="L69" s="3">
        <f xml:space="preserve"> 0 + 2.24</f>
        <v>2.2400000000000002</v>
      </c>
      <c r="M69" s="3">
        <f xml:space="preserve"> 0 + 3.57</f>
        <v>3.57</v>
      </c>
      <c r="N69" s="3">
        <f xml:space="preserve"> 0 + 6.33</f>
        <v>6.33</v>
      </c>
      <c r="O69" s="2">
        <v>0</v>
      </c>
      <c r="Q69">
        <f t="shared" si="3"/>
        <v>2.2400000000000002</v>
      </c>
      <c r="R69">
        <f t="shared" si="4"/>
        <v>3.57</v>
      </c>
      <c r="S69">
        <f t="shared" si="5"/>
        <v>6.33</v>
      </c>
    </row>
    <row r="70" spans="1:19" x14ac:dyDescent="0.25">
      <c r="A70" s="2">
        <v>22</v>
      </c>
      <c r="B70" s="2" t="s">
        <v>20</v>
      </c>
      <c r="C70" s="2">
        <v>1</v>
      </c>
      <c r="D70" s="2">
        <v>1</v>
      </c>
      <c r="E70" s="2" t="s">
        <v>17</v>
      </c>
      <c r="F70" s="2">
        <v>1</v>
      </c>
      <c r="G70" s="2">
        <v>1000</v>
      </c>
      <c r="H70" s="2">
        <v>2140853358</v>
      </c>
      <c r="I70" s="2">
        <v>10</v>
      </c>
      <c r="J70" s="2">
        <v>50</v>
      </c>
      <c r="K70" s="2">
        <v>0</v>
      </c>
      <c r="L70" s="3">
        <f xml:space="preserve"> 0 + 2.59</f>
        <v>2.59</v>
      </c>
      <c r="M70" s="3">
        <f xml:space="preserve"> 0 + 2.07</f>
        <v>2.0699999999999998</v>
      </c>
      <c r="N70" s="3">
        <f xml:space="preserve"> 0 + 5.04</f>
        <v>5.04</v>
      </c>
      <c r="O70" s="2">
        <v>0</v>
      </c>
      <c r="Q70">
        <f t="shared" si="3"/>
        <v>2.59</v>
      </c>
      <c r="R70">
        <f t="shared" si="4"/>
        <v>2.0699999999999998</v>
      </c>
      <c r="S70">
        <f t="shared" si="5"/>
        <v>5.04</v>
      </c>
    </row>
    <row r="71" spans="1:19" x14ac:dyDescent="0.25">
      <c r="A71" s="2">
        <v>23</v>
      </c>
      <c r="B71" s="2" t="s">
        <v>20</v>
      </c>
      <c r="C71" s="2">
        <v>1</v>
      </c>
      <c r="D71" s="2">
        <v>1</v>
      </c>
      <c r="E71" s="2" t="s">
        <v>15</v>
      </c>
      <c r="F71" s="2">
        <v>1</v>
      </c>
      <c r="G71" s="2">
        <v>1000</v>
      </c>
      <c r="H71" s="2">
        <v>812832277</v>
      </c>
      <c r="I71" s="2">
        <v>10</v>
      </c>
      <c r="J71" s="2">
        <v>50</v>
      </c>
      <c r="K71" s="2">
        <v>0</v>
      </c>
      <c r="L71" s="3">
        <f xml:space="preserve"> 0 + 7.15</f>
        <v>7.15</v>
      </c>
      <c r="M71" s="3">
        <f xml:space="preserve"> 0 + 5.85</f>
        <v>5.85</v>
      </c>
      <c r="N71" s="3">
        <f xml:space="preserve"> 0 + 13.72</f>
        <v>13.72</v>
      </c>
      <c r="O71" s="2">
        <v>0</v>
      </c>
      <c r="Q71">
        <f t="shared" si="3"/>
        <v>7.15</v>
      </c>
      <c r="R71">
        <f t="shared" si="4"/>
        <v>5.85</v>
      </c>
      <c r="S71">
        <f t="shared" si="5"/>
        <v>13.72</v>
      </c>
    </row>
    <row r="72" spans="1:19" x14ac:dyDescent="0.25">
      <c r="A72" s="2">
        <v>23</v>
      </c>
      <c r="B72" s="2" t="s">
        <v>20</v>
      </c>
      <c r="C72" s="2">
        <v>1</v>
      </c>
      <c r="D72" s="2">
        <v>1</v>
      </c>
      <c r="E72" s="2" t="s">
        <v>16</v>
      </c>
      <c r="F72" s="2">
        <v>1</v>
      </c>
      <c r="G72" s="2">
        <v>1000</v>
      </c>
      <c r="H72" s="2">
        <v>812832277</v>
      </c>
      <c r="I72" s="2">
        <v>10</v>
      </c>
      <c r="J72" s="2">
        <v>50</v>
      </c>
      <c r="K72" s="2">
        <v>0</v>
      </c>
      <c r="L72" s="3">
        <f xml:space="preserve"> 0 + 1.93</f>
        <v>1.93</v>
      </c>
      <c r="M72" s="3">
        <f xml:space="preserve"> 0 + 3.31</f>
        <v>3.31</v>
      </c>
      <c r="N72" s="3">
        <f xml:space="preserve"> 0 + 5.74</f>
        <v>5.74</v>
      </c>
      <c r="O72" s="2">
        <v>0</v>
      </c>
      <c r="Q72">
        <f t="shared" si="3"/>
        <v>1.93</v>
      </c>
      <c r="R72">
        <f t="shared" si="4"/>
        <v>3.31</v>
      </c>
      <c r="S72">
        <f t="shared" si="5"/>
        <v>5.74</v>
      </c>
    </row>
    <row r="73" spans="1:19" x14ac:dyDescent="0.25">
      <c r="A73" s="2">
        <v>23</v>
      </c>
      <c r="B73" s="2" t="s">
        <v>20</v>
      </c>
      <c r="C73" s="2">
        <v>1</v>
      </c>
      <c r="D73" s="2">
        <v>1</v>
      </c>
      <c r="E73" s="2" t="s">
        <v>17</v>
      </c>
      <c r="F73" s="2">
        <v>1</v>
      </c>
      <c r="G73" s="2">
        <v>1000</v>
      </c>
      <c r="H73" s="2">
        <v>812832277</v>
      </c>
      <c r="I73" s="2">
        <v>10</v>
      </c>
      <c r="J73" s="2">
        <v>50</v>
      </c>
      <c r="K73" s="2">
        <v>0</v>
      </c>
      <c r="L73" s="3">
        <f xml:space="preserve"> 0 + 2.66</f>
        <v>2.66</v>
      </c>
      <c r="M73" s="3">
        <f xml:space="preserve"> 0 + 1.95</f>
        <v>1.95</v>
      </c>
      <c r="N73" s="3">
        <f xml:space="preserve"> 0 + 4.98</f>
        <v>4.9800000000000004</v>
      </c>
      <c r="O73" s="2">
        <v>0</v>
      </c>
      <c r="Q73">
        <f t="shared" si="3"/>
        <v>2.66</v>
      </c>
      <c r="R73">
        <f t="shared" si="4"/>
        <v>1.95</v>
      </c>
      <c r="S73">
        <f t="shared" si="5"/>
        <v>4.9800000000000004</v>
      </c>
    </row>
    <row r="74" spans="1:19" x14ac:dyDescent="0.25">
      <c r="A74" s="2">
        <v>24</v>
      </c>
      <c r="B74" s="2" t="s">
        <v>20</v>
      </c>
      <c r="C74" s="2">
        <v>1</v>
      </c>
      <c r="D74" s="2">
        <v>1</v>
      </c>
      <c r="E74" s="2" t="s">
        <v>15</v>
      </c>
      <c r="F74" s="2">
        <v>1</v>
      </c>
      <c r="G74" s="2">
        <v>1000</v>
      </c>
      <c r="H74" s="2">
        <v>1515383558</v>
      </c>
      <c r="I74" s="2">
        <v>10</v>
      </c>
      <c r="J74" s="2">
        <v>50</v>
      </c>
      <c r="K74" s="2">
        <v>0</v>
      </c>
      <c r="L74" s="3">
        <f xml:space="preserve"> 0 + 6.96</f>
        <v>6.96</v>
      </c>
      <c r="M74" s="3">
        <f xml:space="preserve"> 0 + 5.96</f>
        <v>5.96</v>
      </c>
      <c r="N74" s="3">
        <f xml:space="preserve"> 0 + 13.63</f>
        <v>13.63</v>
      </c>
      <c r="O74" s="2">
        <v>0</v>
      </c>
      <c r="Q74">
        <f t="shared" si="3"/>
        <v>6.96</v>
      </c>
      <c r="R74">
        <f t="shared" si="4"/>
        <v>5.96</v>
      </c>
      <c r="S74">
        <f t="shared" si="5"/>
        <v>13.63</v>
      </c>
    </row>
    <row r="75" spans="1:19" x14ac:dyDescent="0.25">
      <c r="A75" s="2">
        <v>24</v>
      </c>
      <c r="B75" s="2" t="s">
        <v>20</v>
      </c>
      <c r="C75" s="2">
        <v>1</v>
      </c>
      <c r="D75" s="2">
        <v>1</v>
      </c>
      <c r="E75" s="2" t="s">
        <v>16</v>
      </c>
      <c r="F75" s="2">
        <v>1</v>
      </c>
      <c r="G75" s="2">
        <v>1000</v>
      </c>
      <c r="H75" s="2">
        <v>1515383558</v>
      </c>
      <c r="I75" s="2">
        <v>10</v>
      </c>
      <c r="J75" s="2">
        <v>50</v>
      </c>
      <c r="K75" s="2">
        <v>0</v>
      </c>
      <c r="L75" s="3">
        <f xml:space="preserve"> 0 + 1.14</f>
        <v>1.1399999999999999</v>
      </c>
      <c r="M75" s="3">
        <f xml:space="preserve"> 0 + 2.66</f>
        <v>2.66</v>
      </c>
      <c r="N75" s="3">
        <f xml:space="preserve"> 0 + 4.31</f>
        <v>4.3099999999999996</v>
      </c>
      <c r="O75" s="2">
        <v>0</v>
      </c>
      <c r="Q75">
        <f t="shared" si="3"/>
        <v>1.1399999999999999</v>
      </c>
      <c r="R75">
        <f t="shared" si="4"/>
        <v>2.66</v>
      </c>
      <c r="S75">
        <f t="shared" si="5"/>
        <v>4.3099999999999996</v>
      </c>
    </row>
    <row r="76" spans="1:19" x14ac:dyDescent="0.25">
      <c r="A76" s="2">
        <v>24</v>
      </c>
      <c r="B76" s="2" t="s">
        <v>20</v>
      </c>
      <c r="C76" s="2">
        <v>1</v>
      </c>
      <c r="D76" s="2">
        <v>1</v>
      </c>
      <c r="E76" s="2" t="s">
        <v>17</v>
      </c>
      <c r="F76" s="2">
        <v>1</v>
      </c>
      <c r="G76" s="2">
        <v>1000</v>
      </c>
      <c r="H76" s="2">
        <v>1515383558</v>
      </c>
      <c r="I76" s="2">
        <v>10</v>
      </c>
      <c r="J76" s="2">
        <v>50</v>
      </c>
      <c r="K76" s="2">
        <v>0</v>
      </c>
      <c r="L76" s="3">
        <f xml:space="preserve"> 0 + 2.92</f>
        <v>2.92</v>
      </c>
      <c r="M76" s="3">
        <f xml:space="preserve"> 0 + 2.1</f>
        <v>2.1</v>
      </c>
      <c r="N76" s="3">
        <f xml:space="preserve"> 0 + 5.43</f>
        <v>5.43</v>
      </c>
      <c r="O76" s="2">
        <v>0</v>
      </c>
      <c r="Q76">
        <f t="shared" si="3"/>
        <v>2.92</v>
      </c>
      <c r="R76">
        <f t="shared" si="4"/>
        <v>2.1</v>
      </c>
      <c r="S76">
        <f t="shared" si="5"/>
        <v>5.43</v>
      </c>
    </row>
    <row r="77" spans="1:19" x14ac:dyDescent="0.25">
      <c r="A77" s="2">
        <v>25</v>
      </c>
      <c r="B77" s="2" t="s">
        <v>20</v>
      </c>
      <c r="C77" s="2">
        <v>1</v>
      </c>
      <c r="D77" s="2">
        <v>1</v>
      </c>
      <c r="E77" s="2" t="s">
        <v>15</v>
      </c>
      <c r="F77" s="2">
        <v>1</v>
      </c>
      <c r="G77" s="2">
        <v>1000</v>
      </c>
      <c r="H77" s="2">
        <v>1523198569</v>
      </c>
      <c r="I77" s="2">
        <v>10</v>
      </c>
      <c r="J77" s="2">
        <v>50</v>
      </c>
      <c r="K77" s="2">
        <v>0</v>
      </c>
      <c r="L77" s="3">
        <f xml:space="preserve"> 0 + 5.44</f>
        <v>5.44</v>
      </c>
      <c r="M77" s="3">
        <f xml:space="preserve"> 0 + 4.96</f>
        <v>4.96</v>
      </c>
      <c r="N77" s="3">
        <f xml:space="preserve"> 0 + 11.13</f>
        <v>11.13</v>
      </c>
      <c r="O77" s="2">
        <v>0</v>
      </c>
      <c r="Q77">
        <f t="shared" si="3"/>
        <v>5.44</v>
      </c>
      <c r="R77">
        <f t="shared" si="4"/>
        <v>4.96</v>
      </c>
      <c r="S77">
        <f t="shared" si="5"/>
        <v>11.13</v>
      </c>
    </row>
    <row r="78" spans="1:19" x14ac:dyDescent="0.25">
      <c r="A78" s="2">
        <v>25</v>
      </c>
      <c r="B78" s="2" t="s">
        <v>20</v>
      </c>
      <c r="C78" s="2">
        <v>1</v>
      </c>
      <c r="D78" s="2">
        <v>1</v>
      </c>
      <c r="E78" s="2" t="s">
        <v>16</v>
      </c>
      <c r="F78" s="2">
        <v>1</v>
      </c>
      <c r="G78" s="2">
        <v>1000</v>
      </c>
      <c r="H78" s="2">
        <v>1523198569</v>
      </c>
      <c r="I78" s="2">
        <v>10</v>
      </c>
      <c r="J78" s="2">
        <v>50</v>
      </c>
      <c r="K78" s="2">
        <v>0</v>
      </c>
      <c r="L78" s="3">
        <f xml:space="preserve"> 0 + 1.25</f>
        <v>1.25</v>
      </c>
      <c r="M78" s="3">
        <f xml:space="preserve"> 0 + 2.66</f>
        <v>2.66</v>
      </c>
      <c r="N78" s="3">
        <f xml:space="preserve"> 0 + 4.43</f>
        <v>4.43</v>
      </c>
      <c r="O78" s="2">
        <v>0</v>
      </c>
      <c r="Q78">
        <f t="shared" si="3"/>
        <v>1.25</v>
      </c>
      <c r="R78">
        <f t="shared" si="4"/>
        <v>2.66</v>
      </c>
      <c r="S78">
        <f t="shared" si="5"/>
        <v>4.43</v>
      </c>
    </row>
    <row r="79" spans="1:19" x14ac:dyDescent="0.25">
      <c r="A79" s="2">
        <v>25</v>
      </c>
      <c r="B79" s="2" t="s">
        <v>20</v>
      </c>
      <c r="C79" s="2">
        <v>1</v>
      </c>
      <c r="D79" s="2">
        <v>1</v>
      </c>
      <c r="E79" s="2" t="s">
        <v>17</v>
      </c>
      <c r="F79" s="2">
        <v>1</v>
      </c>
      <c r="G79" s="2">
        <v>1000</v>
      </c>
      <c r="H79" s="2">
        <v>1523198569</v>
      </c>
      <c r="I79" s="2">
        <v>10</v>
      </c>
      <c r="J79" s="2">
        <v>50</v>
      </c>
      <c r="K79" s="2">
        <v>0</v>
      </c>
      <c r="L79" s="3">
        <f xml:space="preserve"> 0 + 2.11</f>
        <v>2.11</v>
      </c>
      <c r="M79" s="3">
        <f xml:space="preserve"> 0 + 1.83</f>
        <v>1.83</v>
      </c>
      <c r="N79" s="3">
        <f xml:space="preserve"> 0 + 4.34</f>
        <v>4.34</v>
      </c>
      <c r="O79" s="2">
        <v>0</v>
      </c>
      <c r="Q79">
        <f t="shared" si="3"/>
        <v>2.11</v>
      </c>
      <c r="R79">
        <f t="shared" si="4"/>
        <v>1.83</v>
      </c>
      <c r="S79">
        <f t="shared" si="5"/>
        <v>4.34</v>
      </c>
    </row>
    <row r="80" spans="1:19" x14ac:dyDescent="0.25">
      <c r="A80" s="2">
        <v>26</v>
      </c>
      <c r="B80" s="2" t="s">
        <v>20</v>
      </c>
      <c r="C80" s="2">
        <v>1</v>
      </c>
      <c r="D80" s="2">
        <v>1</v>
      </c>
      <c r="E80" s="2" t="s">
        <v>15</v>
      </c>
      <c r="F80" s="2">
        <v>1</v>
      </c>
      <c r="G80" s="2">
        <v>1000</v>
      </c>
      <c r="H80" s="2">
        <v>1501053376</v>
      </c>
      <c r="I80" s="2">
        <v>10</v>
      </c>
      <c r="J80" s="2">
        <v>50</v>
      </c>
      <c r="K80" s="2">
        <v>0</v>
      </c>
      <c r="L80" s="3">
        <f xml:space="preserve"> 0 + 7.6</f>
        <v>7.6</v>
      </c>
      <c r="M80" s="3">
        <f xml:space="preserve"> 0 + 5.87</f>
        <v>5.87</v>
      </c>
      <c r="N80" s="3">
        <f xml:space="preserve"> 0 + 14.19</f>
        <v>14.19</v>
      </c>
      <c r="O80" s="2">
        <v>0</v>
      </c>
      <c r="Q80">
        <f t="shared" si="3"/>
        <v>7.6</v>
      </c>
      <c r="R80">
        <f t="shared" si="4"/>
        <v>5.87</v>
      </c>
      <c r="S80">
        <f t="shared" si="5"/>
        <v>14.19</v>
      </c>
    </row>
    <row r="81" spans="1:19" x14ac:dyDescent="0.25">
      <c r="A81" s="2">
        <v>26</v>
      </c>
      <c r="B81" s="2" t="s">
        <v>20</v>
      </c>
      <c r="C81" s="2">
        <v>1</v>
      </c>
      <c r="D81" s="2">
        <v>1</v>
      </c>
      <c r="E81" s="2" t="s">
        <v>16</v>
      </c>
      <c r="F81" s="2">
        <v>1</v>
      </c>
      <c r="G81" s="2">
        <v>1000</v>
      </c>
      <c r="H81" s="2">
        <v>1501053376</v>
      </c>
      <c r="I81" s="2">
        <v>10</v>
      </c>
      <c r="J81" s="2">
        <v>50</v>
      </c>
      <c r="K81" s="2">
        <v>0</v>
      </c>
      <c r="L81" s="3">
        <f xml:space="preserve"> 0 + 2.48</f>
        <v>2.48</v>
      </c>
      <c r="M81" s="3">
        <f xml:space="preserve"> 0 + 3.58</f>
        <v>3.58</v>
      </c>
      <c r="N81" s="3">
        <f xml:space="preserve"> 0 + 6.57</f>
        <v>6.57</v>
      </c>
      <c r="O81" s="2">
        <v>0</v>
      </c>
      <c r="Q81">
        <f t="shared" si="3"/>
        <v>2.48</v>
      </c>
      <c r="R81">
        <f t="shared" si="4"/>
        <v>3.58</v>
      </c>
      <c r="S81">
        <f t="shared" si="5"/>
        <v>6.57</v>
      </c>
    </row>
    <row r="82" spans="1:19" x14ac:dyDescent="0.25">
      <c r="A82" s="2">
        <v>26</v>
      </c>
      <c r="B82" s="2" t="s">
        <v>20</v>
      </c>
      <c r="C82" s="2">
        <v>1</v>
      </c>
      <c r="D82" s="2">
        <v>1</v>
      </c>
      <c r="E82" s="2" t="s">
        <v>17</v>
      </c>
      <c r="F82" s="2">
        <v>1</v>
      </c>
      <c r="G82" s="2">
        <v>1000</v>
      </c>
      <c r="H82" s="2">
        <v>1501053376</v>
      </c>
      <c r="I82" s="2">
        <v>10</v>
      </c>
      <c r="J82" s="2">
        <v>50</v>
      </c>
      <c r="K82" s="2">
        <v>0</v>
      </c>
      <c r="L82" s="3">
        <f xml:space="preserve"> 0 + 1.92</f>
        <v>1.92</v>
      </c>
      <c r="M82" s="3">
        <f xml:space="preserve"> 0 + 1.95</f>
        <v>1.95</v>
      </c>
      <c r="N82" s="3">
        <f xml:space="preserve"> 0 + 4.23</f>
        <v>4.2300000000000004</v>
      </c>
      <c r="O82" s="2">
        <v>0</v>
      </c>
      <c r="Q82">
        <f t="shared" si="3"/>
        <v>1.92</v>
      </c>
      <c r="R82">
        <f t="shared" si="4"/>
        <v>1.95</v>
      </c>
      <c r="S82">
        <f t="shared" si="5"/>
        <v>4.2300000000000004</v>
      </c>
    </row>
    <row r="83" spans="1:19" x14ac:dyDescent="0.25">
      <c r="A83" s="2">
        <v>27</v>
      </c>
      <c r="B83" s="2" t="s">
        <v>20</v>
      </c>
      <c r="C83" s="2">
        <v>1</v>
      </c>
      <c r="D83" s="2">
        <v>1</v>
      </c>
      <c r="E83" s="2" t="s">
        <v>15</v>
      </c>
      <c r="F83" s="2">
        <v>1</v>
      </c>
      <c r="G83" s="2">
        <v>1000</v>
      </c>
      <c r="H83" s="2">
        <v>634753172</v>
      </c>
      <c r="I83" s="2">
        <v>10</v>
      </c>
      <c r="J83" s="2">
        <v>50</v>
      </c>
      <c r="K83" s="2">
        <v>0</v>
      </c>
      <c r="L83" s="3">
        <f xml:space="preserve"> 0 + 7.42</f>
        <v>7.42</v>
      </c>
      <c r="M83" s="3">
        <f xml:space="preserve"> 0 + 5.84</f>
        <v>5.84</v>
      </c>
      <c r="N83" s="3">
        <f xml:space="preserve"> 0 + 13.98</f>
        <v>13.98</v>
      </c>
      <c r="O83" s="2">
        <v>0</v>
      </c>
      <c r="Q83">
        <f t="shared" si="3"/>
        <v>7.42</v>
      </c>
      <c r="R83">
        <f t="shared" si="4"/>
        <v>5.84</v>
      </c>
      <c r="S83">
        <f t="shared" si="5"/>
        <v>13.98</v>
      </c>
    </row>
    <row r="84" spans="1:19" x14ac:dyDescent="0.25">
      <c r="A84" s="2">
        <v>27</v>
      </c>
      <c r="B84" s="2" t="s">
        <v>20</v>
      </c>
      <c r="C84" s="2">
        <v>1</v>
      </c>
      <c r="D84" s="2">
        <v>1</v>
      </c>
      <c r="E84" s="2" t="s">
        <v>16</v>
      </c>
      <c r="F84" s="2">
        <v>1</v>
      </c>
      <c r="G84" s="2">
        <v>1000</v>
      </c>
      <c r="H84" s="2">
        <v>634753172</v>
      </c>
      <c r="I84" s="2">
        <v>10</v>
      </c>
      <c r="J84" s="2">
        <v>50</v>
      </c>
      <c r="K84" s="2">
        <v>0</v>
      </c>
      <c r="L84" s="3">
        <f xml:space="preserve"> 0 + 2.9</f>
        <v>2.9</v>
      </c>
      <c r="M84" s="3">
        <f xml:space="preserve"> 0 + 5.89</f>
        <v>5.89</v>
      </c>
      <c r="N84" s="3">
        <f xml:space="preserve"> 0 + 9.79</f>
        <v>9.7899999999999991</v>
      </c>
      <c r="O84" s="2">
        <v>0</v>
      </c>
      <c r="Q84">
        <f t="shared" si="3"/>
        <v>2.9</v>
      </c>
      <c r="R84">
        <f t="shared" si="4"/>
        <v>5.89</v>
      </c>
      <c r="S84">
        <f t="shared" si="5"/>
        <v>9.7899999999999991</v>
      </c>
    </row>
    <row r="85" spans="1:19" x14ac:dyDescent="0.25">
      <c r="A85" s="2">
        <v>27</v>
      </c>
      <c r="B85" s="2" t="s">
        <v>20</v>
      </c>
      <c r="C85" s="2">
        <v>1</v>
      </c>
      <c r="D85" s="2">
        <v>1</v>
      </c>
      <c r="E85" s="2" t="s">
        <v>17</v>
      </c>
      <c r="F85" s="2">
        <v>1</v>
      </c>
      <c r="G85" s="2">
        <v>1000</v>
      </c>
      <c r="H85" s="2">
        <v>634753172</v>
      </c>
      <c r="I85" s="2">
        <v>10</v>
      </c>
      <c r="J85" s="2">
        <v>50</v>
      </c>
      <c r="K85" s="2">
        <v>0</v>
      </c>
      <c r="L85" s="3">
        <f xml:space="preserve"> 0 + 3.7</f>
        <v>3.7</v>
      </c>
      <c r="M85" s="3">
        <f xml:space="preserve"> 0 + 2.62</f>
        <v>2.62</v>
      </c>
      <c r="N85" s="3">
        <f xml:space="preserve"> 0 + 6.72</f>
        <v>6.72</v>
      </c>
      <c r="O85" s="2">
        <v>0</v>
      </c>
      <c r="Q85">
        <f t="shared" si="3"/>
        <v>3.7</v>
      </c>
      <c r="R85">
        <f t="shared" si="4"/>
        <v>2.62</v>
      </c>
      <c r="S85">
        <f t="shared" si="5"/>
        <v>6.72</v>
      </c>
    </row>
    <row r="86" spans="1:19" x14ac:dyDescent="0.25">
      <c r="A86" s="2">
        <v>28</v>
      </c>
      <c r="B86" s="2" t="s">
        <v>20</v>
      </c>
      <c r="C86" s="2">
        <v>1</v>
      </c>
      <c r="D86" s="2">
        <v>1</v>
      </c>
      <c r="E86" s="2" t="s">
        <v>15</v>
      </c>
      <c r="F86" s="2">
        <v>1</v>
      </c>
      <c r="G86" s="2">
        <v>1000</v>
      </c>
      <c r="H86" s="2">
        <v>1631682631</v>
      </c>
      <c r="I86" s="2">
        <v>10</v>
      </c>
      <c r="J86" s="2">
        <v>50</v>
      </c>
      <c r="K86" s="2">
        <v>0</v>
      </c>
      <c r="L86" s="3">
        <f xml:space="preserve"> 0 + 7.31</f>
        <v>7.31</v>
      </c>
      <c r="M86" s="3">
        <f xml:space="preserve"> 0 + 5.64</f>
        <v>5.64</v>
      </c>
      <c r="N86" s="3">
        <f xml:space="preserve"> 0 + 13.67</f>
        <v>13.67</v>
      </c>
      <c r="O86" s="2">
        <v>0</v>
      </c>
      <c r="Q86">
        <f t="shared" si="3"/>
        <v>7.31</v>
      </c>
      <c r="R86">
        <f t="shared" si="4"/>
        <v>5.64</v>
      </c>
      <c r="S86">
        <f t="shared" si="5"/>
        <v>13.67</v>
      </c>
    </row>
    <row r="87" spans="1:19" x14ac:dyDescent="0.25">
      <c r="A87" s="2">
        <v>28</v>
      </c>
      <c r="B87" s="2" t="s">
        <v>20</v>
      </c>
      <c r="C87" s="2">
        <v>1</v>
      </c>
      <c r="D87" s="2">
        <v>1</v>
      </c>
      <c r="E87" s="2" t="s">
        <v>16</v>
      </c>
      <c r="F87" s="2">
        <v>1</v>
      </c>
      <c r="G87" s="2">
        <v>1000</v>
      </c>
      <c r="H87" s="2">
        <v>1631682631</v>
      </c>
      <c r="I87" s="2">
        <v>10</v>
      </c>
      <c r="J87" s="2">
        <v>50</v>
      </c>
      <c r="K87" s="2">
        <v>0</v>
      </c>
      <c r="L87" s="3">
        <f xml:space="preserve"> 0 + 2.69</f>
        <v>2.69</v>
      </c>
      <c r="M87" s="3">
        <f xml:space="preserve"> 0 + 3.72</f>
        <v>3.72</v>
      </c>
      <c r="N87" s="3">
        <f xml:space="preserve"> 0 + 6.92</f>
        <v>6.92</v>
      </c>
      <c r="O87" s="2">
        <v>0</v>
      </c>
      <c r="Q87">
        <f t="shared" si="3"/>
        <v>2.69</v>
      </c>
      <c r="R87">
        <f t="shared" si="4"/>
        <v>3.72</v>
      </c>
      <c r="S87">
        <f t="shared" si="5"/>
        <v>6.92</v>
      </c>
    </row>
    <row r="88" spans="1:19" x14ac:dyDescent="0.25">
      <c r="A88" s="2">
        <v>28</v>
      </c>
      <c r="B88" s="2" t="s">
        <v>20</v>
      </c>
      <c r="C88" s="2">
        <v>1</v>
      </c>
      <c r="D88" s="2">
        <v>1</v>
      </c>
      <c r="E88" s="2" t="s">
        <v>17</v>
      </c>
      <c r="F88" s="2">
        <v>1</v>
      </c>
      <c r="G88" s="2">
        <v>1000</v>
      </c>
      <c r="H88" s="2">
        <v>1631682631</v>
      </c>
      <c r="I88" s="2">
        <v>10</v>
      </c>
      <c r="J88" s="2">
        <v>50</v>
      </c>
      <c r="K88" s="2">
        <v>0</v>
      </c>
      <c r="L88" s="3">
        <f xml:space="preserve"> 0 + 2.82</f>
        <v>2.82</v>
      </c>
      <c r="M88" s="3">
        <f xml:space="preserve"> 0 + 2.11</f>
        <v>2.11</v>
      </c>
      <c r="N88" s="3">
        <f xml:space="preserve"> 0 + 5.32</f>
        <v>5.32</v>
      </c>
      <c r="O88" s="2">
        <v>0</v>
      </c>
      <c r="Q88">
        <f t="shared" si="3"/>
        <v>2.82</v>
      </c>
      <c r="R88">
        <f t="shared" si="4"/>
        <v>2.11</v>
      </c>
      <c r="S88">
        <f t="shared" si="5"/>
        <v>5.32</v>
      </c>
    </row>
    <row r="89" spans="1:19" x14ac:dyDescent="0.25">
      <c r="A89" s="2">
        <v>29</v>
      </c>
      <c r="B89" s="2" t="s">
        <v>20</v>
      </c>
      <c r="C89" s="2">
        <v>1</v>
      </c>
      <c r="D89" s="2">
        <v>1</v>
      </c>
      <c r="E89" s="2" t="s">
        <v>15</v>
      </c>
      <c r="F89" s="2">
        <v>1</v>
      </c>
      <c r="G89" s="2">
        <v>1000</v>
      </c>
      <c r="H89" s="2">
        <v>946397456</v>
      </c>
      <c r="I89" s="2">
        <v>10</v>
      </c>
      <c r="J89" s="2">
        <v>50</v>
      </c>
      <c r="K89" s="2">
        <v>0</v>
      </c>
      <c r="L89" s="3">
        <f xml:space="preserve"> 0 + 6.43</f>
        <v>6.43</v>
      </c>
      <c r="M89" s="3">
        <f xml:space="preserve"> 0 + 5.66</f>
        <v>5.66</v>
      </c>
      <c r="N89" s="3">
        <f xml:space="preserve"> 0 + 12.78</f>
        <v>12.78</v>
      </c>
      <c r="O89" s="2">
        <v>0</v>
      </c>
      <c r="Q89">
        <f t="shared" si="3"/>
        <v>6.43</v>
      </c>
      <c r="R89">
        <f t="shared" si="4"/>
        <v>5.66</v>
      </c>
      <c r="S89">
        <f t="shared" si="5"/>
        <v>12.78</v>
      </c>
    </row>
    <row r="90" spans="1:19" x14ac:dyDescent="0.25">
      <c r="A90" s="2">
        <v>29</v>
      </c>
      <c r="B90" s="2" t="s">
        <v>20</v>
      </c>
      <c r="C90" s="2">
        <v>1</v>
      </c>
      <c r="D90" s="2">
        <v>1</v>
      </c>
      <c r="E90" s="2" t="s">
        <v>16</v>
      </c>
      <c r="F90" s="2">
        <v>1</v>
      </c>
      <c r="G90" s="2">
        <v>1000</v>
      </c>
      <c r="H90" s="2">
        <v>946397456</v>
      </c>
      <c r="I90" s="2">
        <v>10</v>
      </c>
      <c r="J90" s="2">
        <v>50</v>
      </c>
      <c r="K90" s="2">
        <v>0</v>
      </c>
      <c r="L90" s="3">
        <f xml:space="preserve"> 0 + 2.43</f>
        <v>2.4300000000000002</v>
      </c>
      <c r="M90" s="3">
        <f xml:space="preserve"> 0 + 3.43</f>
        <v>3.43</v>
      </c>
      <c r="N90" s="3">
        <f xml:space="preserve"> 0 + 6.37</f>
        <v>6.37</v>
      </c>
      <c r="O90" s="2">
        <v>0</v>
      </c>
      <c r="Q90">
        <f t="shared" si="3"/>
        <v>2.4300000000000002</v>
      </c>
      <c r="R90">
        <f t="shared" si="4"/>
        <v>3.43</v>
      </c>
      <c r="S90">
        <f t="shared" si="5"/>
        <v>6.37</v>
      </c>
    </row>
    <row r="91" spans="1:19" x14ac:dyDescent="0.25">
      <c r="A91" s="2">
        <v>29</v>
      </c>
      <c r="B91" s="2" t="s">
        <v>20</v>
      </c>
      <c r="C91" s="2">
        <v>1</v>
      </c>
      <c r="D91" s="2">
        <v>1</v>
      </c>
      <c r="E91" s="2" t="s">
        <v>17</v>
      </c>
      <c r="F91" s="2">
        <v>1</v>
      </c>
      <c r="G91" s="2">
        <v>1000</v>
      </c>
      <c r="H91" s="2">
        <v>946397456</v>
      </c>
      <c r="I91" s="2">
        <v>10</v>
      </c>
      <c r="J91" s="2">
        <v>50</v>
      </c>
      <c r="K91" s="2">
        <v>0</v>
      </c>
      <c r="L91" s="3">
        <f xml:space="preserve"> 0 + 2.08</f>
        <v>2.08</v>
      </c>
      <c r="M91" s="3">
        <f xml:space="preserve"> 0 + 2.06</f>
        <v>2.06</v>
      </c>
      <c r="N91" s="3">
        <f xml:space="preserve"> 0 + 4.54</f>
        <v>4.54</v>
      </c>
      <c r="O91" s="2">
        <v>0</v>
      </c>
      <c r="Q91">
        <f t="shared" si="3"/>
        <v>2.08</v>
      </c>
      <c r="R91">
        <f t="shared" si="4"/>
        <v>2.06</v>
      </c>
      <c r="S91">
        <f t="shared" si="5"/>
        <v>4.54</v>
      </c>
    </row>
    <row r="92" spans="1:19" x14ac:dyDescent="0.25">
      <c r="A92" s="2">
        <v>30</v>
      </c>
      <c r="B92" s="2" t="s">
        <v>20</v>
      </c>
      <c r="C92" s="2">
        <v>1</v>
      </c>
      <c r="D92" s="2">
        <v>1</v>
      </c>
      <c r="E92" s="2" t="s">
        <v>15</v>
      </c>
      <c r="F92" s="2">
        <v>1</v>
      </c>
      <c r="G92" s="2">
        <v>1000</v>
      </c>
      <c r="H92" s="2">
        <v>783544220</v>
      </c>
      <c r="I92" s="2">
        <v>10</v>
      </c>
      <c r="J92" s="2">
        <v>50</v>
      </c>
      <c r="K92" s="2">
        <v>0</v>
      </c>
      <c r="L92" s="3">
        <f xml:space="preserve"> 0 + 7.31</f>
        <v>7.31</v>
      </c>
      <c r="M92" s="3">
        <f xml:space="preserve"> 0 + 5.83</f>
        <v>5.83</v>
      </c>
      <c r="N92" s="3">
        <f xml:space="preserve"> 0 + 13.86</f>
        <v>13.86</v>
      </c>
      <c r="O92" s="2">
        <v>0</v>
      </c>
      <c r="Q92">
        <f t="shared" si="3"/>
        <v>7.31</v>
      </c>
      <c r="R92">
        <f t="shared" si="4"/>
        <v>5.83</v>
      </c>
      <c r="S92">
        <f t="shared" si="5"/>
        <v>13.86</v>
      </c>
    </row>
    <row r="93" spans="1:19" x14ac:dyDescent="0.25">
      <c r="A93" s="2">
        <v>30</v>
      </c>
      <c r="B93" s="2" t="s">
        <v>20</v>
      </c>
      <c r="C93" s="2">
        <v>1</v>
      </c>
      <c r="D93" s="2">
        <v>1</v>
      </c>
      <c r="E93" s="2" t="s">
        <v>16</v>
      </c>
      <c r="F93" s="2">
        <v>1</v>
      </c>
      <c r="G93" s="2">
        <v>1000</v>
      </c>
      <c r="H93" s="2">
        <v>783544220</v>
      </c>
      <c r="I93" s="2">
        <v>10</v>
      </c>
      <c r="J93" s="2">
        <v>50</v>
      </c>
      <c r="K93" s="2">
        <v>0</v>
      </c>
      <c r="L93" s="3">
        <f xml:space="preserve"> 0 + 2.15</f>
        <v>2.15</v>
      </c>
      <c r="M93" s="3">
        <f xml:space="preserve"> 0 + 3.48</f>
        <v>3.48</v>
      </c>
      <c r="N93" s="3">
        <f xml:space="preserve"> 0 + 6.12</f>
        <v>6.12</v>
      </c>
      <c r="O93" s="2">
        <v>0</v>
      </c>
      <c r="Q93">
        <f t="shared" si="3"/>
        <v>2.15</v>
      </c>
      <c r="R93">
        <f t="shared" si="4"/>
        <v>3.48</v>
      </c>
      <c r="S93">
        <f t="shared" si="5"/>
        <v>6.12</v>
      </c>
    </row>
    <row r="94" spans="1:19" x14ac:dyDescent="0.25">
      <c r="A94" s="2">
        <v>30</v>
      </c>
      <c r="B94" s="2" t="s">
        <v>20</v>
      </c>
      <c r="C94" s="2">
        <v>1</v>
      </c>
      <c r="D94" s="2">
        <v>1</v>
      </c>
      <c r="E94" s="2" t="s">
        <v>17</v>
      </c>
      <c r="F94" s="2">
        <v>1</v>
      </c>
      <c r="G94" s="2">
        <v>1000</v>
      </c>
      <c r="H94" s="2">
        <v>783544220</v>
      </c>
      <c r="I94" s="2">
        <v>10</v>
      </c>
      <c r="J94" s="2">
        <v>50</v>
      </c>
      <c r="K94" s="2">
        <v>0</v>
      </c>
      <c r="L94" s="3">
        <f xml:space="preserve"> 0 + 3.45</f>
        <v>3.45</v>
      </c>
      <c r="M94" s="3">
        <f xml:space="preserve"> 0 + 2.52</f>
        <v>2.52</v>
      </c>
      <c r="N94" s="3">
        <f xml:space="preserve"> 0 + 6.37</f>
        <v>6.37</v>
      </c>
      <c r="O94" s="2">
        <v>0</v>
      </c>
      <c r="Q94">
        <f t="shared" si="3"/>
        <v>3.45</v>
      </c>
      <c r="R94">
        <f t="shared" si="4"/>
        <v>2.52</v>
      </c>
      <c r="S94">
        <f t="shared" si="5"/>
        <v>6.37</v>
      </c>
    </row>
    <row r="95" spans="1:19" x14ac:dyDescent="0.25">
      <c r="A95" s="2">
        <v>31</v>
      </c>
      <c r="B95" s="2" t="s">
        <v>20</v>
      </c>
      <c r="C95" s="2">
        <v>1</v>
      </c>
      <c r="D95" s="2">
        <v>1</v>
      </c>
      <c r="E95" s="2" t="s">
        <v>15</v>
      </c>
      <c r="F95" s="2">
        <v>1</v>
      </c>
      <c r="G95" s="2">
        <v>1000</v>
      </c>
      <c r="H95" s="2">
        <v>1847156556</v>
      </c>
      <c r="I95" s="2">
        <v>10</v>
      </c>
      <c r="J95" s="2">
        <v>50</v>
      </c>
      <c r="K95" s="2">
        <v>0</v>
      </c>
      <c r="L95" s="3">
        <f xml:space="preserve"> 0 + 6.46</f>
        <v>6.46</v>
      </c>
      <c r="M95" s="3">
        <f xml:space="preserve"> 0 + 5.22</f>
        <v>5.22</v>
      </c>
      <c r="N95" s="3">
        <f xml:space="preserve"> 0 + 12.37</f>
        <v>12.37</v>
      </c>
      <c r="O95" s="2">
        <v>0</v>
      </c>
      <c r="Q95">
        <f t="shared" si="3"/>
        <v>6.46</v>
      </c>
      <c r="R95">
        <f t="shared" si="4"/>
        <v>5.22</v>
      </c>
      <c r="S95">
        <f t="shared" si="5"/>
        <v>12.37</v>
      </c>
    </row>
    <row r="96" spans="1:19" x14ac:dyDescent="0.25">
      <c r="A96" s="2">
        <v>31</v>
      </c>
      <c r="B96" s="2" t="s">
        <v>20</v>
      </c>
      <c r="C96" s="2">
        <v>1</v>
      </c>
      <c r="D96" s="2">
        <v>1</v>
      </c>
      <c r="E96" s="2" t="s">
        <v>16</v>
      </c>
      <c r="F96" s="2">
        <v>1</v>
      </c>
      <c r="G96" s="2">
        <v>1000</v>
      </c>
      <c r="H96" s="2">
        <v>1847156556</v>
      </c>
      <c r="I96" s="2">
        <v>10</v>
      </c>
      <c r="J96" s="2">
        <v>50</v>
      </c>
      <c r="K96" s="2">
        <v>0</v>
      </c>
      <c r="L96" s="3">
        <f xml:space="preserve"> 0 + 1.89</f>
        <v>1.89</v>
      </c>
      <c r="M96" s="3">
        <f xml:space="preserve"> 0 + 3.13</f>
        <v>3.13</v>
      </c>
      <c r="N96" s="3">
        <f xml:space="preserve"> 0 + 5.54</f>
        <v>5.54</v>
      </c>
      <c r="O96" s="2">
        <v>0</v>
      </c>
      <c r="Q96">
        <f t="shared" si="3"/>
        <v>1.89</v>
      </c>
      <c r="R96">
        <f t="shared" si="4"/>
        <v>3.13</v>
      </c>
      <c r="S96">
        <f t="shared" si="5"/>
        <v>5.54</v>
      </c>
    </row>
    <row r="97" spans="1:19" x14ac:dyDescent="0.25">
      <c r="A97" s="2">
        <v>31</v>
      </c>
      <c r="B97" s="2" t="s">
        <v>20</v>
      </c>
      <c r="C97" s="2">
        <v>1</v>
      </c>
      <c r="D97" s="2">
        <v>1</v>
      </c>
      <c r="E97" s="2" t="s">
        <v>17</v>
      </c>
      <c r="F97" s="2">
        <v>1</v>
      </c>
      <c r="G97" s="2">
        <v>1000</v>
      </c>
      <c r="H97" s="2">
        <v>1847156556</v>
      </c>
      <c r="I97" s="2">
        <v>10</v>
      </c>
      <c r="J97" s="2">
        <v>50</v>
      </c>
      <c r="K97" s="2">
        <v>0</v>
      </c>
      <c r="L97" s="3">
        <f xml:space="preserve"> 0 + 2.75</f>
        <v>2.75</v>
      </c>
      <c r="M97" s="3">
        <f xml:space="preserve"> 0 + 2.19</f>
        <v>2.19</v>
      </c>
      <c r="N97" s="3">
        <f xml:space="preserve"> 0 + 5.35</f>
        <v>5.35</v>
      </c>
      <c r="O97" s="2">
        <v>0</v>
      </c>
      <c r="Q97">
        <f t="shared" si="3"/>
        <v>2.75</v>
      </c>
      <c r="R97">
        <f t="shared" si="4"/>
        <v>2.19</v>
      </c>
      <c r="S97">
        <f t="shared" si="5"/>
        <v>5.35</v>
      </c>
    </row>
    <row r="98" spans="1:19" x14ac:dyDescent="0.25">
      <c r="A98" s="2">
        <v>32</v>
      </c>
      <c r="B98" s="2" t="s">
        <v>20</v>
      </c>
      <c r="C98" s="2">
        <v>1</v>
      </c>
      <c r="D98" s="2">
        <v>1</v>
      </c>
      <c r="E98" s="2" t="s">
        <v>15</v>
      </c>
      <c r="F98" s="2">
        <v>1</v>
      </c>
      <c r="G98" s="2">
        <v>1000</v>
      </c>
      <c r="H98" s="2">
        <v>904387628</v>
      </c>
      <c r="I98" s="2">
        <v>10</v>
      </c>
      <c r="J98" s="2">
        <v>50</v>
      </c>
      <c r="K98" s="2">
        <v>0</v>
      </c>
      <c r="L98" s="3">
        <f xml:space="preserve"> 0 + 8.99</f>
        <v>8.99</v>
      </c>
      <c r="M98" s="3">
        <f xml:space="preserve"> 0 + 6.54</f>
        <v>6.54</v>
      </c>
      <c r="N98" s="3">
        <f xml:space="preserve"> 0 + 16.25</f>
        <v>16.25</v>
      </c>
      <c r="O98" s="2">
        <v>0</v>
      </c>
      <c r="Q98">
        <f t="shared" si="3"/>
        <v>8.99</v>
      </c>
      <c r="R98">
        <f t="shared" si="4"/>
        <v>6.54</v>
      </c>
      <c r="S98">
        <f t="shared" si="5"/>
        <v>16.25</v>
      </c>
    </row>
    <row r="99" spans="1:19" x14ac:dyDescent="0.25">
      <c r="A99" s="2">
        <v>32</v>
      </c>
      <c r="B99" s="2" t="s">
        <v>20</v>
      </c>
      <c r="C99" s="2">
        <v>1</v>
      </c>
      <c r="D99" s="2">
        <v>1</v>
      </c>
      <c r="E99" s="2" t="s">
        <v>16</v>
      </c>
      <c r="F99" s="2">
        <v>1</v>
      </c>
      <c r="G99" s="2">
        <v>1000</v>
      </c>
      <c r="H99" s="2">
        <v>904387628</v>
      </c>
      <c r="I99" s="2">
        <v>10</v>
      </c>
      <c r="J99" s="2">
        <v>50</v>
      </c>
      <c r="K99" s="2">
        <v>0</v>
      </c>
      <c r="L99" s="3">
        <f xml:space="preserve"> 0 + 3.68</f>
        <v>3.68</v>
      </c>
      <c r="M99" s="3">
        <f xml:space="preserve"> 0 + 4.36</f>
        <v>4.3600000000000003</v>
      </c>
      <c r="N99" s="3">
        <f xml:space="preserve"> 0 + 8.57</f>
        <v>8.57</v>
      </c>
      <c r="O99" s="2">
        <v>0</v>
      </c>
      <c r="Q99">
        <f t="shared" si="3"/>
        <v>3.68</v>
      </c>
      <c r="R99">
        <f t="shared" si="4"/>
        <v>4.3600000000000003</v>
      </c>
      <c r="S99">
        <f t="shared" si="5"/>
        <v>8.57</v>
      </c>
    </row>
    <row r="100" spans="1:19" x14ac:dyDescent="0.25">
      <c r="A100" s="2">
        <v>32</v>
      </c>
      <c r="B100" s="2" t="s">
        <v>20</v>
      </c>
      <c r="C100" s="2">
        <v>1</v>
      </c>
      <c r="D100" s="2">
        <v>1</v>
      </c>
      <c r="E100" s="2" t="s">
        <v>17</v>
      </c>
      <c r="F100" s="2">
        <v>1</v>
      </c>
      <c r="G100" s="2">
        <v>1000</v>
      </c>
      <c r="H100" s="2">
        <v>904387628</v>
      </c>
      <c r="I100" s="2">
        <v>10</v>
      </c>
      <c r="J100" s="2">
        <v>50</v>
      </c>
      <c r="K100" s="2">
        <v>0</v>
      </c>
      <c r="L100" s="3">
        <f xml:space="preserve"> 0 + 5.2</f>
        <v>5.2</v>
      </c>
      <c r="M100" s="3">
        <f xml:space="preserve"> 0 + 3.26</f>
        <v>3.26</v>
      </c>
      <c r="N100" s="3">
        <f xml:space="preserve"> 0 + 8.85</f>
        <v>8.85</v>
      </c>
      <c r="O100" s="2">
        <v>0</v>
      </c>
      <c r="Q100">
        <f t="shared" si="3"/>
        <v>5.2</v>
      </c>
      <c r="R100">
        <f t="shared" si="4"/>
        <v>3.26</v>
      </c>
      <c r="S100">
        <f t="shared" si="5"/>
        <v>8.85</v>
      </c>
    </row>
    <row r="101" spans="1:19" x14ac:dyDescent="0.25">
      <c r="A101" s="2">
        <v>33</v>
      </c>
      <c r="B101" s="2" t="s">
        <v>20</v>
      </c>
      <c r="C101" s="2">
        <v>1</v>
      </c>
      <c r="D101" s="2">
        <v>1</v>
      </c>
      <c r="E101" s="2" t="s">
        <v>15</v>
      </c>
      <c r="F101" s="2">
        <v>1</v>
      </c>
      <c r="G101" s="2">
        <v>1000</v>
      </c>
      <c r="H101" s="2">
        <v>127060778</v>
      </c>
      <c r="I101" s="2">
        <v>10</v>
      </c>
      <c r="J101" s="2">
        <v>50</v>
      </c>
      <c r="K101" s="2">
        <v>0</v>
      </c>
      <c r="L101" s="3">
        <f xml:space="preserve"> 0 + 6.25</f>
        <v>6.25</v>
      </c>
      <c r="M101" s="3">
        <f xml:space="preserve"> 0 + 5.09</f>
        <v>5.09</v>
      </c>
      <c r="N101" s="3">
        <f xml:space="preserve"> 0 + 12.06</f>
        <v>12.06</v>
      </c>
      <c r="O101" s="2">
        <v>0</v>
      </c>
      <c r="Q101">
        <f t="shared" si="3"/>
        <v>6.25</v>
      </c>
      <c r="R101">
        <f t="shared" si="4"/>
        <v>5.09</v>
      </c>
      <c r="S101">
        <f t="shared" si="5"/>
        <v>12.06</v>
      </c>
    </row>
    <row r="102" spans="1:19" x14ac:dyDescent="0.25">
      <c r="A102" s="2">
        <v>33</v>
      </c>
      <c r="B102" s="2" t="s">
        <v>20</v>
      </c>
      <c r="C102" s="2">
        <v>1</v>
      </c>
      <c r="D102" s="2">
        <v>1</v>
      </c>
      <c r="E102" s="2" t="s">
        <v>16</v>
      </c>
      <c r="F102" s="2">
        <v>1</v>
      </c>
      <c r="G102" s="2">
        <v>1000</v>
      </c>
      <c r="H102" s="2">
        <v>127060778</v>
      </c>
      <c r="I102" s="2">
        <v>10</v>
      </c>
      <c r="J102" s="2">
        <v>50</v>
      </c>
      <c r="K102" s="2">
        <v>0</v>
      </c>
      <c r="L102" s="3">
        <f xml:space="preserve"> 0 + 3.58</f>
        <v>3.58</v>
      </c>
      <c r="M102" s="3">
        <f xml:space="preserve"> 0 + 4.06</f>
        <v>4.0599999999999996</v>
      </c>
      <c r="N102" s="3">
        <f xml:space="preserve"> 0 + 8.15</f>
        <v>8.15</v>
      </c>
      <c r="O102" s="2">
        <v>0</v>
      </c>
      <c r="Q102">
        <f t="shared" si="3"/>
        <v>3.58</v>
      </c>
      <c r="R102">
        <f t="shared" si="4"/>
        <v>4.0599999999999996</v>
      </c>
      <c r="S102">
        <f t="shared" si="5"/>
        <v>8.15</v>
      </c>
    </row>
    <row r="103" spans="1:19" x14ac:dyDescent="0.25">
      <c r="A103" s="2">
        <v>33</v>
      </c>
      <c r="B103" s="2" t="s">
        <v>20</v>
      </c>
      <c r="C103" s="2">
        <v>1</v>
      </c>
      <c r="D103" s="2">
        <v>1</v>
      </c>
      <c r="E103" s="2" t="s">
        <v>17</v>
      </c>
      <c r="F103" s="2">
        <v>1</v>
      </c>
      <c r="G103" s="2">
        <v>1000</v>
      </c>
      <c r="H103" s="2">
        <v>127060778</v>
      </c>
      <c r="I103" s="2">
        <v>10</v>
      </c>
      <c r="J103" s="2">
        <v>50</v>
      </c>
      <c r="K103" s="2">
        <v>0</v>
      </c>
      <c r="L103" s="3">
        <f xml:space="preserve"> 0 + 3.41</f>
        <v>3.41</v>
      </c>
      <c r="M103" s="3">
        <f xml:space="preserve"> 0 + 2.55</f>
        <v>2.5499999999999998</v>
      </c>
      <c r="N103" s="3">
        <f xml:space="preserve"> 0 + 6.35</f>
        <v>6.35</v>
      </c>
      <c r="O103" s="2">
        <v>0</v>
      </c>
      <c r="Q103">
        <f t="shared" si="3"/>
        <v>3.41</v>
      </c>
      <c r="R103">
        <f t="shared" si="4"/>
        <v>2.5499999999999998</v>
      </c>
      <c r="S103">
        <f t="shared" si="5"/>
        <v>6.35</v>
      </c>
    </row>
    <row r="104" spans="1:19" x14ac:dyDescent="0.25">
      <c r="A104" s="2">
        <v>34</v>
      </c>
      <c r="B104" s="2" t="s">
        <v>20</v>
      </c>
      <c r="C104" s="2">
        <v>1</v>
      </c>
      <c r="D104" s="2">
        <v>1</v>
      </c>
      <c r="E104" s="2" t="s">
        <v>15</v>
      </c>
      <c r="F104" s="2">
        <v>1</v>
      </c>
      <c r="G104" s="2">
        <v>1000</v>
      </c>
      <c r="H104" s="2">
        <v>1763773510</v>
      </c>
      <c r="I104" s="2">
        <v>10</v>
      </c>
      <c r="J104" s="2">
        <v>50</v>
      </c>
      <c r="K104" s="2">
        <v>0</v>
      </c>
      <c r="L104" s="3">
        <f xml:space="preserve"> 0 + 7.91</f>
        <v>7.91</v>
      </c>
      <c r="M104" s="3">
        <f xml:space="preserve"> 0 + 5.92</f>
        <v>5.92</v>
      </c>
      <c r="N104" s="3">
        <f xml:space="preserve"> 0 + 14.54</f>
        <v>14.54</v>
      </c>
      <c r="O104" s="2">
        <v>0</v>
      </c>
      <c r="Q104">
        <f t="shared" si="3"/>
        <v>7.91</v>
      </c>
      <c r="R104">
        <f t="shared" si="4"/>
        <v>5.92</v>
      </c>
      <c r="S104">
        <f t="shared" si="5"/>
        <v>14.54</v>
      </c>
    </row>
    <row r="105" spans="1:19" x14ac:dyDescent="0.25">
      <c r="A105" s="2">
        <v>34</v>
      </c>
      <c r="B105" s="2" t="s">
        <v>20</v>
      </c>
      <c r="C105" s="2">
        <v>1</v>
      </c>
      <c r="D105" s="2">
        <v>1</v>
      </c>
      <c r="E105" s="2" t="s">
        <v>16</v>
      </c>
      <c r="F105" s="2">
        <v>1</v>
      </c>
      <c r="G105" s="2">
        <v>1000</v>
      </c>
      <c r="H105" s="2">
        <v>1763773510</v>
      </c>
      <c r="I105" s="2">
        <v>10</v>
      </c>
      <c r="J105" s="2">
        <v>50</v>
      </c>
      <c r="K105" s="2">
        <v>0</v>
      </c>
      <c r="L105" s="3">
        <f xml:space="preserve"> 0 + 0.39</f>
        <v>0.39</v>
      </c>
      <c r="M105" s="3">
        <f xml:space="preserve"> 0 + 2.16</f>
        <v>2.16</v>
      </c>
      <c r="N105" s="3">
        <f xml:space="preserve"> 0 + 3.07</f>
        <v>3.07</v>
      </c>
      <c r="O105" s="2">
        <v>0</v>
      </c>
      <c r="Q105">
        <f t="shared" si="3"/>
        <v>0.39</v>
      </c>
      <c r="R105">
        <f t="shared" si="4"/>
        <v>2.16</v>
      </c>
      <c r="S105">
        <f t="shared" si="5"/>
        <v>3.07</v>
      </c>
    </row>
    <row r="106" spans="1:19" x14ac:dyDescent="0.25">
      <c r="A106" s="2">
        <v>34</v>
      </c>
      <c r="B106" s="2" t="s">
        <v>20</v>
      </c>
      <c r="C106" s="2">
        <v>1</v>
      </c>
      <c r="D106" s="2">
        <v>1</v>
      </c>
      <c r="E106" s="2" t="s">
        <v>17</v>
      </c>
      <c r="F106" s="2">
        <v>1</v>
      </c>
      <c r="G106" s="2">
        <v>1000</v>
      </c>
      <c r="H106" s="2">
        <v>1763773510</v>
      </c>
      <c r="I106" s="2">
        <v>10</v>
      </c>
      <c r="J106" s="2">
        <v>50</v>
      </c>
      <c r="K106" s="2">
        <v>0</v>
      </c>
      <c r="L106" s="3">
        <f xml:space="preserve"> 0 + 2.36</f>
        <v>2.36</v>
      </c>
      <c r="M106" s="3">
        <f xml:space="preserve"> 0 + 2.47</f>
        <v>2.4700000000000002</v>
      </c>
      <c r="N106" s="3">
        <f xml:space="preserve"> 0 + 5.23</f>
        <v>5.23</v>
      </c>
      <c r="O106" s="2">
        <v>0</v>
      </c>
      <c r="Q106">
        <f t="shared" si="3"/>
        <v>2.36</v>
      </c>
      <c r="R106">
        <f t="shared" si="4"/>
        <v>2.4700000000000002</v>
      </c>
      <c r="S106">
        <f t="shared" si="5"/>
        <v>5.23</v>
      </c>
    </row>
    <row r="107" spans="1:19" x14ac:dyDescent="0.25">
      <c r="A107" s="2">
        <v>35</v>
      </c>
      <c r="B107" s="2" t="s">
        <v>20</v>
      </c>
      <c r="C107" s="2">
        <v>1</v>
      </c>
      <c r="D107" s="2">
        <v>1</v>
      </c>
      <c r="E107" s="2" t="s">
        <v>15</v>
      </c>
      <c r="F107" s="2">
        <v>1</v>
      </c>
      <c r="G107" s="2">
        <v>1000</v>
      </c>
      <c r="H107" s="2">
        <v>216853361</v>
      </c>
      <c r="I107" s="2">
        <v>10</v>
      </c>
      <c r="J107" s="2">
        <v>50</v>
      </c>
      <c r="K107" s="2">
        <v>0</v>
      </c>
      <c r="L107" s="3">
        <f xml:space="preserve"> 0 + 6.82</f>
        <v>6.82</v>
      </c>
      <c r="M107" s="3">
        <f xml:space="preserve"> 0 + 5.79</f>
        <v>5.79</v>
      </c>
      <c r="N107" s="3">
        <f xml:space="preserve"> 0 + 13.32</f>
        <v>13.32</v>
      </c>
      <c r="O107" s="2">
        <v>0</v>
      </c>
      <c r="Q107">
        <f t="shared" si="3"/>
        <v>6.82</v>
      </c>
      <c r="R107">
        <f t="shared" si="4"/>
        <v>5.79</v>
      </c>
      <c r="S107">
        <f t="shared" si="5"/>
        <v>13.32</v>
      </c>
    </row>
    <row r="108" spans="1:19" x14ac:dyDescent="0.25">
      <c r="A108" s="2">
        <v>35</v>
      </c>
      <c r="B108" s="2" t="s">
        <v>20</v>
      </c>
      <c r="C108" s="2">
        <v>1</v>
      </c>
      <c r="D108" s="2">
        <v>1</v>
      </c>
      <c r="E108" s="2" t="s">
        <v>16</v>
      </c>
      <c r="F108" s="2">
        <v>1</v>
      </c>
      <c r="G108" s="2">
        <v>1000</v>
      </c>
      <c r="H108" s="2">
        <v>216853361</v>
      </c>
      <c r="I108" s="2">
        <v>10</v>
      </c>
      <c r="J108" s="2">
        <v>50</v>
      </c>
      <c r="K108" s="2">
        <v>0</v>
      </c>
      <c r="L108" s="3">
        <f xml:space="preserve"> 0 + 1.98</f>
        <v>1.98</v>
      </c>
      <c r="M108" s="3">
        <f xml:space="preserve"> 0 + 3.43</f>
        <v>3.43</v>
      </c>
      <c r="N108" s="3">
        <f xml:space="preserve"> 0 + 5.92</f>
        <v>5.92</v>
      </c>
      <c r="O108" s="2">
        <v>0</v>
      </c>
      <c r="Q108">
        <f t="shared" si="3"/>
        <v>1.98</v>
      </c>
      <c r="R108">
        <f t="shared" si="4"/>
        <v>3.43</v>
      </c>
      <c r="S108">
        <f t="shared" si="5"/>
        <v>5.92</v>
      </c>
    </row>
    <row r="109" spans="1:19" x14ac:dyDescent="0.25">
      <c r="A109" s="2">
        <v>35</v>
      </c>
      <c r="B109" s="2" t="s">
        <v>20</v>
      </c>
      <c r="C109" s="2">
        <v>1</v>
      </c>
      <c r="D109" s="2">
        <v>1</v>
      </c>
      <c r="E109" s="2" t="s">
        <v>17</v>
      </c>
      <c r="F109" s="2">
        <v>1</v>
      </c>
      <c r="G109" s="2">
        <v>1000</v>
      </c>
      <c r="H109" s="2">
        <v>216853361</v>
      </c>
      <c r="I109" s="2">
        <v>10</v>
      </c>
      <c r="J109" s="2">
        <v>50</v>
      </c>
      <c r="K109" s="2">
        <v>0</v>
      </c>
      <c r="L109" s="3">
        <f xml:space="preserve"> 0 + 3.21</f>
        <v>3.21</v>
      </c>
      <c r="M109" s="3">
        <f xml:space="preserve"> 0 + 2.6</f>
        <v>2.6</v>
      </c>
      <c r="N109" s="3">
        <f xml:space="preserve"> 0 + 6.21</f>
        <v>6.21</v>
      </c>
      <c r="O109" s="2">
        <v>0</v>
      </c>
      <c r="Q109">
        <f t="shared" si="3"/>
        <v>3.21</v>
      </c>
      <c r="R109">
        <f t="shared" si="4"/>
        <v>2.6</v>
      </c>
      <c r="S109">
        <f t="shared" si="5"/>
        <v>6.21</v>
      </c>
    </row>
    <row r="110" spans="1:19" x14ac:dyDescent="0.25">
      <c r="A110" s="2">
        <v>36</v>
      </c>
      <c r="B110" s="2" t="s">
        <v>20</v>
      </c>
      <c r="C110" s="2">
        <v>1</v>
      </c>
      <c r="D110" s="2">
        <v>1</v>
      </c>
      <c r="E110" s="2" t="s">
        <v>15</v>
      </c>
      <c r="F110" s="2">
        <v>1</v>
      </c>
      <c r="G110" s="2">
        <v>1000</v>
      </c>
      <c r="H110" s="2">
        <v>815400531</v>
      </c>
      <c r="I110" s="2">
        <v>10</v>
      </c>
      <c r="J110" s="2">
        <v>50</v>
      </c>
      <c r="K110" s="2">
        <v>0</v>
      </c>
      <c r="L110" s="3">
        <f xml:space="preserve"> 0 + 7.77</f>
        <v>7.77</v>
      </c>
      <c r="M110" s="3">
        <f xml:space="preserve"> 0 + 5.31</f>
        <v>5.31</v>
      </c>
      <c r="N110" s="3">
        <f xml:space="preserve"> 0 + 13.8</f>
        <v>13.8</v>
      </c>
      <c r="O110" s="2">
        <v>0</v>
      </c>
      <c r="Q110">
        <f t="shared" si="3"/>
        <v>7.77</v>
      </c>
      <c r="R110">
        <f t="shared" si="4"/>
        <v>5.31</v>
      </c>
      <c r="S110">
        <f t="shared" si="5"/>
        <v>13.8</v>
      </c>
    </row>
    <row r="111" spans="1:19" x14ac:dyDescent="0.25">
      <c r="A111" s="2">
        <v>36</v>
      </c>
      <c r="B111" s="2" t="s">
        <v>20</v>
      </c>
      <c r="C111" s="2">
        <v>1</v>
      </c>
      <c r="D111" s="2">
        <v>1</v>
      </c>
      <c r="E111" s="2" t="s">
        <v>16</v>
      </c>
      <c r="F111" s="2">
        <v>1</v>
      </c>
      <c r="G111" s="2">
        <v>1000</v>
      </c>
      <c r="H111" s="2">
        <v>815400531</v>
      </c>
      <c r="I111" s="2">
        <v>10</v>
      </c>
      <c r="J111" s="2">
        <v>50</v>
      </c>
      <c r="K111" s="2">
        <v>0</v>
      </c>
      <c r="L111" s="3">
        <f xml:space="preserve"> 0 + 2.72</f>
        <v>2.72</v>
      </c>
      <c r="M111" s="3">
        <f xml:space="preserve"> 0 + 3.75</f>
        <v>3.75</v>
      </c>
      <c r="N111" s="3">
        <f xml:space="preserve"> 0 + 6.98</f>
        <v>6.98</v>
      </c>
      <c r="O111" s="2">
        <v>0</v>
      </c>
      <c r="Q111">
        <f t="shared" si="3"/>
        <v>2.72</v>
      </c>
      <c r="R111">
        <f t="shared" si="4"/>
        <v>3.75</v>
      </c>
      <c r="S111">
        <f t="shared" si="5"/>
        <v>6.98</v>
      </c>
    </row>
    <row r="112" spans="1:19" x14ac:dyDescent="0.25">
      <c r="A112" s="2">
        <v>36</v>
      </c>
      <c r="B112" s="2" t="s">
        <v>20</v>
      </c>
      <c r="C112" s="2">
        <v>1</v>
      </c>
      <c r="D112" s="2">
        <v>1</v>
      </c>
      <c r="E112" s="2" t="s">
        <v>17</v>
      </c>
      <c r="F112" s="2">
        <v>1</v>
      </c>
      <c r="G112" s="2">
        <v>1000</v>
      </c>
      <c r="H112" s="2">
        <v>815400531</v>
      </c>
      <c r="I112" s="2">
        <v>10</v>
      </c>
      <c r="J112" s="2">
        <v>50</v>
      </c>
      <c r="K112" s="2">
        <v>0</v>
      </c>
      <c r="L112" s="3">
        <f xml:space="preserve"> 0 + 4.08</f>
        <v>4.08</v>
      </c>
      <c r="M112" s="3">
        <f xml:space="preserve"> 0 + 2.7</f>
        <v>2.7</v>
      </c>
      <c r="N112" s="3">
        <f xml:space="preserve"> 0 + 7.18</f>
        <v>7.18</v>
      </c>
      <c r="O112" s="2">
        <v>0</v>
      </c>
      <c r="Q112">
        <f t="shared" si="3"/>
        <v>4.08</v>
      </c>
      <c r="R112">
        <f t="shared" si="4"/>
        <v>2.7</v>
      </c>
      <c r="S112">
        <f t="shared" si="5"/>
        <v>7.18</v>
      </c>
    </row>
    <row r="113" spans="1:19" x14ac:dyDescent="0.25">
      <c r="A113" s="2">
        <v>37</v>
      </c>
      <c r="B113" s="2" t="s">
        <v>20</v>
      </c>
      <c r="C113" s="2">
        <v>1</v>
      </c>
      <c r="D113" s="2">
        <v>1</v>
      </c>
      <c r="E113" s="2" t="s">
        <v>15</v>
      </c>
      <c r="F113" s="2">
        <v>1</v>
      </c>
      <c r="G113" s="2">
        <v>1000</v>
      </c>
      <c r="H113" s="2">
        <v>1889404341</v>
      </c>
      <c r="I113" s="2">
        <v>10</v>
      </c>
      <c r="J113" s="2">
        <v>50</v>
      </c>
      <c r="K113" s="2">
        <v>0</v>
      </c>
      <c r="L113" s="3">
        <f xml:space="preserve"> 0 + 9.29</f>
        <v>9.2899999999999991</v>
      </c>
      <c r="M113" s="3">
        <f xml:space="preserve"> 0 + 6.19</f>
        <v>6.19</v>
      </c>
      <c r="N113" s="3">
        <f xml:space="preserve"> 0 + 16.2</f>
        <v>16.2</v>
      </c>
      <c r="O113" s="2">
        <v>0</v>
      </c>
      <c r="Q113">
        <f t="shared" si="3"/>
        <v>9.2899999999999991</v>
      </c>
      <c r="R113">
        <f t="shared" si="4"/>
        <v>6.19</v>
      </c>
      <c r="S113">
        <f t="shared" si="5"/>
        <v>16.2</v>
      </c>
    </row>
    <row r="114" spans="1:19" x14ac:dyDescent="0.25">
      <c r="A114" s="2">
        <v>37</v>
      </c>
      <c r="B114" s="2" t="s">
        <v>20</v>
      </c>
      <c r="C114" s="2">
        <v>1</v>
      </c>
      <c r="D114" s="2">
        <v>1</v>
      </c>
      <c r="E114" s="2" t="s">
        <v>16</v>
      </c>
      <c r="F114" s="2">
        <v>1</v>
      </c>
      <c r="G114" s="2">
        <v>1000</v>
      </c>
      <c r="H114" s="2">
        <v>1889404341</v>
      </c>
      <c r="I114" s="2">
        <v>10</v>
      </c>
      <c r="J114" s="2">
        <v>50</v>
      </c>
      <c r="K114" s="2">
        <v>0</v>
      </c>
      <c r="L114" s="3">
        <f xml:space="preserve"> 0 + 2.85</f>
        <v>2.85</v>
      </c>
      <c r="M114" s="3">
        <f xml:space="preserve"> 0 + 3.96</f>
        <v>3.96</v>
      </c>
      <c r="N114" s="3">
        <f xml:space="preserve"> 0 + 7.32</f>
        <v>7.32</v>
      </c>
      <c r="O114" s="2">
        <v>0</v>
      </c>
      <c r="Q114">
        <f t="shared" si="3"/>
        <v>2.85</v>
      </c>
      <c r="R114">
        <f t="shared" si="4"/>
        <v>3.96</v>
      </c>
      <c r="S114">
        <f t="shared" si="5"/>
        <v>7.32</v>
      </c>
    </row>
    <row r="115" spans="1:19" x14ac:dyDescent="0.25">
      <c r="A115" s="2">
        <v>37</v>
      </c>
      <c r="B115" s="2" t="s">
        <v>20</v>
      </c>
      <c r="C115" s="2">
        <v>1</v>
      </c>
      <c r="D115" s="2">
        <v>1</v>
      </c>
      <c r="E115" s="2" t="s">
        <v>17</v>
      </c>
      <c r="F115" s="2">
        <v>1</v>
      </c>
      <c r="G115" s="2">
        <v>1000</v>
      </c>
      <c r="H115" s="2">
        <v>1889404341</v>
      </c>
      <c r="I115" s="2">
        <v>10</v>
      </c>
      <c r="J115" s="2">
        <v>50</v>
      </c>
      <c r="K115" s="2">
        <v>0</v>
      </c>
      <c r="L115" s="3">
        <f xml:space="preserve"> 0 + 3.39</f>
        <v>3.39</v>
      </c>
      <c r="M115" s="3">
        <f xml:space="preserve"> 0 + 2.41</f>
        <v>2.41</v>
      </c>
      <c r="N115" s="3">
        <f xml:space="preserve"> 0 + 6.2</f>
        <v>6.2</v>
      </c>
      <c r="O115" s="2">
        <v>0</v>
      </c>
      <c r="Q115">
        <f t="shared" si="3"/>
        <v>3.39</v>
      </c>
      <c r="R115">
        <f t="shared" si="4"/>
        <v>2.41</v>
      </c>
      <c r="S115">
        <f t="shared" si="5"/>
        <v>6.2</v>
      </c>
    </row>
    <row r="116" spans="1:19" x14ac:dyDescent="0.25">
      <c r="A116" s="2">
        <v>38</v>
      </c>
      <c r="B116" s="2" t="s">
        <v>20</v>
      </c>
      <c r="C116" s="2">
        <v>1</v>
      </c>
      <c r="D116" s="2">
        <v>1</v>
      </c>
      <c r="E116" s="2" t="s">
        <v>15</v>
      </c>
      <c r="F116" s="2">
        <v>1</v>
      </c>
      <c r="G116" s="2">
        <v>1000</v>
      </c>
      <c r="H116" s="2">
        <v>1277861863</v>
      </c>
      <c r="I116" s="2">
        <v>10</v>
      </c>
      <c r="J116" s="2">
        <v>50</v>
      </c>
      <c r="K116" s="2">
        <v>0</v>
      </c>
      <c r="L116" s="3">
        <f xml:space="preserve"> 0 + 9.69</f>
        <v>9.69</v>
      </c>
      <c r="M116" s="3">
        <f xml:space="preserve"> 0 + 6.49</f>
        <v>6.49</v>
      </c>
      <c r="N116" s="3">
        <f xml:space="preserve"> 0 + 16.91</f>
        <v>16.91</v>
      </c>
      <c r="O116" s="2">
        <v>0</v>
      </c>
      <c r="Q116">
        <f t="shared" si="3"/>
        <v>9.69</v>
      </c>
      <c r="R116">
        <f t="shared" si="4"/>
        <v>6.49</v>
      </c>
      <c r="S116">
        <f t="shared" si="5"/>
        <v>16.91</v>
      </c>
    </row>
    <row r="117" spans="1:19" x14ac:dyDescent="0.25">
      <c r="A117" s="2">
        <v>38</v>
      </c>
      <c r="B117" s="2" t="s">
        <v>20</v>
      </c>
      <c r="C117" s="2">
        <v>1</v>
      </c>
      <c r="D117" s="2">
        <v>1</v>
      </c>
      <c r="E117" s="2" t="s">
        <v>16</v>
      </c>
      <c r="F117" s="2">
        <v>1</v>
      </c>
      <c r="G117" s="2">
        <v>1000</v>
      </c>
      <c r="H117" s="2">
        <v>1277861863</v>
      </c>
      <c r="I117" s="2">
        <v>10</v>
      </c>
      <c r="J117" s="2">
        <v>50</v>
      </c>
      <c r="K117" s="2">
        <v>0</v>
      </c>
      <c r="L117" s="3">
        <f xml:space="preserve"> 0 + 3.76</f>
        <v>3.76</v>
      </c>
      <c r="M117" s="3">
        <f xml:space="preserve"> 0 + 4.21</f>
        <v>4.21</v>
      </c>
      <c r="N117" s="3">
        <f xml:space="preserve"> 0 + 8.48</f>
        <v>8.48</v>
      </c>
      <c r="O117" s="2">
        <v>0</v>
      </c>
      <c r="Q117">
        <f t="shared" si="3"/>
        <v>3.76</v>
      </c>
      <c r="R117">
        <f t="shared" si="4"/>
        <v>4.21</v>
      </c>
      <c r="S117">
        <f t="shared" si="5"/>
        <v>8.48</v>
      </c>
    </row>
    <row r="118" spans="1:19" x14ac:dyDescent="0.25">
      <c r="A118" s="2">
        <v>38</v>
      </c>
      <c r="B118" s="2" t="s">
        <v>20</v>
      </c>
      <c r="C118" s="2">
        <v>1</v>
      </c>
      <c r="D118" s="2">
        <v>1</v>
      </c>
      <c r="E118" s="2" t="s">
        <v>17</v>
      </c>
      <c r="F118" s="2">
        <v>1</v>
      </c>
      <c r="G118" s="2">
        <v>1000</v>
      </c>
      <c r="H118" s="2">
        <v>1277861863</v>
      </c>
      <c r="I118" s="2">
        <v>10</v>
      </c>
      <c r="J118" s="2">
        <v>50</v>
      </c>
      <c r="K118" s="2">
        <v>0</v>
      </c>
      <c r="L118" s="3">
        <f xml:space="preserve"> 0 + 4.42</f>
        <v>4.42</v>
      </c>
      <c r="M118" s="3">
        <f xml:space="preserve"> 0 + 2.8</f>
        <v>2.8</v>
      </c>
      <c r="N118" s="3">
        <f xml:space="preserve"> 0 + 7.62</f>
        <v>7.62</v>
      </c>
      <c r="O118" s="2">
        <v>0</v>
      </c>
      <c r="Q118">
        <f t="shared" si="3"/>
        <v>4.42</v>
      </c>
      <c r="R118">
        <f t="shared" si="4"/>
        <v>2.8</v>
      </c>
      <c r="S118">
        <f t="shared" si="5"/>
        <v>7.62</v>
      </c>
    </row>
    <row r="119" spans="1:19" x14ac:dyDescent="0.25">
      <c r="A119" s="2">
        <v>39</v>
      </c>
      <c r="B119" s="2" t="s">
        <v>20</v>
      </c>
      <c r="C119" s="2">
        <v>1</v>
      </c>
      <c r="D119" s="2">
        <v>1</v>
      </c>
      <c r="E119" s="2" t="s">
        <v>15</v>
      </c>
      <c r="F119" s="2">
        <v>1</v>
      </c>
      <c r="G119" s="2">
        <v>1000</v>
      </c>
      <c r="H119" s="2">
        <v>1633233815</v>
      </c>
      <c r="I119" s="2">
        <v>10</v>
      </c>
      <c r="J119" s="2">
        <v>50</v>
      </c>
      <c r="K119" s="2">
        <v>0</v>
      </c>
      <c r="L119" s="3">
        <f xml:space="preserve"> 0 + 11.51</f>
        <v>11.51</v>
      </c>
      <c r="M119" s="3">
        <f xml:space="preserve"> 0 + 7.54</f>
        <v>7.54</v>
      </c>
      <c r="N119" s="3">
        <f xml:space="preserve"> 0 + 19.77</f>
        <v>19.77</v>
      </c>
      <c r="O119" s="2">
        <v>0</v>
      </c>
      <c r="Q119">
        <f t="shared" si="3"/>
        <v>11.51</v>
      </c>
      <c r="R119">
        <f t="shared" si="4"/>
        <v>7.54</v>
      </c>
      <c r="S119">
        <f t="shared" si="5"/>
        <v>19.77</v>
      </c>
    </row>
    <row r="120" spans="1:19" x14ac:dyDescent="0.25">
      <c r="A120" s="2">
        <v>39</v>
      </c>
      <c r="B120" s="2" t="s">
        <v>20</v>
      </c>
      <c r="C120" s="2">
        <v>1</v>
      </c>
      <c r="D120" s="2">
        <v>1</v>
      </c>
      <c r="E120" s="2" t="s">
        <v>16</v>
      </c>
      <c r="F120" s="2">
        <v>1</v>
      </c>
      <c r="G120" s="2">
        <v>1000</v>
      </c>
      <c r="H120" s="2">
        <v>1633233815</v>
      </c>
      <c r="I120" s="2">
        <v>10</v>
      </c>
      <c r="J120" s="2">
        <v>50</v>
      </c>
      <c r="K120" s="2">
        <v>0</v>
      </c>
      <c r="L120" s="3">
        <f xml:space="preserve"> 0 + 3.36</f>
        <v>3.36</v>
      </c>
      <c r="M120" s="3">
        <f xml:space="preserve"> 0 + 3.87</f>
        <v>3.87</v>
      </c>
      <c r="N120" s="3">
        <f xml:space="preserve"> 0 + 7.73</f>
        <v>7.73</v>
      </c>
      <c r="O120" s="2">
        <v>0</v>
      </c>
      <c r="Q120">
        <f t="shared" si="3"/>
        <v>3.36</v>
      </c>
      <c r="R120">
        <f t="shared" si="4"/>
        <v>3.87</v>
      </c>
      <c r="S120">
        <f t="shared" si="5"/>
        <v>7.73</v>
      </c>
    </row>
    <row r="121" spans="1:19" x14ac:dyDescent="0.25">
      <c r="A121" s="2">
        <v>39</v>
      </c>
      <c r="B121" s="2" t="s">
        <v>20</v>
      </c>
      <c r="C121" s="2">
        <v>1</v>
      </c>
      <c r="D121" s="2">
        <v>1</v>
      </c>
      <c r="E121" s="2" t="s">
        <v>17</v>
      </c>
      <c r="F121" s="2">
        <v>1</v>
      </c>
      <c r="G121" s="2">
        <v>1000</v>
      </c>
      <c r="H121" s="2">
        <v>1633233815</v>
      </c>
      <c r="I121" s="2">
        <v>10</v>
      </c>
      <c r="J121" s="2">
        <v>50</v>
      </c>
      <c r="K121" s="2">
        <v>0</v>
      </c>
      <c r="L121" s="3">
        <f xml:space="preserve"> 0 + 3.73</f>
        <v>3.73</v>
      </c>
      <c r="M121" s="3">
        <f xml:space="preserve"> 0 + 2.43</f>
        <v>2.4300000000000002</v>
      </c>
      <c r="N121" s="3">
        <f xml:space="preserve"> 0 + 6.57</f>
        <v>6.57</v>
      </c>
      <c r="O121" s="2">
        <v>0</v>
      </c>
      <c r="Q121">
        <f t="shared" si="3"/>
        <v>3.73</v>
      </c>
      <c r="R121">
        <f t="shared" si="4"/>
        <v>2.4300000000000002</v>
      </c>
      <c r="S121">
        <f t="shared" si="5"/>
        <v>6.57</v>
      </c>
    </row>
    <row r="122" spans="1:19" x14ac:dyDescent="0.25">
      <c r="A122" s="2">
        <v>40</v>
      </c>
      <c r="B122" s="2" t="s">
        <v>20</v>
      </c>
      <c r="C122" s="2">
        <v>1</v>
      </c>
      <c r="D122" s="2">
        <v>1</v>
      </c>
      <c r="E122" s="2" t="s">
        <v>15</v>
      </c>
      <c r="F122" s="2">
        <v>1</v>
      </c>
      <c r="G122" s="2">
        <v>1000</v>
      </c>
      <c r="H122" s="2">
        <v>431804828</v>
      </c>
      <c r="I122" s="2">
        <v>10</v>
      </c>
      <c r="J122" s="2">
        <v>50</v>
      </c>
      <c r="K122" s="2">
        <v>0</v>
      </c>
      <c r="L122" s="3">
        <f xml:space="preserve"> 0 + 7.14</f>
        <v>7.14</v>
      </c>
      <c r="M122" s="3">
        <f xml:space="preserve"> 0 + 5.74</f>
        <v>5.74</v>
      </c>
      <c r="N122" s="3">
        <f xml:space="preserve"> 0 + 13.61</f>
        <v>13.61</v>
      </c>
      <c r="O122" s="2">
        <v>0</v>
      </c>
      <c r="Q122">
        <f t="shared" si="3"/>
        <v>7.14</v>
      </c>
      <c r="R122">
        <f t="shared" si="4"/>
        <v>5.74</v>
      </c>
      <c r="S122">
        <f t="shared" si="5"/>
        <v>13.61</v>
      </c>
    </row>
    <row r="123" spans="1:19" x14ac:dyDescent="0.25">
      <c r="A123" s="2">
        <v>40</v>
      </c>
      <c r="B123" s="2" t="s">
        <v>20</v>
      </c>
      <c r="C123" s="2">
        <v>1</v>
      </c>
      <c r="D123" s="2">
        <v>1</v>
      </c>
      <c r="E123" s="2" t="s">
        <v>16</v>
      </c>
      <c r="F123" s="2">
        <v>1</v>
      </c>
      <c r="G123" s="2">
        <v>1000</v>
      </c>
      <c r="H123" s="2">
        <v>431804828</v>
      </c>
      <c r="I123" s="2">
        <v>10</v>
      </c>
      <c r="J123" s="2">
        <v>50</v>
      </c>
      <c r="K123" s="2">
        <v>0</v>
      </c>
      <c r="L123" s="3">
        <f xml:space="preserve"> 0 + 3.41</f>
        <v>3.41</v>
      </c>
      <c r="M123" s="3">
        <f xml:space="preserve"> 0 + 4.05</f>
        <v>4.05</v>
      </c>
      <c r="N123" s="3">
        <f xml:space="preserve"> 0 + 7.99</f>
        <v>7.99</v>
      </c>
      <c r="O123" s="2">
        <v>0</v>
      </c>
      <c r="Q123">
        <f t="shared" si="3"/>
        <v>3.41</v>
      </c>
      <c r="R123">
        <f t="shared" si="4"/>
        <v>4.05</v>
      </c>
      <c r="S123">
        <f t="shared" si="5"/>
        <v>7.99</v>
      </c>
    </row>
    <row r="124" spans="1:19" x14ac:dyDescent="0.25">
      <c r="A124" s="2">
        <v>40</v>
      </c>
      <c r="B124" s="2" t="s">
        <v>20</v>
      </c>
      <c r="C124" s="2">
        <v>1</v>
      </c>
      <c r="D124" s="2">
        <v>1</v>
      </c>
      <c r="E124" s="2" t="s">
        <v>17</v>
      </c>
      <c r="F124" s="2">
        <v>1</v>
      </c>
      <c r="G124" s="2">
        <v>1000</v>
      </c>
      <c r="H124" s="2">
        <v>431804828</v>
      </c>
      <c r="I124" s="2">
        <v>10</v>
      </c>
      <c r="J124" s="2">
        <v>50</v>
      </c>
      <c r="K124" s="2">
        <v>0</v>
      </c>
      <c r="L124" s="3">
        <f xml:space="preserve"> 0 + 3.19</f>
        <v>3.19</v>
      </c>
      <c r="M124" s="3">
        <f xml:space="preserve"> 0 + 2.34</f>
        <v>2.34</v>
      </c>
      <c r="N124" s="3">
        <f xml:space="preserve"> 0 + 5.92</f>
        <v>5.92</v>
      </c>
      <c r="O124" s="2">
        <v>0</v>
      </c>
      <c r="Q124">
        <f t="shared" si="3"/>
        <v>3.19</v>
      </c>
      <c r="R124">
        <f t="shared" si="4"/>
        <v>2.34</v>
      </c>
      <c r="S124">
        <f t="shared" si="5"/>
        <v>5.92</v>
      </c>
    </row>
    <row r="125" spans="1:19" x14ac:dyDescent="0.25">
      <c r="A125" s="2">
        <v>41</v>
      </c>
      <c r="B125" s="2" t="s">
        <v>20</v>
      </c>
      <c r="C125" s="2">
        <v>1</v>
      </c>
      <c r="D125" s="2">
        <v>1</v>
      </c>
      <c r="E125" s="2" t="s">
        <v>15</v>
      </c>
      <c r="F125" s="2">
        <v>1</v>
      </c>
      <c r="G125" s="2">
        <v>1000</v>
      </c>
      <c r="H125" s="2">
        <v>1159233396</v>
      </c>
      <c r="I125" s="2">
        <v>10</v>
      </c>
      <c r="J125" s="2">
        <v>50</v>
      </c>
      <c r="K125" s="2">
        <v>0</v>
      </c>
      <c r="L125" s="3">
        <f xml:space="preserve"> 0 + 7.12</f>
        <v>7.12</v>
      </c>
      <c r="M125" s="3">
        <f xml:space="preserve"> 0 + 5.49</f>
        <v>5.49</v>
      </c>
      <c r="N125" s="3">
        <f xml:space="preserve"> 0 + 13.34</f>
        <v>13.34</v>
      </c>
      <c r="O125" s="2">
        <v>0</v>
      </c>
      <c r="Q125">
        <f t="shared" si="3"/>
        <v>7.12</v>
      </c>
      <c r="R125">
        <f t="shared" si="4"/>
        <v>5.49</v>
      </c>
      <c r="S125">
        <f t="shared" si="5"/>
        <v>13.34</v>
      </c>
    </row>
    <row r="126" spans="1:19" x14ac:dyDescent="0.25">
      <c r="A126" s="2">
        <v>41</v>
      </c>
      <c r="B126" s="2" t="s">
        <v>20</v>
      </c>
      <c r="C126" s="2">
        <v>1</v>
      </c>
      <c r="D126" s="2">
        <v>1</v>
      </c>
      <c r="E126" s="2" t="s">
        <v>16</v>
      </c>
      <c r="F126" s="2">
        <v>1</v>
      </c>
      <c r="G126" s="2">
        <v>1000</v>
      </c>
      <c r="H126" s="2">
        <v>1159233396</v>
      </c>
      <c r="I126" s="2">
        <v>10</v>
      </c>
      <c r="J126" s="2">
        <v>50</v>
      </c>
      <c r="K126" s="2">
        <v>0</v>
      </c>
      <c r="L126" s="3">
        <f xml:space="preserve"> 0 + 2.76</f>
        <v>2.76</v>
      </c>
      <c r="M126" s="3">
        <f xml:space="preserve"> 0 + 3.83</f>
        <v>3.83</v>
      </c>
      <c r="N126" s="3">
        <f xml:space="preserve"> 0 + 7.08</f>
        <v>7.08</v>
      </c>
      <c r="O126" s="2">
        <v>0</v>
      </c>
      <c r="Q126">
        <f t="shared" si="3"/>
        <v>2.76</v>
      </c>
      <c r="R126">
        <f t="shared" si="4"/>
        <v>3.83</v>
      </c>
      <c r="S126">
        <f t="shared" si="5"/>
        <v>7.08</v>
      </c>
    </row>
    <row r="127" spans="1:19" x14ac:dyDescent="0.25">
      <c r="A127" s="2">
        <v>41</v>
      </c>
      <c r="B127" s="2" t="s">
        <v>20</v>
      </c>
      <c r="C127" s="2">
        <v>1</v>
      </c>
      <c r="D127" s="2">
        <v>1</v>
      </c>
      <c r="E127" s="2" t="s">
        <v>17</v>
      </c>
      <c r="F127" s="2">
        <v>1</v>
      </c>
      <c r="G127" s="2">
        <v>1000</v>
      </c>
      <c r="H127" s="2">
        <v>1159233396</v>
      </c>
      <c r="I127" s="2">
        <v>10</v>
      </c>
      <c r="J127" s="2">
        <v>50</v>
      </c>
      <c r="K127" s="2">
        <v>0</v>
      </c>
      <c r="L127" s="3">
        <f xml:space="preserve"> 0 + 2.44</f>
        <v>2.44</v>
      </c>
      <c r="M127" s="3">
        <f xml:space="preserve"> 0 + 2.3</f>
        <v>2.2999999999999998</v>
      </c>
      <c r="N127" s="3">
        <f xml:space="preserve"> 0 + 5.14</f>
        <v>5.14</v>
      </c>
      <c r="O127" s="2">
        <v>0</v>
      </c>
      <c r="Q127">
        <f t="shared" si="3"/>
        <v>2.44</v>
      </c>
      <c r="R127">
        <f t="shared" si="4"/>
        <v>2.2999999999999998</v>
      </c>
      <c r="S127">
        <f t="shared" si="5"/>
        <v>5.14</v>
      </c>
    </row>
    <row r="128" spans="1:19" x14ac:dyDescent="0.25">
      <c r="A128" s="2">
        <v>42</v>
      </c>
      <c r="B128" s="2" t="s">
        <v>20</v>
      </c>
      <c r="C128" s="2">
        <v>1</v>
      </c>
      <c r="D128" s="2">
        <v>1</v>
      </c>
      <c r="E128" s="2" t="s">
        <v>15</v>
      </c>
      <c r="F128" s="2">
        <v>1</v>
      </c>
      <c r="G128" s="2">
        <v>1000</v>
      </c>
      <c r="H128" s="2">
        <v>570492694</v>
      </c>
      <c r="I128" s="2">
        <v>10</v>
      </c>
      <c r="J128" s="2">
        <v>50</v>
      </c>
      <c r="K128" s="2">
        <v>0</v>
      </c>
      <c r="L128" s="3">
        <f xml:space="preserve"> 0 + 8.25</f>
        <v>8.25</v>
      </c>
      <c r="M128" s="3">
        <f xml:space="preserve"> 0 + 5.86</f>
        <v>5.86</v>
      </c>
      <c r="N128" s="3">
        <f xml:space="preserve"> 0 + 14.78</f>
        <v>14.78</v>
      </c>
      <c r="O128" s="2">
        <v>0</v>
      </c>
      <c r="Q128">
        <f t="shared" si="3"/>
        <v>8.25</v>
      </c>
      <c r="R128">
        <f t="shared" si="4"/>
        <v>5.86</v>
      </c>
      <c r="S128">
        <f t="shared" si="5"/>
        <v>14.78</v>
      </c>
    </row>
    <row r="129" spans="1:19" x14ac:dyDescent="0.25">
      <c r="A129" s="2">
        <v>42</v>
      </c>
      <c r="B129" s="2" t="s">
        <v>20</v>
      </c>
      <c r="C129" s="2">
        <v>1</v>
      </c>
      <c r="D129" s="2">
        <v>1</v>
      </c>
      <c r="E129" s="2" t="s">
        <v>16</v>
      </c>
      <c r="F129" s="2">
        <v>1</v>
      </c>
      <c r="G129" s="2">
        <v>1000</v>
      </c>
      <c r="H129" s="2">
        <v>570492694</v>
      </c>
      <c r="I129" s="2">
        <v>10</v>
      </c>
      <c r="J129" s="2">
        <v>50</v>
      </c>
      <c r="K129" s="2">
        <v>0</v>
      </c>
      <c r="L129" s="3">
        <f xml:space="preserve"> 0 + 3.43</f>
        <v>3.43</v>
      </c>
      <c r="M129" s="3">
        <f xml:space="preserve"> 0 + 4.17</f>
        <v>4.17</v>
      </c>
      <c r="N129" s="3">
        <f xml:space="preserve"> 0 + 8.12</f>
        <v>8.1199999999999992</v>
      </c>
      <c r="O129" s="2">
        <v>0</v>
      </c>
      <c r="Q129">
        <f t="shared" si="3"/>
        <v>3.43</v>
      </c>
      <c r="R129">
        <f t="shared" si="4"/>
        <v>4.17</v>
      </c>
      <c r="S129">
        <f t="shared" si="5"/>
        <v>8.1199999999999992</v>
      </c>
    </row>
    <row r="130" spans="1:19" x14ac:dyDescent="0.25">
      <c r="A130" s="2">
        <v>42</v>
      </c>
      <c r="B130" s="2" t="s">
        <v>20</v>
      </c>
      <c r="C130" s="2">
        <v>1</v>
      </c>
      <c r="D130" s="2">
        <v>1</v>
      </c>
      <c r="E130" s="2" t="s">
        <v>17</v>
      </c>
      <c r="F130" s="2">
        <v>1</v>
      </c>
      <c r="G130" s="2">
        <v>1000</v>
      </c>
      <c r="H130" s="2">
        <v>570492694</v>
      </c>
      <c r="I130" s="2">
        <v>10</v>
      </c>
      <c r="J130" s="2">
        <v>50</v>
      </c>
      <c r="K130" s="2">
        <v>0</v>
      </c>
      <c r="L130" s="3">
        <f xml:space="preserve"> 0 + 3.35</f>
        <v>3.35</v>
      </c>
      <c r="M130" s="3">
        <f xml:space="preserve"> 0 + 2.48</f>
        <v>2.48</v>
      </c>
      <c r="N130" s="3">
        <f xml:space="preserve"> 0 + 6.24</f>
        <v>6.24</v>
      </c>
      <c r="O130" s="2">
        <v>0</v>
      </c>
      <c r="Q130">
        <f t="shared" si="3"/>
        <v>3.35</v>
      </c>
      <c r="R130">
        <f t="shared" si="4"/>
        <v>2.48</v>
      </c>
      <c r="S130">
        <f t="shared" si="5"/>
        <v>6.24</v>
      </c>
    </row>
    <row r="131" spans="1:19" x14ac:dyDescent="0.25">
      <c r="A131" s="2">
        <v>43</v>
      </c>
      <c r="B131" s="2" t="s">
        <v>20</v>
      </c>
      <c r="C131" s="2">
        <v>1</v>
      </c>
      <c r="D131" s="2">
        <v>1</v>
      </c>
      <c r="E131" s="2" t="s">
        <v>15</v>
      </c>
      <c r="F131" s="2">
        <v>1</v>
      </c>
      <c r="G131" s="2">
        <v>1000</v>
      </c>
      <c r="H131" s="2">
        <v>939421478</v>
      </c>
      <c r="I131" s="2">
        <v>10</v>
      </c>
      <c r="J131" s="2">
        <v>50</v>
      </c>
      <c r="K131" s="2">
        <v>0</v>
      </c>
      <c r="L131" s="3">
        <f xml:space="preserve"> 0 + 4.81</f>
        <v>4.8099999999999996</v>
      </c>
      <c r="M131" s="3">
        <f xml:space="preserve"> 0 + 4.94</f>
        <v>4.9400000000000004</v>
      </c>
      <c r="N131" s="3">
        <f xml:space="preserve"> 0 + 10.47</f>
        <v>10.47</v>
      </c>
      <c r="O131" s="2">
        <v>0</v>
      </c>
      <c r="Q131">
        <f t="shared" si="3"/>
        <v>4.8099999999999996</v>
      </c>
      <c r="R131">
        <f t="shared" si="4"/>
        <v>4.9400000000000004</v>
      </c>
      <c r="S131">
        <f t="shared" si="5"/>
        <v>10.47</v>
      </c>
    </row>
    <row r="132" spans="1:19" x14ac:dyDescent="0.25">
      <c r="A132" s="2">
        <v>43</v>
      </c>
      <c r="B132" s="2" t="s">
        <v>20</v>
      </c>
      <c r="C132" s="2">
        <v>1</v>
      </c>
      <c r="D132" s="2">
        <v>1</v>
      </c>
      <c r="E132" s="2" t="s">
        <v>16</v>
      </c>
      <c r="F132" s="2">
        <v>1</v>
      </c>
      <c r="G132" s="2">
        <v>1000</v>
      </c>
      <c r="H132" s="2">
        <v>939421478</v>
      </c>
      <c r="I132" s="2">
        <v>10</v>
      </c>
      <c r="J132" s="2">
        <v>50</v>
      </c>
      <c r="K132" s="2">
        <v>0</v>
      </c>
      <c r="L132" s="3">
        <f xml:space="preserve"> 0 + 2.7</f>
        <v>2.7</v>
      </c>
      <c r="M132" s="3">
        <f xml:space="preserve"> 0 + 3.82</f>
        <v>3.82</v>
      </c>
      <c r="N132" s="3">
        <f xml:space="preserve"> 0 + 7.03</f>
        <v>7.03</v>
      </c>
      <c r="O132" s="2">
        <v>0</v>
      </c>
      <c r="Q132">
        <f t="shared" ref="Q132:Q195" si="6">L132/D132</f>
        <v>2.7</v>
      </c>
      <c r="R132">
        <f t="shared" ref="R132:R195" si="7">M132/D132</f>
        <v>3.82</v>
      </c>
      <c r="S132">
        <f t="shared" ref="S132:S195" si="8">N132/D132</f>
        <v>7.03</v>
      </c>
    </row>
    <row r="133" spans="1:19" x14ac:dyDescent="0.25">
      <c r="A133" s="2">
        <v>43</v>
      </c>
      <c r="B133" s="2" t="s">
        <v>20</v>
      </c>
      <c r="C133" s="2">
        <v>1</v>
      </c>
      <c r="D133" s="2">
        <v>1</v>
      </c>
      <c r="E133" s="2" t="s">
        <v>17</v>
      </c>
      <c r="F133" s="2">
        <v>1</v>
      </c>
      <c r="G133" s="2">
        <v>1000</v>
      </c>
      <c r="H133" s="2">
        <v>939421478</v>
      </c>
      <c r="I133" s="2">
        <v>10</v>
      </c>
      <c r="J133" s="2">
        <v>50</v>
      </c>
      <c r="K133" s="2">
        <v>0</v>
      </c>
      <c r="L133" s="3">
        <f xml:space="preserve"> 0 + 2.31</f>
        <v>2.31</v>
      </c>
      <c r="M133" s="3">
        <f xml:space="preserve"> 0 + 2.08</f>
        <v>2.08</v>
      </c>
      <c r="N133" s="3">
        <f xml:space="preserve"> 0 + 4.79</f>
        <v>4.79</v>
      </c>
      <c r="O133" s="2">
        <v>0</v>
      </c>
      <c r="Q133">
        <f t="shared" si="6"/>
        <v>2.31</v>
      </c>
      <c r="R133">
        <f t="shared" si="7"/>
        <v>2.08</v>
      </c>
      <c r="S133">
        <f t="shared" si="8"/>
        <v>4.79</v>
      </c>
    </row>
    <row r="134" spans="1:19" x14ac:dyDescent="0.25">
      <c r="A134" s="2">
        <v>44</v>
      </c>
      <c r="B134" s="2" t="s">
        <v>20</v>
      </c>
      <c r="C134" s="2">
        <v>1</v>
      </c>
      <c r="D134" s="2">
        <v>1</v>
      </c>
      <c r="E134" s="2" t="s">
        <v>15</v>
      </c>
      <c r="F134" s="2">
        <v>1</v>
      </c>
      <c r="G134" s="2">
        <v>1000</v>
      </c>
      <c r="H134" s="2">
        <v>307252398</v>
      </c>
      <c r="I134" s="2">
        <v>10</v>
      </c>
      <c r="J134" s="2">
        <v>50</v>
      </c>
      <c r="K134" s="2">
        <v>0</v>
      </c>
      <c r="L134" s="3">
        <f xml:space="preserve"> 0 + 10.5</f>
        <v>10.5</v>
      </c>
      <c r="M134" s="3">
        <f xml:space="preserve"> 0 + 7.36</f>
        <v>7.36</v>
      </c>
      <c r="N134" s="3">
        <f xml:space="preserve"> 0 + 18.59</f>
        <v>18.59</v>
      </c>
      <c r="O134" s="2">
        <v>0</v>
      </c>
      <c r="Q134">
        <f t="shared" si="6"/>
        <v>10.5</v>
      </c>
      <c r="R134">
        <f t="shared" si="7"/>
        <v>7.36</v>
      </c>
      <c r="S134">
        <f t="shared" si="8"/>
        <v>18.59</v>
      </c>
    </row>
    <row r="135" spans="1:19" x14ac:dyDescent="0.25">
      <c r="A135" s="2">
        <v>44</v>
      </c>
      <c r="B135" s="2" t="s">
        <v>20</v>
      </c>
      <c r="C135" s="2">
        <v>1</v>
      </c>
      <c r="D135" s="2">
        <v>1</v>
      </c>
      <c r="E135" s="2" t="s">
        <v>16</v>
      </c>
      <c r="F135" s="2">
        <v>1</v>
      </c>
      <c r="G135" s="2">
        <v>1000</v>
      </c>
      <c r="H135" s="2">
        <v>307252398</v>
      </c>
      <c r="I135" s="2">
        <v>10</v>
      </c>
      <c r="J135" s="2">
        <v>50</v>
      </c>
      <c r="K135" s="2">
        <v>0</v>
      </c>
      <c r="L135" s="3">
        <f xml:space="preserve"> 0 + 2.29</f>
        <v>2.29</v>
      </c>
      <c r="M135" s="3">
        <f xml:space="preserve"> 0 + 3.82</f>
        <v>3.82</v>
      </c>
      <c r="N135" s="3">
        <f xml:space="preserve"> 0 + 6.62</f>
        <v>6.62</v>
      </c>
      <c r="O135" s="2">
        <v>0</v>
      </c>
      <c r="Q135">
        <f t="shared" si="6"/>
        <v>2.29</v>
      </c>
      <c r="R135">
        <f t="shared" si="7"/>
        <v>3.82</v>
      </c>
      <c r="S135">
        <f t="shared" si="8"/>
        <v>6.62</v>
      </c>
    </row>
    <row r="136" spans="1:19" x14ac:dyDescent="0.25">
      <c r="A136" s="2">
        <v>44</v>
      </c>
      <c r="B136" s="2" t="s">
        <v>20</v>
      </c>
      <c r="C136" s="2">
        <v>1</v>
      </c>
      <c r="D136" s="2">
        <v>1</v>
      </c>
      <c r="E136" s="2" t="s">
        <v>17</v>
      </c>
      <c r="F136" s="2">
        <v>1</v>
      </c>
      <c r="G136" s="2">
        <v>1000</v>
      </c>
      <c r="H136" s="2">
        <v>307252398</v>
      </c>
      <c r="I136" s="2">
        <v>10</v>
      </c>
      <c r="J136" s="2">
        <v>50</v>
      </c>
      <c r="K136" s="2">
        <v>0</v>
      </c>
      <c r="L136" s="3">
        <f xml:space="preserve"> 0 + 3.5</f>
        <v>3.5</v>
      </c>
      <c r="M136" s="3">
        <f xml:space="preserve"> 0 + 2.33</f>
        <v>2.33</v>
      </c>
      <c r="N136" s="3">
        <f xml:space="preserve"> 0 + 6.2</f>
        <v>6.2</v>
      </c>
      <c r="O136" s="2">
        <v>0</v>
      </c>
      <c r="Q136">
        <f t="shared" si="6"/>
        <v>3.5</v>
      </c>
      <c r="R136">
        <f t="shared" si="7"/>
        <v>2.33</v>
      </c>
      <c r="S136">
        <f t="shared" si="8"/>
        <v>6.2</v>
      </c>
    </row>
    <row r="137" spans="1:19" x14ac:dyDescent="0.25">
      <c r="A137" s="2">
        <v>45</v>
      </c>
      <c r="B137" s="2" t="s">
        <v>20</v>
      </c>
      <c r="C137" s="2">
        <v>1</v>
      </c>
      <c r="D137" s="2">
        <v>1</v>
      </c>
      <c r="E137" s="2" t="s">
        <v>15</v>
      </c>
      <c r="F137" s="2">
        <v>1</v>
      </c>
      <c r="G137" s="2">
        <v>1000</v>
      </c>
      <c r="H137" s="2">
        <v>933515109</v>
      </c>
      <c r="I137" s="2">
        <v>10</v>
      </c>
      <c r="J137" s="2">
        <v>50</v>
      </c>
      <c r="K137" s="2">
        <v>0</v>
      </c>
      <c r="L137" s="3">
        <f xml:space="preserve"> 0 + 7.97</f>
        <v>7.97</v>
      </c>
      <c r="M137" s="3">
        <f xml:space="preserve"> 0 + 5.44</f>
        <v>5.44</v>
      </c>
      <c r="N137" s="3">
        <f xml:space="preserve"> 0 + 14.14</f>
        <v>14.14</v>
      </c>
      <c r="O137" s="2">
        <v>0</v>
      </c>
      <c r="Q137">
        <f t="shared" si="6"/>
        <v>7.97</v>
      </c>
      <c r="R137">
        <f t="shared" si="7"/>
        <v>5.44</v>
      </c>
      <c r="S137">
        <f t="shared" si="8"/>
        <v>14.14</v>
      </c>
    </row>
    <row r="138" spans="1:19" x14ac:dyDescent="0.25">
      <c r="A138" s="2">
        <v>45</v>
      </c>
      <c r="B138" s="2" t="s">
        <v>20</v>
      </c>
      <c r="C138" s="2">
        <v>1</v>
      </c>
      <c r="D138" s="2">
        <v>1</v>
      </c>
      <c r="E138" s="2" t="s">
        <v>16</v>
      </c>
      <c r="F138" s="2">
        <v>1</v>
      </c>
      <c r="G138" s="2">
        <v>1000</v>
      </c>
      <c r="H138" s="2">
        <v>933515109</v>
      </c>
      <c r="I138" s="2">
        <v>10</v>
      </c>
      <c r="J138" s="2">
        <v>50</v>
      </c>
      <c r="K138" s="2">
        <v>0</v>
      </c>
      <c r="L138" s="3">
        <f xml:space="preserve"> 0 + 3.2</f>
        <v>3.2</v>
      </c>
      <c r="M138" s="3">
        <f xml:space="preserve"> 0 + 3.92</f>
        <v>3.92</v>
      </c>
      <c r="N138" s="3">
        <f xml:space="preserve"> 0 + 7.63</f>
        <v>7.63</v>
      </c>
      <c r="O138" s="2">
        <v>0</v>
      </c>
      <c r="Q138">
        <f t="shared" si="6"/>
        <v>3.2</v>
      </c>
      <c r="R138">
        <f t="shared" si="7"/>
        <v>3.92</v>
      </c>
      <c r="S138">
        <f t="shared" si="8"/>
        <v>7.63</v>
      </c>
    </row>
    <row r="139" spans="1:19" x14ac:dyDescent="0.25">
      <c r="A139" s="2">
        <v>45</v>
      </c>
      <c r="B139" s="2" t="s">
        <v>20</v>
      </c>
      <c r="C139" s="2">
        <v>1</v>
      </c>
      <c r="D139" s="2">
        <v>1</v>
      </c>
      <c r="E139" s="2" t="s">
        <v>17</v>
      </c>
      <c r="F139" s="2">
        <v>1</v>
      </c>
      <c r="G139" s="2">
        <v>1000</v>
      </c>
      <c r="H139" s="2">
        <v>933515109</v>
      </c>
      <c r="I139" s="2">
        <v>10</v>
      </c>
      <c r="J139" s="2">
        <v>50</v>
      </c>
      <c r="K139" s="2">
        <v>0</v>
      </c>
      <c r="L139" s="3">
        <f xml:space="preserve"> 0 + 2.96</f>
        <v>2.96</v>
      </c>
      <c r="M139" s="3">
        <f xml:space="preserve"> 0 + 2.21</f>
        <v>2.21</v>
      </c>
      <c r="N139" s="3">
        <f xml:space="preserve"> 0 + 5.58</f>
        <v>5.58</v>
      </c>
      <c r="O139" s="2">
        <v>0</v>
      </c>
      <c r="Q139">
        <f t="shared" si="6"/>
        <v>2.96</v>
      </c>
      <c r="R139">
        <f t="shared" si="7"/>
        <v>2.21</v>
      </c>
      <c r="S139">
        <f t="shared" si="8"/>
        <v>5.58</v>
      </c>
    </row>
    <row r="140" spans="1:19" x14ac:dyDescent="0.25">
      <c r="A140" s="2">
        <v>46</v>
      </c>
      <c r="B140" s="2" t="s">
        <v>20</v>
      </c>
      <c r="C140" s="2">
        <v>1</v>
      </c>
      <c r="D140" s="2">
        <v>1</v>
      </c>
      <c r="E140" s="2" t="s">
        <v>15</v>
      </c>
      <c r="F140" s="2">
        <v>1</v>
      </c>
      <c r="G140" s="2">
        <v>1000</v>
      </c>
      <c r="H140" s="2">
        <v>1199358335</v>
      </c>
      <c r="I140" s="2">
        <v>10</v>
      </c>
      <c r="J140" s="2">
        <v>50</v>
      </c>
      <c r="K140" s="2">
        <v>0</v>
      </c>
      <c r="L140" s="3">
        <f xml:space="preserve"> 0 + 8.49</f>
        <v>8.49</v>
      </c>
      <c r="M140" s="3">
        <f xml:space="preserve"> 0 + 5.71</f>
        <v>5.71</v>
      </c>
      <c r="N140" s="3">
        <f xml:space="preserve"> 0 + 14.87</f>
        <v>14.87</v>
      </c>
      <c r="O140" s="2">
        <v>0</v>
      </c>
      <c r="Q140">
        <f t="shared" si="6"/>
        <v>8.49</v>
      </c>
      <c r="R140">
        <f t="shared" si="7"/>
        <v>5.71</v>
      </c>
      <c r="S140">
        <f t="shared" si="8"/>
        <v>14.87</v>
      </c>
    </row>
    <row r="141" spans="1:19" x14ac:dyDescent="0.25">
      <c r="A141" s="2">
        <v>46</v>
      </c>
      <c r="B141" s="2" t="s">
        <v>20</v>
      </c>
      <c r="C141" s="2">
        <v>1</v>
      </c>
      <c r="D141" s="2">
        <v>1</v>
      </c>
      <c r="E141" s="2" t="s">
        <v>16</v>
      </c>
      <c r="F141" s="2">
        <v>1</v>
      </c>
      <c r="G141" s="2">
        <v>1000</v>
      </c>
      <c r="H141" s="2">
        <v>1199358335</v>
      </c>
      <c r="I141" s="2">
        <v>10</v>
      </c>
      <c r="J141" s="2">
        <v>50</v>
      </c>
      <c r="K141" s="2">
        <v>0</v>
      </c>
      <c r="L141" s="3">
        <f xml:space="preserve"> 0 + 2.65</f>
        <v>2.65</v>
      </c>
      <c r="M141" s="3">
        <f xml:space="preserve"> 0 + 3.88</f>
        <v>3.88</v>
      </c>
      <c r="N141" s="3">
        <f xml:space="preserve"> 0 + 7.04</f>
        <v>7.04</v>
      </c>
      <c r="O141" s="2">
        <v>0</v>
      </c>
      <c r="Q141">
        <f t="shared" si="6"/>
        <v>2.65</v>
      </c>
      <c r="R141">
        <f t="shared" si="7"/>
        <v>3.88</v>
      </c>
      <c r="S141">
        <f t="shared" si="8"/>
        <v>7.04</v>
      </c>
    </row>
    <row r="142" spans="1:19" x14ac:dyDescent="0.25">
      <c r="A142" s="2">
        <v>46</v>
      </c>
      <c r="B142" s="2" t="s">
        <v>20</v>
      </c>
      <c r="C142" s="2">
        <v>1</v>
      </c>
      <c r="D142" s="2">
        <v>1</v>
      </c>
      <c r="E142" s="2" t="s">
        <v>17</v>
      </c>
      <c r="F142" s="2">
        <v>1</v>
      </c>
      <c r="G142" s="2">
        <v>1000</v>
      </c>
      <c r="H142" s="2">
        <v>1199358335</v>
      </c>
      <c r="I142" s="2">
        <v>10</v>
      </c>
      <c r="J142" s="2">
        <v>50</v>
      </c>
      <c r="K142" s="2">
        <v>0</v>
      </c>
      <c r="L142" s="3">
        <f xml:space="preserve"> 0 + 2.68</f>
        <v>2.68</v>
      </c>
      <c r="M142" s="3">
        <f xml:space="preserve"> 0 + 2.27</f>
        <v>2.27</v>
      </c>
      <c r="N142" s="3">
        <f xml:space="preserve"> 0 + 5.36</f>
        <v>5.36</v>
      </c>
      <c r="O142" s="2">
        <v>0</v>
      </c>
      <c r="Q142">
        <f t="shared" si="6"/>
        <v>2.68</v>
      </c>
      <c r="R142">
        <f t="shared" si="7"/>
        <v>2.27</v>
      </c>
      <c r="S142">
        <f t="shared" si="8"/>
        <v>5.36</v>
      </c>
    </row>
    <row r="143" spans="1:19" x14ac:dyDescent="0.25">
      <c r="A143" s="2">
        <v>47</v>
      </c>
      <c r="B143" s="2" t="s">
        <v>20</v>
      </c>
      <c r="C143" s="2">
        <v>1</v>
      </c>
      <c r="D143" s="2">
        <v>1</v>
      </c>
      <c r="E143" s="2" t="s">
        <v>15</v>
      </c>
      <c r="F143" s="2">
        <v>1</v>
      </c>
      <c r="G143" s="2">
        <v>1000</v>
      </c>
      <c r="H143" s="2">
        <v>264363043</v>
      </c>
      <c r="I143" s="2">
        <v>10</v>
      </c>
      <c r="J143" s="2">
        <v>50</v>
      </c>
      <c r="K143" s="2">
        <v>0</v>
      </c>
      <c r="L143" s="3">
        <f xml:space="preserve"> 0 + 5.62</f>
        <v>5.62</v>
      </c>
      <c r="M143" s="3">
        <f xml:space="preserve"> 0 + 5.42</f>
        <v>5.42</v>
      </c>
      <c r="N143" s="3">
        <f xml:space="preserve"> 0 + 11.75</f>
        <v>11.75</v>
      </c>
      <c r="O143" s="2">
        <v>0</v>
      </c>
      <c r="Q143">
        <f t="shared" si="6"/>
        <v>5.62</v>
      </c>
      <c r="R143">
        <f t="shared" si="7"/>
        <v>5.42</v>
      </c>
      <c r="S143">
        <f t="shared" si="8"/>
        <v>11.75</v>
      </c>
    </row>
    <row r="144" spans="1:19" x14ac:dyDescent="0.25">
      <c r="A144" s="2">
        <v>47</v>
      </c>
      <c r="B144" s="2" t="s">
        <v>20</v>
      </c>
      <c r="C144" s="2">
        <v>1</v>
      </c>
      <c r="D144" s="2">
        <v>1</v>
      </c>
      <c r="E144" s="2" t="s">
        <v>16</v>
      </c>
      <c r="F144" s="2">
        <v>1</v>
      </c>
      <c r="G144" s="2">
        <v>1000</v>
      </c>
      <c r="H144" s="2">
        <v>264363043</v>
      </c>
      <c r="I144" s="2">
        <v>10</v>
      </c>
      <c r="J144" s="2">
        <v>50</v>
      </c>
      <c r="K144" s="2">
        <v>0</v>
      </c>
      <c r="L144" s="3">
        <f xml:space="preserve"> 0 + 3.15</f>
        <v>3.15</v>
      </c>
      <c r="M144" s="3">
        <f xml:space="preserve"> 0 + 3.95</f>
        <v>3.95</v>
      </c>
      <c r="N144" s="3">
        <f xml:space="preserve"> 0 + 7.62</f>
        <v>7.62</v>
      </c>
      <c r="O144" s="2">
        <v>0</v>
      </c>
      <c r="Q144">
        <f t="shared" si="6"/>
        <v>3.15</v>
      </c>
      <c r="R144">
        <f t="shared" si="7"/>
        <v>3.95</v>
      </c>
      <c r="S144">
        <f t="shared" si="8"/>
        <v>7.62</v>
      </c>
    </row>
    <row r="145" spans="1:19" x14ac:dyDescent="0.25">
      <c r="A145" s="2">
        <v>47</v>
      </c>
      <c r="B145" s="2" t="s">
        <v>20</v>
      </c>
      <c r="C145" s="2">
        <v>1</v>
      </c>
      <c r="D145" s="2">
        <v>1</v>
      </c>
      <c r="E145" s="2" t="s">
        <v>17</v>
      </c>
      <c r="F145" s="2">
        <v>1</v>
      </c>
      <c r="G145" s="2">
        <v>1000</v>
      </c>
      <c r="H145" s="2">
        <v>264363043</v>
      </c>
      <c r="I145" s="2">
        <v>10</v>
      </c>
      <c r="J145" s="2">
        <v>50</v>
      </c>
      <c r="K145" s="2">
        <v>0</v>
      </c>
      <c r="L145" s="3">
        <f xml:space="preserve"> 0 + 5.38</f>
        <v>5.38</v>
      </c>
      <c r="M145" s="3">
        <f xml:space="preserve"> 0 + 3.41</f>
        <v>3.41</v>
      </c>
      <c r="N145" s="3">
        <f xml:space="preserve"> 0 + 9.16</f>
        <v>9.16</v>
      </c>
      <c r="O145" s="2">
        <v>0</v>
      </c>
      <c r="Q145">
        <f t="shared" si="6"/>
        <v>5.38</v>
      </c>
      <c r="R145">
        <f t="shared" si="7"/>
        <v>3.41</v>
      </c>
      <c r="S145">
        <f t="shared" si="8"/>
        <v>9.16</v>
      </c>
    </row>
    <row r="146" spans="1:19" x14ac:dyDescent="0.25">
      <c r="A146" s="2">
        <v>48</v>
      </c>
      <c r="B146" s="2" t="s">
        <v>20</v>
      </c>
      <c r="C146" s="2">
        <v>1</v>
      </c>
      <c r="D146" s="2">
        <v>1</v>
      </c>
      <c r="E146" s="2" t="s">
        <v>15</v>
      </c>
      <c r="F146" s="2">
        <v>1</v>
      </c>
      <c r="G146" s="2">
        <v>1000</v>
      </c>
      <c r="H146" s="2">
        <v>1805033614</v>
      </c>
      <c r="I146" s="2">
        <v>10</v>
      </c>
      <c r="J146" s="2">
        <v>50</v>
      </c>
      <c r="K146" s="2">
        <v>0</v>
      </c>
      <c r="L146" s="3">
        <f xml:space="preserve"> 0 + 7.74</f>
        <v>7.74</v>
      </c>
      <c r="M146" s="3">
        <f xml:space="preserve"> 0 + 5.56</f>
        <v>5.56</v>
      </c>
      <c r="N146" s="3">
        <f xml:space="preserve"> 0 + 14.02</f>
        <v>14.02</v>
      </c>
      <c r="O146" s="2">
        <v>0</v>
      </c>
      <c r="Q146">
        <f t="shared" si="6"/>
        <v>7.74</v>
      </c>
      <c r="R146">
        <f t="shared" si="7"/>
        <v>5.56</v>
      </c>
      <c r="S146">
        <f t="shared" si="8"/>
        <v>14.02</v>
      </c>
    </row>
    <row r="147" spans="1:19" x14ac:dyDescent="0.25">
      <c r="A147" s="2">
        <v>48</v>
      </c>
      <c r="B147" s="2" t="s">
        <v>20</v>
      </c>
      <c r="C147" s="2">
        <v>1</v>
      </c>
      <c r="D147" s="2">
        <v>1</v>
      </c>
      <c r="E147" s="2" t="s">
        <v>16</v>
      </c>
      <c r="F147" s="2">
        <v>1</v>
      </c>
      <c r="G147" s="2">
        <v>1000</v>
      </c>
      <c r="H147" s="2">
        <v>1805033614</v>
      </c>
      <c r="I147" s="2">
        <v>10</v>
      </c>
      <c r="J147" s="2">
        <v>50</v>
      </c>
      <c r="K147" s="2">
        <v>0</v>
      </c>
      <c r="L147" s="3">
        <f xml:space="preserve"> 0 + 3</f>
        <v>3</v>
      </c>
      <c r="M147" s="3">
        <f xml:space="preserve"> 0 + 4.19</f>
        <v>4.1900000000000004</v>
      </c>
      <c r="N147" s="3">
        <f xml:space="preserve"> 0 + 7.71</f>
        <v>7.71</v>
      </c>
      <c r="O147" s="2">
        <v>0</v>
      </c>
      <c r="Q147">
        <f t="shared" si="6"/>
        <v>3</v>
      </c>
      <c r="R147">
        <f t="shared" si="7"/>
        <v>4.1900000000000004</v>
      </c>
      <c r="S147">
        <f t="shared" si="8"/>
        <v>7.71</v>
      </c>
    </row>
    <row r="148" spans="1:19" x14ac:dyDescent="0.25">
      <c r="A148" s="2">
        <v>48</v>
      </c>
      <c r="B148" s="2" t="s">
        <v>20</v>
      </c>
      <c r="C148" s="2">
        <v>1</v>
      </c>
      <c r="D148" s="2">
        <v>1</v>
      </c>
      <c r="E148" s="2" t="s">
        <v>17</v>
      </c>
      <c r="F148" s="2">
        <v>1</v>
      </c>
      <c r="G148" s="2">
        <v>1000</v>
      </c>
      <c r="H148" s="2">
        <v>1805033614</v>
      </c>
      <c r="I148" s="2">
        <v>10</v>
      </c>
      <c r="J148" s="2">
        <v>50</v>
      </c>
      <c r="K148" s="2">
        <v>0</v>
      </c>
      <c r="L148" s="3">
        <f xml:space="preserve"> 0 + 3.14</f>
        <v>3.14</v>
      </c>
      <c r="M148" s="3">
        <f xml:space="preserve"> 0 + 2.55</f>
        <v>2.5499999999999998</v>
      </c>
      <c r="N148" s="3">
        <f xml:space="preserve"> 0 + 6.09</f>
        <v>6.09</v>
      </c>
      <c r="O148" s="2">
        <v>0</v>
      </c>
      <c r="Q148">
        <f t="shared" si="6"/>
        <v>3.14</v>
      </c>
      <c r="R148">
        <f t="shared" si="7"/>
        <v>2.5499999999999998</v>
      </c>
      <c r="S148">
        <f t="shared" si="8"/>
        <v>6.09</v>
      </c>
    </row>
    <row r="149" spans="1:19" x14ac:dyDescent="0.25">
      <c r="A149" s="2">
        <v>49</v>
      </c>
      <c r="B149" s="2" t="s">
        <v>20</v>
      </c>
      <c r="C149" s="2">
        <v>1</v>
      </c>
      <c r="D149" s="2">
        <v>1</v>
      </c>
      <c r="E149" s="2" t="s">
        <v>15</v>
      </c>
      <c r="F149" s="2">
        <v>1</v>
      </c>
      <c r="G149" s="2">
        <v>1000</v>
      </c>
      <c r="H149" s="2">
        <v>838991380</v>
      </c>
      <c r="I149" s="2">
        <v>10</v>
      </c>
      <c r="J149" s="2">
        <v>50</v>
      </c>
      <c r="K149" s="2">
        <v>0</v>
      </c>
      <c r="L149" s="3">
        <f xml:space="preserve"> 0 + 6.06</f>
        <v>6.06</v>
      </c>
      <c r="M149" s="3">
        <f xml:space="preserve"> 0 + 4.94</f>
        <v>4.9400000000000004</v>
      </c>
      <c r="N149" s="3">
        <f xml:space="preserve"> 0 + 11.72</f>
        <v>11.72</v>
      </c>
      <c r="O149" s="2">
        <v>0</v>
      </c>
      <c r="Q149">
        <f t="shared" si="6"/>
        <v>6.06</v>
      </c>
      <c r="R149">
        <f t="shared" si="7"/>
        <v>4.9400000000000004</v>
      </c>
      <c r="S149">
        <f t="shared" si="8"/>
        <v>11.72</v>
      </c>
    </row>
    <row r="150" spans="1:19" x14ac:dyDescent="0.25">
      <c r="A150" s="2">
        <v>49</v>
      </c>
      <c r="B150" s="2" t="s">
        <v>20</v>
      </c>
      <c r="C150" s="2">
        <v>1</v>
      </c>
      <c r="D150" s="2">
        <v>1</v>
      </c>
      <c r="E150" s="2" t="s">
        <v>16</v>
      </c>
      <c r="F150" s="2">
        <v>1</v>
      </c>
      <c r="G150" s="2">
        <v>1000</v>
      </c>
      <c r="H150" s="2">
        <v>838991380</v>
      </c>
      <c r="I150" s="2">
        <v>10</v>
      </c>
      <c r="J150" s="2">
        <v>50</v>
      </c>
      <c r="K150" s="2">
        <v>0</v>
      </c>
      <c r="L150" s="3">
        <f xml:space="preserve"> 0 + 1.62</f>
        <v>1.62</v>
      </c>
      <c r="M150" s="3">
        <f xml:space="preserve"> 0 + 3.12</f>
        <v>3.12</v>
      </c>
      <c r="N150" s="3">
        <f xml:space="preserve"> 0 + 5.21</f>
        <v>5.21</v>
      </c>
      <c r="O150" s="2">
        <v>0</v>
      </c>
      <c r="Q150">
        <f t="shared" si="6"/>
        <v>1.62</v>
      </c>
      <c r="R150">
        <f t="shared" si="7"/>
        <v>3.12</v>
      </c>
      <c r="S150">
        <f t="shared" si="8"/>
        <v>5.21</v>
      </c>
    </row>
    <row r="151" spans="1:19" x14ac:dyDescent="0.25">
      <c r="A151" s="2">
        <v>49</v>
      </c>
      <c r="B151" s="2" t="s">
        <v>20</v>
      </c>
      <c r="C151" s="2">
        <v>1</v>
      </c>
      <c r="D151" s="2">
        <v>1</v>
      </c>
      <c r="E151" s="2" t="s">
        <v>17</v>
      </c>
      <c r="F151" s="2">
        <v>1</v>
      </c>
      <c r="G151" s="2">
        <v>1000</v>
      </c>
      <c r="H151" s="2">
        <v>838991380</v>
      </c>
      <c r="I151" s="2">
        <v>10</v>
      </c>
      <c r="J151" s="2">
        <v>50</v>
      </c>
      <c r="K151" s="2">
        <v>0</v>
      </c>
      <c r="L151" s="3">
        <f xml:space="preserve"> 0 + 3.72</f>
        <v>3.72</v>
      </c>
      <c r="M151" s="3">
        <f xml:space="preserve"> 0 + 2.78</f>
        <v>2.78</v>
      </c>
      <c r="N151" s="3">
        <f xml:space="preserve"> 0 + 6.9</f>
        <v>6.9</v>
      </c>
      <c r="O151" s="2">
        <v>0</v>
      </c>
      <c r="Q151">
        <f t="shared" si="6"/>
        <v>3.72</v>
      </c>
      <c r="R151">
        <f t="shared" si="7"/>
        <v>2.78</v>
      </c>
      <c r="S151">
        <f t="shared" si="8"/>
        <v>6.9</v>
      </c>
    </row>
    <row r="152" spans="1:19" x14ac:dyDescent="0.25">
      <c r="A152" s="2">
        <v>0</v>
      </c>
      <c r="B152" s="2" t="s">
        <v>20</v>
      </c>
      <c r="C152" s="2">
        <v>1</v>
      </c>
      <c r="D152" s="2">
        <v>2</v>
      </c>
      <c r="E152" s="2" t="s">
        <v>15</v>
      </c>
      <c r="F152" s="2">
        <v>1</v>
      </c>
      <c r="G152" s="2">
        <v>1000</v>
      </c>
      <c r="H152" s="2">
        <v>325467165</v>
      </c>
      <c r="I152" s="2">
        <v>10</v>
      </c>
      <c r="J152" s="2">
        <v>50</v>
      </c>
      <c r="K152" s="2">
        <v>0</v>
      </c>
      <c r="L152" s="3">
        <f xml:space="preserve"> 0 + 11.66</f>
        <v>11.66</v>
      </c>
      <c r="M152" s="3">
        <f xml:space="preserve"> 0 + 9.29</f>
        <v>9.2899999999999991</v>
      </c>
      <c r="N152" s="3">
        <f xml:space="preserve"> 0 + 22.4</f>
        <v>22.4</v>
      </c>
      <c r="O152" s="2">
        <v>0</v>
      </c>
      <c r="Q152">
        <f t="shared" si="6"/>
        <v>5.83</v>
      </c>
      <c r="R152">
        <f t="shared" si="7"/>
        <v>4.6449999999999996</v>
      </c>
      <c r="S152">
        <f t="shared" si="8"/>
        <v>11.2</v>
      </c>
    </row>
    <row r="153" spans="1:19" x14ac:dyDescent="0.25">
      <c r="A153" s="2">
        <v>0</v>
      </c>
      <c r="B153" s="2" t="s">
        <v>20</v>
      </c>
      <c r="C153" s="2">
        <v>1</v>
      </c>
      <c r="D153" s="2">
        <v>2</v>
      </c>
      <c r="E153" s="2" t="s">
        <v>16</v>
      </c>
      <c r="F153" s="2">
        <v>1</v>
      </c>
      <c r="G153" s="2">
        <v>1000</v>
      </c>
      <c r="H153" s="2">
        <v>325467165</v>
      </c>
      <c r="I153" s="2">
        <v>10</v>
      </c>
      <c r="J153" s="2">
        <v>50</v>
      </c>
      <c r="K153" s="2">
        <v>0</v>
      </c>
      <c r="L153" s="3">
        <f xml:space="preserve"> 0 + 4.21</f>
        <v>4.21</v>
      </c>
      <c r="M153" s="3">
        <f xml:space="preserve"> 0 + 7.11</f>
        <v>7.11</v>
      </c>
      <c r="N153" s="3">
        <f xml:space="preserve"> 0 + 12.37</f>
        <v>12.37</v>
      </c>
      <c r="O153" s="2">
        <v>0</v>
      </c>
      <c r="Q153">
        <f t="shared" si="6"/>
        <v>2.105</v>
      </c>
      <c r="R153">
        <f t="shared" si="7"/>
        <v>3.5550000000000002</v>
      </c>
      <c r="S153">
        <f t="shared" si="8"/>
        <v>6.1849999999999996</v>
      </c>
    </row>
    <row r="154" spans="1:19" x14ac:dyDescent="0.25">
      <c r="A154" s="2">
        <v>0</v>
      </c>
      <c r="B154" s="2" t="s">
        <v>20</v>
      </c>
      <c r="C154" s="2">
        <v>1</v>
      </c>
      <c r="D154" s="2">
        <v>2</v>
      </c>
      <c r="E154" s="2" t="s">
        <v>17</v>
      </c>
      <c r="F154" s="2">
        <v>1</v>
      </c>
      <c r="G154" s="2">
        <v>1000</v>
      </c>
      <c r="H154" s="2">
        <v>325467165</v>
      </c>
      <c r="I154" s="2">
        <v>10</v>
      </c>
      <c r="J154" s="2">
        <v>50</v>
      </c>
      <c r="K154" s="2">
        <v>0</v>
      </c>
      <c r="L154" s="3">
        <f xml:space="preserve"> 0 + 6.03</f>
        <v>6.03</v>
      </c>
      <c r="M154" s="3">
        <f xml:space="preserve"> 0 + 4.54</f>
        <v>4.54</v>
      </c>
      <c r="N154" s="3">
        <f xml:space="preserve"> 0 + 11.39</f>
        <v>11.39</v>
      </c>
      <c r="O154" s="2">
        <v>0</v>
      </c>
      <c r="Q154">
        <f t="shared" si="6"/>
        <v>3.0150000000000001</v>
      </c>
      <c r="R154">
        <f t="shared" si="7"/>
        <v>2.27</v>
      </c>
      <c r="S154">
        <f t="shared" si="8"/>
        <v>5.6950000000000003</v>
      </c>
    </row>
    <row r="155" spans="1:19" x14ac:dyDescent="0.25">
      <c r="A155" s="2">
        <v>1</v>
      </c>
      <c r="B155" s="2" t="s">
        <v>20</v>
      </c>
      <c r="C155" s="2">
        <v>1</v>
      </c>
      <c r="D155" s="2">
        <v>2</v>
      </c>
      <c r="E155" s="2" t="s">
        <v>15</v>
      </c>
      <c r="F155" s="2">
        <v>1</v>
      </c>
      <c r="G155" s="2">
        <v>1000</v>
      </c>
      <c r="H155" s="2">
        <v>506683626</v>
      </c>
      <c r="I155" s="2">
        <v>10</v>
      </c>
      <c r="J155" s="2">
        <v>50</v>
      </c>
      <c r="K155" s="2">
        <v>0</v>
      </c>
      <c r="L155" s="3">
        <f xml:space="preserve"> 0 + 14.28</f>
        <v>14.28</v>
      </c>
      <c r="M155" s="3">
        <f xml:space="preserve"> 0 + 11.31</f>
        <v>11.31</v>
      </c>
      <c r="N155" s="3">
        <f xml:space="preserve"> 0 + 27.08</f>
        <v>27.08</v>
      </c>
      <c r="O155" s="2">
        <v>0</v>
      </c>
      <c r="Q155">
        <f t="shared" si="6"/>
        <v>7.14</v>
      </c>
      <c r="R155">
        <f t="shared" si="7"/>
        <v>5.6550000000000002</v>
      </c>
      <c r="S155">
        <f t="shared" si="8"/>
        <v>13.54</v>
      </c>
    </row>
    <row r="156" spans="1:19" x14ac:dyDescent="0.25">
      <c r="A156" s="2">
        <v>1</v>
      </c>
      <c r="B156" s="2" t="s">
        <v>20</v>
      </c>
      <c r="C156" s="2">
        <v>1</v>
      </c>
      <c r="D156" s="2">
        <v>2</v>
      </c>
      <c r="E156" s="2" t="s">
        <v>16</v>
      </c>
      <c r="F156" s="2">
        <v>1</v>
      </c>
      <c r="G156" s="2">
        <v>1000</v>
      </c>
      <c r="H156" s="2">
        <v>506683626</v>
      </c>
      <c r="I156" s="2">
        <v>10</v>
      </c>
      <c r="J156" s="2">
        <v>50</v>
      </c>
      <c r="K156" s="2">
        <v>0</v>
      </c>
      <c r="L156" s="3">
        <f xml:space="preserve"> 0 + 5.92</f>
        <v>5.92</v>
      </c>
      <c r="M156" s="3">
        <f xml:space="preserve"> 0 + 8.14</f>
        <v>8.14</v>
      </c>
      <c r="N156" s="3">
        <f xml:space="preserve"> 0 + 15.53</f>
        <v>15.53</v>
      </c>
      <c r="O156" s="2">
        <v>0</v>
      </c>
      <c r="Q156">
        <f t="shared" si="6"/>
        <v>2.96</v>
      </c>
      <c r="R156">
        <f t="shared" si="7"/>
        <v>4.07</v>
      </c>
      <c r="S156">
        <f t="shared" si="8"/>
        <v>7.7649999999999997</v>
      </c>
    </row>
    <row r="157" spans="1:19" x14ac:dyDescent="0.25">
      <c r="A157" s="2">
        <v>1</v>
      </c>
      <c r="B157" s="2" t="s">
        <v>20</v>
      </c>
      <c r="C157" s="2">
        <v>1</v>
      </c>
      <c r="D157" s="2">
        <v>2</v>
      </c>
      <c r="E157" s="2" t="s">
        <v>17</v>
      </c>
      <c r="F157" s="2">
        <v>1</v>
      </c>
      <c r="G157" s="2">
        <v>1000</v>
      </c>
      <c r="H157" s="2">
        <v>506683626</v>
      </c>
      <c r="I157" s="2">
        <v>10</v>
      </c>
      <c r="J157" s="2">
        <v>50</v>
      </c>
      <c r="K157" s="2">
        <v>0</v>
      </c>
      <c r="L157" s="3">
        <f xml:space="preserve"> 0 + 8.67</f>
        <v>8.67</v>
      </c>
      <c r="M157" s="3">
        <f xml:space="preserve"> 0 + 5.64</f>
        <v>5.64</v>
      </c>
      <c r="N157" s="3">
        <f xml:space="preserve"> 0 + 15.16</f>
        <v>15.16</v>
      </c>
      <c r="O157" s="2">
        <v>0</v>
      </c>
      <c r="Q157">
        <f t="shared" si="6"/>
        <v>4.335</v>
      </c>
      <c r="R157">
        <f t="shared" si="7"/>
        <v>2.82</v>
      </c>
      <c r="S157">
        <f t="shared" si="8"/>
        <v>7.58</v>
      </c>
    </row>
    <row r="158" spans="1:19" x14ac:dyDescent="0.25">
      <c r="A158" s="2">
        <v>2</v>
      </c>
      <c r="B158" s="2" t="s">
        <v>20</v>
      </c>
      <c r="C158" s="2">
        <v>1</v>
      </c>
      <c r="D158" s="2">
        <v>2</v>
      </c>
      <c r="E158" s="2" t="s">
        <v>15</v>
      </c>
      <c r="F158" s="2">
        <v>1</v>
      </c>
      <c r="G158" s="2">
        <v>1000</v>
      </c>
      <c r="H158" s="2">
        <v>1623525913</v>
      </c>
      <c r="I158" s="2">
        <v>10</v>
      </c>
      <c r="J158" s="2">
        <v>50</v>
      </c>
      <c r="K158" s="2">
        <v>0</v>
      </c>
      <c r="L158" s="3">
        <f xml:space="preserve"> 0 + 8.68</f>
        <v>8.68</v>
      </c>
      <c r="M158" s="3">
        <f xml:space="preserve"> 0 + 8.82</f>
        <v>8.82</v>
      </c>
      <c r="N158" s="3">
        <f xml:space="preserve"> 0 + 18.98</f>
        <v>18.98</v>
      </c>
      <c r="O158" s="2">
        <v>0</v>
      </c>
      <c r="Q158">
        <f t="shared" si="6"/>
        <v>4.34</v>
      </c>
      <c r="R158">
        <f t="shared" si="7"/>
        <v>4.41</v>
      </c>
      <c r="S158">
        <f t="shared" si="8"/>
        <v>9.49</v>
      </c>
    </row>
    <row r="159" spans="1:19" x14ac:dyDescent="0.25">
      <c r="A159" s="2">
        <v>2</v>
      </c>
      <c r="B159" s="2" t="s">
        <v>20</v>
      </c>
      <c r="C159" s="2">
        <v>1</v>
      </c>
      <c r="D159" s="2">
        <v>2</v>
      </c>
      <c r="E159" s="2" t="s">
        <v>16</v>
      </c>
      <c r="F159" s="2">
        <v>1</v>
      </c>
      <c r="G159" s="2">
        <v>1000</v>
      </c>
      <c r="H159" s="2">
        <v>1623525913</v>
      </c>
      <c r="I159" s="2">
        <v>10</v>
      </c>
      <c r="J159" s="2">
        <v>50</v>
      </c>
      <c r="K159" s="2">
        <v>0</v>
      </c>
      <c r="L159" s="3">
        <f xml:space="preserve"> 0 + 4.83</f>
        <v>4.83</v>
      </c>
      <c r="M159" s="3">
        <f xml:space="preserve"> 0 + 6.8</f>
        <v>6.8</v>
      </c>
      <c r="N159" s="3">
        <f xml:space="preserve"> 0 + 12.72</f>
        <v>12.72</v>
      </c>
      <c r="O159" s="2">
        <v>0</v>
      </c>
      <c r="Q159">
        <f t="shared" si="6"/>
        <v>2.415</v>
      </c>
      <c r="R159">
        <f t="shared" si="7"/>
        <v>3.4</v>
      </c>
      <c r="S159">
        <f t="shared" si="8"/>
        <v>6.36</v>
      </c>
    </row>
    <row r="160" spans="1:19" x14ac:dyDescent="0.25">
      <c r="A160" s="2">
        <v>2</v>
      </c>
      <c r="B160" s="2" t="s">
        <v>20</v>
      </c>
      <c r="C160" s="2">
        <v>1</v>
      </c>
      <c r="D160" s="2">
        <v>2</v>
      </c>
      <c r="E160" s="2" t="s">
        <v>17</v>
      </c>
      <c r="F160" s="2">
        <v>1</v>
      </c>
      <c r="G160" s="2">
        <v>1000</v>
      </c>
      <c r="H160" s="2">
        <v>1623525913</v>
      </c>
      <c r="I160" s="2">
        <v>10</v>
      </c>
      <c r="J160" s="2">
        <v>50</v>
      </c>
      <c r="K160" s="2">
        <v>0</v>
      </c>
      <c r="L160" s="3">
        <f xml:space="preserve"> 0 + 5.13</f>
        <v>5.13</v>
      </c>
      <c r="M160" s="3">
        <f xml:space="preserve"> 0 + 4.13</f>
        <v>4.13</v>
      </c>
      <c r="N160" s="3">
        <f xml:space="preserve"> 0 + 10.08</f>
        <v>10.08</v>
      </c>
      <c r="O160" s="2">
        <v>0</v>
      </c>
      <c r="Q160">
        <f t="shared" si="6"/>
        <v>2.5649999999999999</v>
      </c>
      <c r="R160">
        <f t="shared" si="7"/>
        <v>2.0649999999999999</v>
      </c>
      <c r="S160">
        <f t="shared" si="8"/>
        <v>5.04</v>
      </c>
    </row>
    <row r="161" spans="1:19" x14ac:dyDescent="0.25">
      <c r="A161" s="2">
        <v>3</v>
      </c>
      <c r="B161" s="2" t="s">
        <v>20</v>
      </c>
      <c r="C161" s="2">
        <v>1</v>
      </c>
      <c r="D161" s="2">
        <v>2</v>
      </c>
      <c r="E161" s="2" t="s">
        <v>15</v>
      </c>
      <c r="F161" s="2">
        <v>1</v>
      </c>
      <c r="G161" s="2">
        <v>1000</v>
      </c>
      <c r="H161" s="2">
        <v>2344573</v>
      </c>
      <c r="I161" s="2">
        <v>10</v>
      </c>
      <c r="J161" s="2">
        <v>50</v>
      </c>
      <c r="K161" s="2">
        <v>0</v>
      </c>
      <c r="L161" s="3">
        <f xml:space="preserve"> 0 + 13.21</f>
        <v>13.21</v>
      </c>
      <c r="M161" s="3">
        <f xml:space="preserve"> 0 + 11.22</f>
        <v>11.22</v>
      </c>
      <c r="N161" s="3">
        <f xml:space="preserve"> 0 + 25.9</f>
        <v>25.9</v>
      </c>
      <c r="O161" s="2">
        <v>0</v>
      </c>
      <c r="Q161">
        <f t="shared" si="6"/>
        <v>6.6050000000000004</v>
      </c>
      <c r="R161">
        <f t="shared" si="7"/>
        <v>5.61</v>
      </c>
      <c r="S161">
        <f t="shared" si="8"/>
        <v>12.95</v>
      </c>
    </row>
    <row r="162" spans="1:19" x14ac:dyDescent="0.25">
      <c r="A162" s="2">
        <v>3</v>
      </c>
      <c r="B162" s="2" t="s">
        <v>20</v>
      </c>
      <c r="C162" s="2">
        <v>1</v>
      </c>
      <c r="D162" s="2">
        <v>2</v>
      </c>
      <c r="E162" s="2" t="s">
        <v>16</v>
      </c>
      <c r="F162" s="2">
        <v>1</v>
      </c>
      <c r="G162" s="2">
        <v>1000</v>
      </c>
      <c r="H162" s="2">
        <v>2344573</v>
      </c>
      <c r="I162" s="2">
        <v>10</v>
      </c>
      <c r="J162" s="2">
        <v>50</v>
      </c>
      <c r="K162" s="2">
        <v>0</v>
      </c>
      <c r="L162" s="3">
        <f xml:space="preserve"> 0 + 4.73</f>
        <v>4.7300000000000004</v>
      </c>
      <c r="M162" s="3">
        <f xml:space="preserve"> 0 + 7.1</f>
        <v>7.1</v>
      </c>
      <c r="N162" s="3">
        <f xml:space="preserve"> 0 + 12.92</f>
        <v>12.92</v>
      </c>
      <c r="O162" s="2">
        <v>0</v>
      </c>
      <c r="Q162">
        <f t="shared" si="6"/>
        <v>2.3650000000000002</v>
      </c>
      <c r="R162">
        <f t="shared" si="7"/>
        <v>3.55</v>
      </c>
      <c r="S162">
        <f t="shared" si="8"/>
        <v>6.46</v>
      </c>
    </row>
    <row r="163" spans="1:19" x14ac:dyDescent="0.25">
      <c r="A163" s="2">
        <v>3</v>
      </c>
      <c r="B163" s="2" t="s">
        <v>20</v>
      </c>
      <c r="C163" s="2">
        <v>1</v>
      </c>
      <c r="D163" s="2">
        <v>2</v>
      </c>
      <c r="E163" s="2" t="s">
        <v>17</v>
      </c>
      <c r="F163" s="2">
        <v>1</v>
      </c>
      <c r="G163" s="2">
        <v>1000</v>
      </c>
      <c r="H163" s="2">
        <v>2344573</v>
      </c>
      <c r="I163" s="2">
        <v>10</v>
      </c>
      <c r="J163" s="2">
        <v>50</v>
      </c>
      <c r="K163" s="2">
        <v>0</v>
      </c>
      <c r="L163" s="3">
        <f xml:space="preserve"> 0 + 5.2</f>
        <v>5.2</v>
      </c>
      <c r="M163" s="3">
        <f xml:space="preserve"> 0 + 3.98</f>
        <v>3.98</v>
      </c>
      <c r="N163" s="3">
        <f xml:space="preserve"> 0 + 10.03</f>
        <v>10.029999999999999</v>
      </c>
      <c r="O163" s="2">
        <v>0</v>
      </c>
      <c r="Q163">
        <f t="shared" si="6"/>
        <v>2.6</v>
      </c>
      <c r="R163">
        <f t="shared" si="7"/>
        <v>1.99</v>
      </c>
      <c r="S163">
        <f t="shared" si="8"/>
        <v>5.0149999999999997</v>
      </c>
    </row>
    <row r="164" spans="1:19" x14ac:dyDescent="0.25">
      <c r="A164" s="2">
        <v>4</v>
      </c>
      <c r="B164" s="2" t="s">
        <v>20</v>
      </c>
      <c r="C164" s="2">
        <v>1</v>
      </c>
      <c r="D164" s="2">
        <v>2</v>
      </c>
      <c r="E164" s="2" t="s">
        <v>15</v>
      </c>
      <c r="F164" s="2">
        <v>1</v>
      </c>
      <c r="G164" s="2">
        <v>1000</v>
      </c>
      <c r="H164" s="2">
        <v>1485571032</v>
      </c>
      <c r="I164" s="2">
        <v>10</v>
      </c>
      <c r="J164" s="2">
        <v>50</v>
      </c>
      <c r="K164" s="2">
        <v>0</v>
      </c>
      <c r="L164" s="3">
        <f xml:space="preserve"> 0 + 15.72</f>
        <v>15.72</v>
      </c>
      <c r="M164" s="3">
        <f xml:space="preserve"> 0 + 11.85</f>
        <v>11.85</v>
      </c>
      <c r="N164" s="3">
        <f xml:space="preserve"> 0 + 29.07</f>
        <v>29.07</v>
      </c>
      <c r="O164" s="2">
        <v>0</v>
      </c>
      <c r="Q164">
        <f t="shared" si="6"/>
        <v>7.86</v>
      </c>
      <c r="R164">
        <f t="shared" si="7"/>
        <v>5.9249999999999998</v>
      </c>
      <c r="S164">
        <f t="shared" si="8"/>
        <v>14.535</v>
      </c>
    </row>
    <row r="165" spans="1:19" x14ac:dyDescent="0.25">
      <c r="A165" s="2">
        <v>4</v>
      </c>
      <c r="B165" s="2" t="s">
        <v>20</v>
      </c>
      <c r="C165" s="2">
        <v>1</v>
      </c>
      <c r="D165" s="2">
        <v>2</v>
      </c>
      <c r="E165" s="2" t="s">
        <v>16</v>
      </c>
      <c r="F165" s="2">
        <v>1</v>
      </c>
      <c r="G165" s="2">
        <v>1000</v>
      </c>
      <c r="H165" s="2">
        <v>1485571032</v>
      </c>
      <c r="I165" s="2">
        <v>10</v>
      </c>
      <c r="J165" s="2">
        <v>50</v>
      </c>
      <c r="K165" s="2">
        <v>0</v>
      </c>
      <c r="L165" s="3">
        <f xml:space="preserve"> 0 + 3.08</f>
        <v>3.08</v>
      </c>
      <c r="M165" s="3">
        <f xml:space="preserve"> 0 + 6.51</f>
        <v>6.51</v>
      </c>
      <c r="N165" s="3">
        <f xml:space="preserve"> 0 + 10.61</f>
        <v>10.61</v>
      </c>
      <c r="O165" s="2">
        <v>0</v>
      </c>
      <c r="Q165">
        <f t="shared" si="6"/>
        <v>1.54</v>
      </c>
      <c r="R165">
        <f t="shared" si="7"/>
        <v>3.2549999999999999</v>
      </c>
      <c r="S165">
        <f t="shared" si="8"/>
        <v>5.3049999999999997</v>
      </c>
    </row>
    <row r="166" spans="1:19" x14ac:dyDescent="0.25">
      <c r="A166" s="2">
        <v>4</v>
      </c>
      <c r="B166" s="2" t="s">
        <v>20</v>
      </c>
      <c r="C166" s="2">
        <v>1</v>
      </c>
      <c r="D166" s="2">
        <v>2</v>
      </c>
      <c r="E166" s="2" t="s">
        <v>17</v>
      </c>
      <c r="F166" s="2">
        <v>1</v>
      </c>
      <c r="G166" s="2">
        <v>1000</v>
      </c>
      <c r="H166" s="2">
        <v>1485571032</v>
      </c>
      <c r="I166" s="2">
        <v>10</v>
      </c>
      <c r="J166" s="2">
        <v>50</v>
      </c>
      <c r="K166" s="2">
        <v>0</v>
      </c>
      <c r="L166" s="3">
        <f xml:space="preserve"> 0 + 6.1</f>
        <v>6.1</v>
      </c>
      <c r="M166" s="3">
        <f xml:space="preserve"> 0 + 4.53</f>
        <v>4.53</v>
      </c>
      <c r="N166" s="3">
        <f xml:space="preserve"> 0 + 11.45</f>
        <v>11.45</v>
      </c>
      <c r="O166" s="2">
        <v>0</v>
      </c>
      <c r="Q166">
        <f t="shared" si="6"/>
        <v>3.05</v>
      </c>
      <c r="R166">
        <f t="shared" si="7"/>
        <v>2.2650000000000001</v>
      </c>
      <c r="S166">
        <f t="shared" si="8"/>
        <v>5.7249999999999996</v>
      </c>
    </row>
    <row r="167" spans="1:19" x14ac:dyDescent="0.25">
      <c r="A167" s="2">
        <v>5</v>
      </c>
      <c r="B167" s="2" t="s">
        <v>20</v>
      </c>
      <c r="C167" s="2">
        <v>1</v>
      </c>
      <c r="D167" s="2">
        <v>2</v>
      </c>
      <c r="E167" s="2" t="s">
        <v>15</v>
      </c>
      <c r="F167" s="2">
        <v>1</v>
      </c>
      <c r="G167" s="2">
        <v>1000</v>
      </c>
      <c r="H167" s="2">
        <v>980737479</v>
      </c>
      <c r="I167" s="2">
        <v>10</v>
      </c>
      <c r="J167" s="2">
        <v>50</v>
      </c>
      <c r="K167" s="2">
        <v>0</v>
      </c>
      <c r="L167" s="3">
        <f xml:space="preserve"> 0 + 12.68</f>
        <v>12.68</v>
      </c>
      <c r="M167" s="3">
        <f xml:space="preserve"> 0 + 11.1</f>
        <v>11.1</v>
      </c>
      <c r="N167" s="3">
        <f xml:space="preserve"> 0 + 25.32</f>
        <v>25.32</v>
      </c>
      <c r="O167" s="2">
        <v>0</v>
      </c>
      <c r="Q167">
        <f t="shared" si="6"/>
        <v>6.34</v>
      </c>
      <c r="R167">
        <f t="shared" si="7"/>
        <v>5.55</v>
      </c>
      <c r="S167">
        <f t="shared" si="8"/>
        <v>12.66</v>
      </c>
    </row>
    <row r="168" spans="1:19" x14ac:dyDescent="0.25">
      <c r="A168" s="2">
        <v>5</v>
      </c>
      <c r="B168" s="2" t="s">
        <v>20</v>
      </c>
      <c r="C168" s="2">
        <v>1</v>
      </c>
      <c r="D168" s="2">
        <v>2</v>
      </c>
      <c r="E168" s="2" t="s">
        <v>16</v>
      </c>
      <c r="F168" s="2">
        <v>1</v>
      </c>
      <c r="G168" s="2">
        <v>1000</v>
      </c>
      <c r="H168" s="2">
        <v>980737479</v>
      </c>
      <c r="I168" s="2">
        <v>10</v>
      </c>
      <c r="J168" s="2">
        <v>50</v>
      </c>
      <c r="K168" s="2">
        <v>0</v>
      </c>
      <c r="L168" s="3">
        <f xml:space="preserve"> 0 + 4.56</f>
        <v>4.5599999999999996</v>
      </c>
      <c r="M168" s="3">
        <f xml:space="preserve"> 0 + 6.93</f>
        <v>6.93</v>
      </c>
      <c r="N168" s="3">
        <f xml:space="preserve"> 0 + 12.55</f>
        <v>12.55</v>
      </c>
      <c r="O168" s="2">
        <v>0</v>
      </c>
      <c r="Q168">
        <f t="shared" si="6"/>
        <v>2.2799999999999998</v>
      </c>
      <c r="R168">
        <f t="shared" si="7"/>
        <v>3.4649999999999999</v>
      </c>
      <c r="S168">
        <f t="shared" si="8"/>
        <v>6.2750000000000004</v>
      </c>
    </row>
    <row r="169" spans="1:19" x14ac:dyDescent="0.25">
      <c r="A169" s="2">
        <v>5</v>
      </c>
      <c r="B169" s="2" t="s">
        <v>20</v>
      </c>
      <c r="C169" s="2">
        <v>1</v>
      </c>
      <c r="D169" s="2">
        <v>2</v>
      </c>
      <c r="E169" s="2" t="s">
        <v>17</v>
      </c>
      <c r="F169" s="2">
        <v>1</v>
      </c>
      <c r="G169" s="2">
        <v>1000</v>
      </c>
      <c r="H169" s="2">
        <v>980737479</v>
      </c>
      <c r="I169" s="2">
        <v>10</v>
      </c>
      <c r="J169" s="2">
        <v>50</v>
      </c>
      <c r="K169" s="2">
        <v>0</v>
      </c>
      <c r="L169" s="3">
        <f xml:space="preserve"> 0 + 5.38</f>
        <v>5.38</v>
      </c>
      <c r="M169" s="3">
        <f xml:space="preserve"> 0 + 4.14</f>
        <v>4.1399999999999997</v>
      </c>
      <c r="N169" s="3">
        <f xml:space="preserve"> 0 + 10.34</f>
        <v>10.34</v>
      </c>
      <c r="O169" s="2">
        <v>0</v>
      </c>
      <c r="Q169">
        <f t="shared" si="6"/>
        <v>2.69</v>
      </c>
      <c r="R169">
        <f t="shared" si="7"/>
        <v>2.0699999999999998</v>
      </c>
      <c r="S169">
        <f t="shared" si="8"/>
        <v>5.17</v>
      </c>
    </row>
    <row r="170" spans="1:19" x14ac:dyDescent="0.25">
      <c r="A170" s="2">
        <v>6</v>
      </c>
      <c r="B170" s="2" t="s">
        <v>20</v>
      </c>
      <c r="C170" s="2">
        <v>1</v>
      </c>
      <c r="D170" s="2">
        <v>2</v>
      </c>
      <c r="E170" s="2" t="s">
        <v>15</v>
      </c>
      <c r="F170" s="2">
        <v>1</v>
      </c>
      <c r="G170" s="2">
        <v>1000</v>
      </c>
      <c r="H170" s="2">
        <v>2067435452</v>
      </c>
      <c r="I170" s="2">
        <v>10</v>
      </c>
      <c r="J170" s="2">
        <v>50</v>
      </c>
      <c r="K170" s="2">
        <v>0</v>
      </c>
      <c r="L170" s="3">
        <f xml:space="preserve"> 0 + 15.4</f>
        <v>15.4</v>
      </c>
      <c r="M170" s="3">
        <f xml:space="preserve"> 0 + 11.86</f>
        <v>11.86</v>
      </c>
      <c r="N170" s="3">
        <f xml:space="preserve"> 0 + 28.73</f>
        <v>28.73</v>
      </c>
      <c r="O170" s="2">
        <v>0</v>
      </c>
      <c r="Q170">
        <f t="shared" si="6"/>
        <v>7.7</v>
      </c>
      <c r="R170">
        <f t="shared" si="7"/>
        <v>5.93</v>
      </c>
      <c r="S170">
        <f t="shared" si="8"/>
        <v>14.365</v>
      </c>
    </row>
    <row r="171" spans="1:19" x14ac:dyDescent="0.25">
      <c r="A171" s="2">
        <v>6</v>
      </c>
      <c r="B171" s="2" t="s">
        <v>20</v>
      </c>
      <c r="C171" s="2">
        <v>1</v>
      </c>
      <c r="D171" s="2">
        <v>2</v>
      </c>
      <c r="E171" s="2" t="s">
        <v>16</v>
      </c>
      <c r="F171" s="2">
        <v>1</v>
      </c>
      <c r="G171" s="2">
        <v>1000</v>
      </c>
      <c r="H171" s="2">
        <v>2067435452</v>
      </c>
      <c r="I171" s="2">
        <v>10</v>
      </c>
      <c r="J171" s="2">
        <v>50</v>
      </c>
      <c r="K171" s="2">
        <v>0</v>
      </c>
      <c r="L171" s="3">
        <f xml:space="preserve"> 0 + 5.27</f>
        <v>5.27</v>
      </c>
      <c r="M171" s="3">
        <f xml:space="preserve"> 0 + 7.34</f>
        <v>7.34</v>
      </c>
      <c r="N171" s="3">
        <f xml:space="preserve"> 0 + 13.69</f>
        <v>13.69</v>
      </c>
      <c r="O171" s="2">
        <v>0</v>
      </c>
      <c r="Q171">
        <f t="shared" si="6"/>
        <v>2.6349999999999998</v>
      </c>
      <c r="R171">
        <f t="shared" si="7"/>
        <v>3.67</v>
      </c>
      <c r="S171">
        <f t="shared" si="8"/>
        <v>6.8449999999999998</v>
      </c>
    </row>
    <row r="172" spans="1:19" x14ac:dyDescent="0.25">
      <c r="A172" s="2">
        <v>6</v>
      </c>
      <c r="B172" s="2" t="s">
        <v>20</v>
      </c>
      <c r="C172" s="2">
        <v>1</v>
      </c>
      <c r="D172" s="2">
        <v>2</v>
      </c>
      <c r="E172" s="2" t="s">
        <v>17</v>
      </c>
      <c r="F172" s="2">
        <v>1</v>
      </c>
      <c r="G172" s="2">
        <v>1000</v>
      </c>
      <c r="H172" s="2">
        <v>2067435452</v>
      </c>
      <c r="I172" s="2">
        <v>10</v>
      </c>
      <c r="J172" s="2">
        <v>50</v>
      </c>
      <c r="K172" s="2">
        <v>0</v>
      </c>
      <c r="L172" s="3">
        <f xml:space="preserve"> 0 + 6.13</f>
        <v>6.13</v>
      </c>
      <c r="M172" s="3">
        <f xml:space="preserve"> 0 + 4.67</f>
        <v>4.67</v>
      </c>
      <c r="N172" s="3">
        <f xml:space="preserve"> 0 + 11.61</f>
        <v>11.61</v>
      </c>
      <c r="O172" s="2">
        <v>0</v>
      </c>
      <c r="Q172">
        <f t="shared" si="6"/>
        <v>3.0649999999999999</v>
      </c>
      <c r="R172">
        <f t="shared" si="7"/>
        <v>2.335</v>
      </c>
      <c r="S172">
        <f t="shared" si="8"/>
        <v>5.8049999999999997</v>
      </c>
    </row>
    <row r="173" spans="1:19" x14ac:dyDescent="0.25">
      <c r="A173" s="2">
        <v>7</v>
      </c>
      <c r="B173" s="2" t="s">
        <v>20</v>
      </c>
      <c r="C173" s="2">
        <v>1</v>
      </c>
      <c r="D173" s="2">
        <v>2</v>
      </c>
      <c r="E173" s="2" t="s">
        <v>15</v>
      </c>
      <c r="F173" s="2">
        <v>1</v>
      </c>
      <c r="G173" s="2">
        <v>1000</v>
      </c>
      <c r="H173" s="2">
        <v>271829958</v>
      </c>
      <c r="I173" s="2">
        <v>10</v>
      </c>
      <c r="J173" s="2">
        <v>50</v>
      </c>
      <c r="K173" s="2">
        <v>0</v>
      </c>
      <c r="L173" s="3">
        <f xml:space="preserve"> 0 + 12.89</f>
        <v>12.89</v>
      </c>
      <c r="M173" s="3">
        <f xml:space="preserve"> 0 + 10.62</f>
        <v>10.62</v>
      </c>
      <c r="N173" s="3">
        <f xml:space="preserve"> 0 + 24.92</f>
        <v>24.92</v>
      </c>
      <c r="O173" s="2">
        <v>0</v>
      </c>
      <c r="Q173">
        <f t="shared" si="6"/>
        <v>6.4450000000000003</v>
      </c>
      <c r="R173">
        <f t="shared" si="7"/>
        <v>5.31</v>
      </c>
      <c r="S173">
        <f t="shared" si="8"/>
        <v>12.46</v>
      </c>
    </row>
    <row r="174" spans="1:19" x14ac:dyDescent="0.25">
      <c r="A174" s="2">
        <v>7</v>
      </c>
      <c r="B174" s="2" t="s">
        <v>20</v>
      </c>
      <c r="C174" s="2">
        <v>1</v>
      </c>
      <c r="D174" s="2">
        <v>2</v>
      </c>
      <c r="E174" s="2" t="s">
        <v>16</v>
      </c>
      <c r="F174" s="2">
        <v>1</v>
      </c>
      <c r="G174" s="2">
        <v>1000</v>
      </c>
      <c r="H174" s="2">
        <v>271829958</v>
      </c>
      <c r="I174" s="2">
        <v>10</v>
      </c>
      <c r="J174" s="2">
        <v>50</v>
      </c>
      <c r="K174" s="2">
        <v>0</v>
      </c>
      <c r="L174" s="3">
        <f xml:space="preserve"> 0 + 2.75</f>
        <v>2.75</v>
      </c>
      <c r="M174" s="3">
        <f xml:space="preserve"> 0 + 5.57</f>
        <v>5.57</v>
      </c>
      <c r="N174" s="3">
        <f xml:space="preserve"> 0 + 9.41</f>
        <v>9.41</v>
      </c>
      <c r="O174" s="2">
        <v>0</v>
      </c>
      <c r="Q174">
        <f t="shared" si="6"/>
        <v>1.375</v>
      </c>
      <c r="R174">
        <f t="shared" si="7"/>
        <v>2.7850000000000001</v>
      </c>
      <c r="S174">
        <f t="shared" si="8"/>
        <v>4.7050000000000001</v>
      </c>
    </row>
    <row r="175" spans="1:19" x14ac:dyDescent="0.25">
      <c r="A175" s="2">
        <v>7</v>
      </c>
      <c r="B175" s="2" t="s">
        <v>20</v>
      </c>
      <c r="C175" s="2">
        <v>1</v>
      </c>
      <c r="D175" s="2">
        <v>2</v>
      </c>
      <c r="E175" s="2" t="s">
        <v>17</v>
      </c>
      <c r="F175" s="2">
        <v>1</v>
      </c>
      <c r="G175" s="2">
        <v>1000</v>
      </c>
      <c r="H175" s="2">
        <v>271829958</v>
      </c>
      <c r="I175" s="2">
        <v>10</v>
      </c>
      <c r="J175" s="2">
        <v>50</v>
      </c>
      <c r="K175" s="2">
        <v>0</v>
      </c>
      <c r="L175" s="3">
        <f xml:space="preserve"> 0 + 5.33</f>
        <v>5.33</v>
      </c>
      <c r="M175" s="3">
        <f xml:space="preserve"> 0 + 4.15</f>
        <v>4.1500000000000004</v>
      </c>
      <c r="N175" s="3">
        <f xml:space="preserve"> 0 + 10.3</f>
        <v>10.3</v>
      </c>
      <c r="O175" s="2">
        <v>0</v>
      </c>
      <c r="Q175">
        <f t="shared" si="6"/>
        <v>2.665</v>
      </c>
      <c r="R175">
        <f t="shared" si="7"/>
        <v>2.0750000000000002</v>
      </c>
      <c r="S175">
        <f t="shared" si="8"/>
        <v>5.15</v>
      </c>
    </row>
    <row r="176" spans="1:19" x14ac:dyDescent="0.25">
      <c r="A176" s="2">
        <v>8</v>
      </c>
      <c r="B176" s="2" t="s">
        <v>20</v>
      </c>
      <c r="C176" s="2">
        <v>1</v>
      </c>
      <c r="D176" s="2">
        <v>2</v>
      </c>
      <c r="E176" s="2" t="s">
        <v>15</v>
      </c>
      <c r="F176" s="2">
        <v>1</v>
      </c>
      <c r="G176" s="2">
        <v>1000</v>
      </c>
      <c r="H176" s="2">
        <v>1490890881</v>
      </c>
      <c r="I176" s="2">
        <v>10</v>
      </c>
      <c r="J176" s="2">
        <v>50</v>
      </c>
      <c r="K176" s="2">
        <v>0</v>
      </c>
      <c r="L176" s="3">
        <f xml:space="preserve"> 0 + 11.76</f>
        <v>11.76</v>
      </c>
      <c r="M176" s="3">
        <f xml:space="preserve"> 0 + 9.98</f>
        <v>9.98</v>
      </c>
      <c r="N176" s="3">
        <f xml:space="preserve"> 0 + 23.24</f>
        <v>23.24</v>
      </c>
      <c r="O176" s="2">
        <v>0</v>
      </c>
      <c r="Q176">
        <f t="shared" si="6"/>
        <v>5.88</v>
      </c>
      <c r="R176">
        <f t="shared" si="7"/>
        <v>4.99</v>
      </c>
      <c r="S176">
        <f t="shared" si="8"/>
        <v>11.62</v>
      </c>
    </row>
    <row r="177" spans="1:19" x14ac:dyDescent="0.25">
      <c r="A177" s="2">
        <v>8</v>
      </c>
      <c r="B177" s="2" t="s">
        <v>20</v>
      </c>
      <c r="C177" s="2">
        <v>1</v>
      </c>
      <c r="D177" s="2">
        <v>2</v>
      </c>
      <c r="E177" s="2" t="s">
        <v>16</v>
      </c>
      <c r="F177" s="2">
        <v>1</v>
      </c>
      <c r="G177" s="2">
        <v>1000</v>
      </c>
      <c r="H177" s="2">
        <v>1490890881</v>
      </c>
      <c r="I177" s="2">
        <v>10</v>
      </c>
      <c r="J177" s="2">
        <v>50</v>
      </c>
      <c r="K177" s="2">
        <v>0</v>
      </c>
      <c r="L177" s="3">
        <f xml:space="preserve"> 0 + 4.03</f>
        <v>4.03</v>
      </c>
      <c r="M177" s="3">
        <f xml:space="preserve"> 0 + 6.81</f>
        <v>6.81</v>
      </c>
      <c r="N177" s="3">
        <f xml:space="preserve"> 0 + 11.9</f>
        <v>11.9</v>
      </c>
      <c r="O177" s="2">
        <v>0</v>
      </c>
      <c r="Q177">
        <f t="shared" si="6"/>
        <v>2.0150000000000001</v>
      </c>
      <c r="R177">
        <f t="shared" si="7"/>
        <v>3.4049999999999998</v>
      </c>
      <c r="S177">
        <f t="shared" si="8"/>
        <v>5.95</v>
      </c>
    </row>
    <row r="178" spans="1:19" x14ac:dyDescent="0.25">
      <c r="A178" s="2">
        <v>8</v>
      </c>
      <c r="B178" s="2" t="s">
        <v>20</v>
      </c>
      <c r="C178" s="2">
        <v>1</v>
      </c>
      <c r="D178" s="2">
        <v>2</v>
      </c>
      <c r="E178" s="2" t="s">
        <v>17</v>
      </c>
      <c r="F178" s="2">
        <v>1</v>
      </c>
      <c r="G178" s="2">
        <v>1000</v>
      </c>
      <c r="H178" s="2">
        <v>1490890881</v>
      </c>
      <c r="I178" s="2">
        <v>10</v>
      </c>
      <c r="J178" s="2">
        <v>50</v>
      </c>
      <c r="K178" s="2">
        <v>0</v>
      </c>
      <c r="L178" s="3">
        <f xml:space="preserve"> 0 + 6.91</f>
        <v>6.91</v>
      </c>
      <c r="M178" s="3">
        <f xml:space="preserve"> 0 + 4.83</f>
        <v>4.83</v>
      </c>
      <c r="N178" s="3">
        <f xml:space="preserve"> 0 + 12.55</f>
        <v>12.55</v>
      </c>
      <c r="O178" s="2">
        <v>0</v>
      </c>
      <c r="Q178">
        <f t="shared" si="6"/>
        <v>3.4550000000000001</v>
      </c>
      <c r="R178">
        <f t="shared" si="7"/>
        <v>2.415</v>
      </c>
      <c r="S178">
        <f t="shared" si="8"/>
        <v>6.2750000000000004</v>
      </c>
    </row>
    <row r="179" spans="1:19" x14ac:dyDescent="0.25">
      <c r="A179" s="2">
        <v>9</v>
      </c>
      <c r="B179" s="2" t="s">
        <v>20</v>
      </c>
      <c r="C179" s="2">
        <v>1</v>
      </c>
      <c r="D179" s="2">
        <v>2</v>
      </c>
      <c r="E179" s="2" t="s">
        <v>15</v>
      </c>
      <c r="F179" s="2">
        <v>1</v>
      </c>
      <c r="G179" s="2">
        <v>1000</v>
      </c>
      <c r="H179" s="2">
        <v>53262104</v>
      </c>
      <c r="I179" s="2">
        <v>10</v>
      </c>
      <c r="J179" s="2">
        <v>50</v>
      </c>
      <c r="K179" s="2">
        <v>0</v>
      </c>
      <c r="L179" s="3">
        <f xml:space="preserve"> 0 + 14.42</f>
        <v>14.42</v>
      </c>
      <c r="M179" s="3">
        <f xml:space="preserve"> 0 + 10.87</f>
        <v>10.87</v>
      </c>
      <c r="N179" s="3">
        <f xml:space="preserve"> 0 + 26.78</f>
        <v>26.78</v>
      </c>
      <c r="O179" s="2">
        <v>0</v>
      </c>
      <c r="Q179">
        <f t="shared" si="6"/>
        <v>7.21</v>
      </c>
      <c r="R179">
        <f t="shared" si="7"/>
        <v>5.4349999999999996</v>
      </c>
      <c r="S179">
        <f t="shared" si="8"/>
        <v>13.39</v>
      </c>
    </row>
    <row r="180" spans="1:19" x14ac:dyDescent="0.25">
      <c r="A180" s="2">
        <v>9</v>
      </c>
      <c r="B180" s="2" t="s">
        <v>20</v>
      </c>
      <c r="C180" s="2">
        <v>1</v>
      </c>
      <c r="D180" s="2">
        <v>2</v>
      </c>
      <c r="E180" s="2" t="s">
        <v>16</v>
      </c>
      <c r="F180" s="2">
        <v>1</v>
      </c>
      <c r="G180" s="2">
        <v>1000</v>
      </c>
      <c r="H180" s="2">
        <v>53262104</v>
      </c>
      <c r="I180" s="2">
        <v>10</v>
      </c>
      <c r="J180" s="2">
        <v>50</v>
      </c>
      <c r="K180" s="2">
        <v>0</v>
      </c>
      <c r="L180" s="3">
        <f xml:space="preserve"> 0 + 5.23</f>
        <v>5.23</v>
      </c>
      <c r="M180" s="3">
        <f xml:space="preserve"> 0 + 8.43</f>
        <v>8.43</v>
      </c>
      <c r="N180" s="3">
        <f xml:space="preserve"> 0 + 15.26</f>
        <v>15.26</v>
      </c>
      <c r="O180" s="2">
        <v>0</v>
      </c>
      <c r="Q180">
        <f t="shared" si="6"/>
        <v>2.6150000000000002</v>
      </c>
      <c r="R180">
        <f t="shared" si="7"/>
        <v>4.2149999999999999</v>
      </c>
      <c r="S180">
        <f t="shared" si="8"/>
        <v>7.63</v>
      </c>
    </row>
    <row r="181" spans="1:19" x14ac:dyDescent="0.25">
      <c r="A181" s="2">
        <v>9</v>
      </c>
      <c r="B181" s="2" t="s">
        <v>20</v>
      </c>
      <c r="C181" s="2">
        <v>1</v>
      </c>
      <c r="D181" s="2">
        <v>2</v>
      </c>
      <c r="E181" s="2" t="s">
        <v>17</v>
      </c>
      <c r="F181" s="2">
        <v>1</v>
      </c>
      <c r="G181" s="2">
        <v>1000</v>
      </c>
      <c r="H181" s="2">
        <v>53262104</v>
      </c>
      <c r="I181" s="2">
        <v>10</v>
      </c>
      <c r="J181" s="2">
        <v>50</v>
      </c>
      <c r="K181" s="2">
        <v>0</v>
      </c>
      <c r="L181" s="3">
        <f xml:space="preserve"> 0 + 3.3</f>
        <v>3.3</v>
      </c>
      <c r="M181" s="3">
        <f xml:space="preserve"> 0 + 3.6</f>
        <v>3.6</v>
      </c>
      <c r="N181" s="3">
        <f xml:space="preserve"> 0 + 7.8</f>
        <v>7.8</v>
      </c>
      <c r="O181" s="2">
        <v>0</v>
      </c>
      <c r="Q181">
        <f t="shared" si="6"/>
        <v>1.65</v>
      </c>
      <c r="R181">
        <f t="shared" si="7"/>
        <v>1.8</v>
      </c>
      <c r="S181">
        <f t="shared" si="8"/>
        <v>3.9</v>
      </c>
    </row>
    <row r="182" spans="1:19" x14ac:dyDescent="0.25">
      <c r="A182" s="2">
        <v>10</v>
      </c>
      <c r="B182" s="2" t="s">
        <v>20</v>
      </c>
      <c r="C182" s="2">
        <v>1</v>
      </c>
      <c r="D182" s="2">
        <v>2</v>
      </c>
      <c r="E182" s="2" t="s">
        <v>15</v>
      </c>
      <c r="F182" s="2">
        <v>1</v>
      </c>
      <c r="G182" s="2">
        <v>1000</v>
      </c>
      <c r="H182" s="2">
        <v>48177134</v>
      </c>
      <c r="I182" s="2">
        <v>10</v>
      </c>
      <c r="J182" s="2">
        <v>50</v>
      </c>
      <c r="K182" s="2">
        <v>0</v>
      </c>
      <c r="L182" s="3">
        <f xml:space="preserve"> 0 + 12.09</f>
        <v>12.09</v>
      </c>
      <c r="M182" s="3">
        <f xml:space="preserve"> 0 + 11.12</f>
        <v>11.12</v>
      </c>
      <c r="N182" s="3">
        <f xml:space="preserve"> 0 + 24.74</f>
        <v>24.74</v>
      </c>
      <c r="O182" s="2">
        <v>0</v>
      </c>
      <c r="Q182">
        <f t="shared" si="6"/>
        <v>6.0449999999999999</v>
      </c>
      <c r="R182">
        <f t="shared" si="7"/>
        <v>5.56</v>
      </c>
      <c r="S182">
        <f t="shared" si="8"/>
        <v>12.37</v>
      </c>
    </row>
    <row r="183" spans="1:19" x14ac:dyDescent="0.25">
      <c r="A183" s="2">
        <v>10</v>
      </c>
      <c r="B183" s="2" t="s">
        <v>20</v>
      </c>
      <c r="C183" s="2">
        <v>1</v>
      </c>
      <c r="D183" s="2">
        <v>2</v>
      </c>
      <c r="E183" s="2" t="s">
        <v>16</v>
      </c>
      <c r="F183" s="2">
        <v>1</v>
      </c>
      <c r="G183" s="2">
        <v>1000</v>
      </c>
      <c r="H183" s="2">
        <v>48177134</v>
      </c>
      <c r="I183" s="2">
        <v>10</v>
      </c>
      <c r="J183" s="2">
        <v>50</v>
      </c>
      <c r="K183" s="2">
        <v>0</v>
      </c>
      <c r="L183" s="3">
        <f xml:space="preserve"> 0 + 4.37</f>
        <v>4.37</v>
      </c>
      <c r="M183" s="3">
        <f xml:space="preserve"> 0 + 7.28</f>
        <v>7.28</v>
      </c>
      <c r="N183" s="3">
        <f xml:space="preserve"> 0 + 12.79</f>
        <v>12.79</v>
      </c>
      <c r="O183" s="2">
        <v>0</v>
      </c>
      <c r="Q183">
        <f t="shared" si="6"/>
        <v>2.1850000000000001</v>
      </c>
      <c r="R183">
        <f t="shared" si="7"/>
        <v>3.64</v>
      </c>
      <c r="S183">
        <f t="shared" si="8"/>
        <v>6.3949999999999996</v>
      </c>
    </row>
    <row r="184" spans="1:19" x14ac:dyDescent="0.25">
      <c r="A184" s="2">
        <v>10</v>
      </c>
      <c r="B184" s="2" t="s">
        <v>20</v>
      </c>
      <c r="C184" s="2">
        <v>1</v>
      </c>
      <c r="D184" s="2">
        <v>2</v>
      </c>
      <c r="E184" s="2" t="s">
        <v>17</v>
      </c>
      <c r="F184" s="2">
        <v>1</v>
      </c>
      <c r="G184" s="2">
        <v>1000</v>
      </c>
      <c r="H184" s="2">
        <v>48177134</v>
      </c>
      <c r="I184" s="2">
        <v>10</v>
      </c>
      <c r="J184" s="2">
        <v>50</v>
      </c>
      <c r="K184" s="2">
        <v>0</v>
      </c>
      <c r="L184" s="3">
        <f xml:space="preserve"> 0 + 5</f>
        <v>5</v>
      </c>
      <c r="M184" s="3">
        <f xml:space="preserve"> 0 + 4.29</f>
        <v>4.29</v>
      </c>
      <c r="N184" s="3">
        <f xml:space="preserve"> 0 + 10.11</f>
        <v>10.11</v>
      </c>
      <c r="O184" s="2">
        <v>0</v>
      </c>
      <c r="Q184">
        <f t="shared" si="6"/>
        <v>2.5</v>
      </c>
      <c r="R184">
        <f t="shared" si="7"/>
        <v>2.145</v>
      </c>
      <c r="S184">
        <f t="shared" si="8"/>
        <v>5.0549999999999997</v>
      </c>
    </row>
    <row r="185" spans="1:19" x14ac:dyDescent="0.25">
      <c r="A185" s="2">
        <v>11</v>
      </c>
      <c r="B185" s="2" t="s">
        <v>20</v>
      </c>
      <c r="C185" s="2">
        <v>1</v>
      </c>
      <c r="D185" s="2">
        <v>2</v>
      </c>
      <c r="E185" s="2" t="s">
        <v>15</v>
      </c>
      <c r="F185" s="2">
        <v>1</v>
      </c>
      <c r="G185" s="2">
        <v>1000</v>
      </c>
      <c r="H185" s="2">
        <v>390326370</v>
      </c>
      <c r="I185" s="2">
        <v>10</v>
      </c>
      <c r="J185" s="2">
        <v>50</v>
      </c>
      <c r="K185" s="2">
        <v>0</v>
      </c>
      <c r="L185" s="3">
        <f xml:space="preserve"> 0 + 9.98</f>
        <v>9.98</v>
      </c>
      <c r="M185" s="3">
        <f xml:space="preserve"> 0 + 8.16</f>
        <v>8.16</v>
      </c>
      <c r="N185" s="3">
        <f xml:space="preserve"> 0 + 19.65</f>
        <v>19.649999999999999</v>
      </c>
      <c r="O185" s="2">
        <v>0</v>
      </c>
      <c r="Q185">
        <f t="shared" si="6"/>
        <v>4.99</v>
      </c>
      <c r="R185">
        <f t="shared" si="7"/>
        <v>4.08</v>
      </c>
      <c r="S185">
        <f t="shared" si="8"/>
        <v>9.8249999999999993</v>
      </c>
    </row>
    <row r="186" spans="1:19" x14ac:dyDescent="0.25">
      <c r="A186" s="2">
        <v>11</v>
      </c>
      <c r="B186" s="2" t="s">
        <v>20</v>
      </c>
      <c r="C186" s="2">
        <v>1</v>
      </c>
      <c r="D186" s="2">
        <v>2</v>
      </c>
      <c r="E186" s="2" t="s">
        <v>16</v>
      </c>
      <c r="F186" s="2">
        <v>1</v>
      </c>
      <c r="G186" s="2">
        <v>1000</v>
      </c>
      <c r="H186" s="2">
        <v>390326370</v>
      </c>
      <c r="I186" s="2">
        <v>10</v>
      </c>
      <c r="J186" s="2">
        <v>50</v>
      </c>
      <c r="K186" s="2">
        <v>0</v>
      </c>
      <c r="L186" s="3">
        <f xml:space="preserve"> 0 + 2.85</f>
        <v>2.85</v>
      </c>
      <c r="M186" s="3">
        <f xml:space="preserve"> 0 + 6.12</f>
        <v>6.12</v>
      </c>
      <c r="N186" s="3">
        <f xml:space="preserve"> 0 + 10.01</f>
        <v>10.01</v>
      </c>
      <c r="O186" s="2">
        <v>0</v>
      </c>
      <c r="Q186">
        <f t="shared" si="6"/>
        <v>1.425</v>
      </c>
      <c r="R186">
        <f t="shared" si="7"/>
        <v>3.06</v>
      </c>
      <c r="S186">
        <f t="shared" si="8"/>
        <v>5.0049999999999999</v>
      </c>
    </row>
    <row r="187" spans="1:19" x14ac:dyDescent="0.25">
      <c r="A187" s="2">
        <v>11</v>
      </c>
      <c r="B187" s="2" t="s">
        <v>20</v>
      </c>
      <c r="C187" s="2">
        <v>1</v>
      </c>
      <c r="D187" s="2">
        <v>2</v>
      </c>
      <c r="E187" s="2" t="s">
        <v>17</v>
      </c>
      <c r="F187" s="2">
        <v>1</v>
      </c>
      <c r="G187" s="2">
        <v>1000</v>
      </c>
      <c r="H187" s="2">
        <v>390326370</v>
      </c>
      <c r="I187" s="2">
        <v>10</v>
      </c>
      <c r="J187" s="2">
        <v>50</v>
      </c>
      <c r="K187" s="2">
        <v>0</v>
      </c>
      <c r="L187" s="3">
        <f xml:space="preserve"> 0 + 6.19</f>
        <v>6.19</v>
      </c>
      <c r="M187" s="3">
        <f xml:space="preserve"> 0 + 4.78</f>
        <v>4.78</v>
      </c>
      <c r="N187" s="3">
        <f xml:space="preserve"> 0 + 11.79</f>
        <v>11.79</v>
      </c>
      <c r="O187" s="2">
        <v>0</v>
      </c>
      <c r="Q187">
        <f t="shared" si="6"/>
        <v>3.0950000000000002</v>
      </c>
      <c r="R187">
        <f t="shared" si="7"/>
        <v>2.39</v>
      </c>
      <c r="S187">
        <f t="shared" si="8"/>
        <v>5.8949999999999996</v>
      </c>
    </row>
    <row r="188" spans="1:19" x14ac:dyDescent="0.25">
      <c r="A188" s="2">
        <v>12</v>
      </c>
      <c r="B188" s="2" t="s">
        <v>20</v>
      </c>
      <c r="C188" s="2">
        <v>1</v>
      </c>
      <c r="D188" s="2">
        <v>2</v>
      </c>
      <c r="E188" s="2" t="s">
        <v>15</v>
      </c>
      <c r="F188" s="2">
        <v>1</v>
      </c>
      <c r="G188" s="2">
        <v>1000</v>
      </c>
      <c r="H188" s="2">
        <v>179782877</v>
      </c>
      <c r="I188" s="2">
        <v>10</v>
      </c>
      <c r="J188" s="2">
        <v>50</v>
      </c>
      <c r="K188" s="2">
        <v>0</v>
      </c>
      <c r="L188" s="3">
        <f xml:space="preserve"> 0 + 10</f>
        <v>10</v>
      </c>
      <c r="M188" s="3">
        <f xml:space="preserve"> 0 + 9.36</f>
        <v>9.36</v>
      </c>
      <c r="N188" s="3">
        <f xml:space="preserve"> 0 + 20.78</f>
        <v>20.78</v>
      </c>
      <c r="O188" s="2">
        <v>0</v>
      </c>
      <c r="Q188">
        <f t="shared" si="6"/>
        <v>5</v>
      </c>
      <c r="R188">
        <f t="shared" si="7"/>
        <v>4.68</v>
      </c>
      <c r="S188">
        <f t="shared" si="8"/>
        <v>10.39</v>
      </c>
    </row>
    <row r="189" spans="1:19" x14ac:dyDescent="0.25">
      <c r="A189" s="2">
        <v>12</v>
      </c>
      <c r="B189" s="2" t="s">
        <v>20</v>
      </c>
      <c r="C189" s="2">
        <v>1</v>
      </c>
      <c r="D189" s="2">
        <v>2</v>
      </c>
      <c r="E189" s="2" t="s">
        <v>16</v>
      </c>
      <c r="F189" s="2">
        <v>1</v>
      </c>
      <c r="G189" s="2">
        <v>1000</v>
      </c>
      <c r="H189" s="2">
        <v>179782877</v>
      </c>
      <c r="I189" s="2">
        <v>10</v>
      </c>
      <c r="J189" s="2">
        <v>50</v>
      </c>
      <c r="K189" s="2">
        <v>0</v>
      </c>
      <c r="L189" s="3">
        <f xml:space="preserve"> 0 + 6.52</f>
        <v>6.52</v>
      </c>
      <c r="M189" s="3">
        <f xml:space="preserve"> 0 + 8.49</f>
        <v>8.49</v>
      </c>
      <c r="N189" s="3">
        <f xml:space="preserve"> 0 + 16.06</f>
        <v>16.059999999999999</v>
      </c>
      <c r="O189" s="2">
        <v>0</v>
      </c>
      <c r="Q189">
        <f t="shared" si="6"/>
        <v>3.26</v>
      </c>
      <c r="R189">
        <f t="shared" si="7"/>
        <v>4.2450000000000001</v>
      </c>
      <c r="S189">
        <f t="shared" si="8"/>
        <v>8.0299999999999994</v>
      </c>
    </row>
    <row r="190" spans="1:19" x14ac:dyDescent="0.25">
      <c r="A190" s="2">
        <v>12</v>
      </c>
      <c r="B190" s="2" t="s">
        <v>20</v>
      </c>
      <c r="C190" s="2">
        <v>1</v>
      </c>
      <c r="D190" s="2">
        <v>2</v>
      </c>
      <c r="E190" s="2" t="s">
        <v>17</v>
      </c>
      <c r="F190" s="2">
        <v>1</v>
      </c>
      <c r="G190" s="2">
        <v>1000</v>
      </c>
      <c r="H190" s="2">
        <v>179782877</v>
      </c>
      <c r="I190" s="2">
        <v>10</v>
      </c>
      <c r="J190" s="2">
        <v>50</v>
      </c>
      <c r="K190" s="2">
        <v>0</v>
      </c>
      <c r="L190" s="3">
        <f xml:space="preserve"> 0 + 5.31</f>
        <v>5.31</v>
      </c>
      <c r="M190" s="3">
        <f xml:space="preserve"> 0 + 4.55</f>
        <v>4.55</v>
      </c>
      <c r="N190" s="3">
        <f xml:space="preserve"> 0 + 10.69</f>
        <v>10.69</v>
      </c>
      <c r="O190" s="2">
        <v>0</v>
      </c>
      <c r="Q190">
        <f t="shared" si="6"/>
        <v>2.6549999999999998</v>
      </c>
      <c r="R190">
        <f t="shared" si="7"/>
        <v>2.2749999999999999</v>
      </c>
      <c r="S190">
        <f t="shared" si="8"/>
        <v>5.3449999999999998</v>
      </c>
    </row>
    <row r="191" spans="1:19" x14ac:dyDescent="0.25">
      <c r="A191" s="2">
        <v>13</v>
      </c>
      <c r="B191" s="2" t="s">
        <v>20</v>
      </c>
      <c r="C191" s="2">
        <v>1</v>
      </c>
      <c r="D191" s="2">
        <v>2</v>
      </c>
      <c r="E191" s="2" t="s">
        <v>15</v>
      </c>
      <c r="F191" s="2">
        <v>1</v>
      </c>
      <c r="G191" s="2">
        <v>1000</v>
      </c>
      <c r="H191" s="2">
        <v>1556455641</v>
      </c>
      <c r="I191" s="2">
        <v>10</v>
      </c>
      <c r="J191" s="2">
        <v>50</v>
      </c>
      <c r="K191" s="2">
        <v>0</v>
      </c>
      <c r="L191" s="3">
        <f xml:space="preserve"> 0 + 12.81</f>
        <v>12.81</v>
      </c>
      <c r="M191" s="3">
        <f xml:space="preserve"> 0 + 10.15</f>
        <v>10.15</v>
      </c>
      <c r="N191" s="3">
        <f xml:space="preserve"> 0 + 24.42</f>
        <v>24.42</v>
      </c>
      <c r="O191" s="2">
        <v>0</v>
      </c>
      <c r="Q191">
        <f t="shared" si="6"/>
        <v>6.4050000000000002</v>
      </c>
      <c r="R191">
        <f t="shared" si="7"/>
        <v>5.0750000000000002</v>
      </c>
      <c r="S191">
        <f t="shared" si="8"/>
        <v>12.21</v>
      </c>
    </row>
    <row r="192" spans="1:19" x14ac:dyDescent="0.25">
      <c r="A192" s="2">
        <v>13</v>
      </c>
      <c r="B192" s="2" t="s">
        <v>20</v>
      </c>
      <c r="C192" s="2">
        <v>1</v>
      </c>
      <c r="D192" s="2">
        <v>2</v>
      </c>
      <c r="E192" s="2" t="s">
        <v>16</v>
      </c>
      <c r="F192" s="2">
        <v>1</v>
      </c>
      <c r="G192" s="2">
        <v>1000</v>
      </c>
      <c r="H192" s="2">
        <v>1556455641</v>
      </c>
      <c r="I192" s="2">
        <v>10</v>
      </c>
      <c r="J192" s="2">
        <v>50</v>
      </c>
      <c r="K192" s="2">
        <v>0</v>
      </c>
      <c r="L192" s="3">
        <f xml:space="preserve"> 0 + 4.48</f>
        <v>4.4800000000000004</v>
      </c>
      <c r="M192" s="3">
        <f xml:space="preserve"> 0 + 7.83</f>
        <v>7.83</v>
      </c>
      <c r="N192" s="3">
        <f xml:space="preserve"> 0 + 13.87</f>
        <v>13.87</v>
      </c>
      <c r="O192" s="2">
        <v>0</v>
      </c>
      <c r="Q192">
        <f t="shared" si="6"/>
        <v>2.2400000000000002</v>
      </c>
      <c r="R192">
        <f t="shared" si="7"/>
        <v>3.915</v>
      </c>
      <c r="S192">
        <f t="shared" si="8"/>
        <v>6.9349999999999996</v>
      </c>
    </row>
    <row r="193" spans="1:19" x14ac:dyDescent="0.25">
      <c r="A193" s="2">
        <v>13</v>
      </c>
      <c r="B193" s="2" t="s">
        <v>20</v>
      </c>
      <c r="C193" s="2">
        <v>1</v>
      </c>
      <c r="D193" s="2">
        <v>2</v>
      </c>
      <c r="E193" s="2" t="s">
        <v>17</v>
      </c>
      <c r="F193" s="2">
        <v>1</v>
      </c>
      <c r="G193" s="2">
        <v>1000</v>
      </c>
      <c r="H193" s="2">
        <v>1556455641</v>
      </c>
      <c r="I193" s="2">
        <v>10</v>
      </c>
      <c r="J193" s="2">
        <v>50</v>
      </c>
      <c r="K193" s="2">
        <v>0</v>
      </c>
      <c r="L193" s="3">
        <f xml:space="preserve"> 0 + 3.28</f>
        <v>3.28</v>
      </c>
      <c r="M193" s="3">
        <f xml:space="preserve"> 0 + 3.9</f>
        <v>3.9</v>
      </c>
      <c r="N193" s="3">
        <f xml:space="preserve"> 0 + 7.99</f>
        <v>7.99</v>
      </c>
      <c r="O193" s="2">
        <v>0</v>
      </c>
      <c r="Q193">
        <f t="shared" si="6"/>
        <v>1.64</v>
      </c>
      <c r="R193">
        <f t="shared" si="7"/>
        <v>1.95</v>
      </c>
      <c r="S193">
        <f t="shared" si="8"/>
        <v>3.9950000000000001</v>
      </c>
    </row>
    <row r="194" spans="1:19" x14ac:dyDescent="0.25">
      <c r="A194" s="2">
        <v>14</v>
      </c>
      <c r="B194" s="2" t="s">
        <v>20</v>
      </c>
      <c r="C194" s="2">
        <v>1</v>
      </c>
      <c r="D194" s="2">
        <v>2</v>
      </c>
      <c r="E194" s="2" t="s">
        <v>15</v>
      </c>
      <c r="F194" s="2">
        <v>1</v>
      </c>
      <c r="G194" s="2">
        <v>1000</v>
      </c>
      <c r="H194" s="2">
        <v>2048735855</v>
      </c>
      <c r="I194" s="2">
        <v>10</v>
      </c>
      <c r="J194" s="2">
        <v>50</v>
      </c>
      <c r="K194" s="2">
        <v>0</v>
      </c>
      <c r="L194" s="3">
        <f xml:space="preserve"> 0 + 12.07</f>
        <v>12.07</v>
      </c>
      <c r="M194" s="3">
        <f xml:space="preserve"> 0 + 10.28</f>
        <v>10.28</v>
      </c>
      <c r="N194" s="3">
        <f xml:space="preserve"> 0 + 23.88</f>
        <v>23.88</v>
      </c>
      <c r="O194" s="2">
        <v>0</v>
      </c>
      <c r="Q194">
        <f t="shared" si="6"/>
        <v>6.0350000000000001</v>
      </c>
      <c r="R194">
        <f t="shared" si="7"/>
        <v>5.14</v>
      </c>
      <c r="S194">
        <f t="shared" si="8"/>
        <v>11.94</v>
      </c>
    </row>
    <row r="195" spans="1:19" x14ac:dyDescent="0.25">
      <c r="A195" s="2">
        <v>14</v>
      </c>
      <c r="B195" s="2" t="s">
        <v>20</v>
      </c>
      <c r="C195" s="2">
        <v>1</v>
      </c>
      <c r="D195" s="2">
        <v>2</v>
      </c>
      <c r="E195" s="2" t="s">
        <v>16</v>
      </c>
      <c r="F195" s="2">
        <v>1</v>
      </c>
      <c r="G195" s="2">
        <v>1000</v>
      </c>
      <c r="H195" s="2">
        <v>2048735855</v>
      </c>
      <c r="I195" s="2">
        <v>10</v>
      </c>
      <c r="J195" s="2">
        <v>50</v>
      </c>
      <c r="K195" s="2">
        <v>0</v>
      </c>
      <c r="L195" s="3">
        <f xml:space="preserve"> 0 + 3.63</f>
        <v>3.63</v>
      </c>
      <c r="M195" s="3">
        <f xml:space="preserve"> 0 + 5.95</f>
        <v>5.95</v>
      </c>
      <c r="N195" s="3">
        <f xml:space="preserve"> 0 + 10.64</f>
        <v>10.64</v>
      </c>
      <c r="O195" s="2">
        <v>0</v>
      </c>
      <c r="Q195">
        <f t="shared" si="6"/>
        <v>1.8149999999999999</v>
      </c>
      <c r="R195">
        <f t="shared" si="7"/>
        <v>2.9750000000000001</v>
      </c>
      <c r="S195">
        <f t="shared" si="8"/>
        <v>5.32</v>
      </c>
    </row>
    <row r="196" spans="1:19" x14ac:dyDescent="0.25">
      <c r="A196" s="2">
        <v>14</v>
      </c>
      <c r="B196" s="2" t="s">
        <v>20</v>
      </c>
      <c r="C196" s="2">
        <v>1</v>
      </c>
      <c r="D196" s="2">
        <v>2</v>
      </c>
      <c r="E196" s="2" t="s">
        <v>17</v>
      </c>
      <c r="F196" s="2">
        <v>1</v>
      </c>
      <c r="G196" s="2">
        <v>1000</v>
      </c>
      <c r="H196" s="2">
        <v>2048735855</v>
      </c>
      <c r="I196" s="2">
        <v>10</v>
      </c>
      <c r="J196" s="2">
        <v>50</v>
      </c>
      <c r="K196" s="2">
        <v>0</v>
      </c>
      <c r="L196" s="3">
        <f xml:space="preserve"> 0 + 5.65</f>
        <v>5.65</v>
      </c>
      <c r="M196" s="3">
        <f xml:space="preserve"> 0 + 4.74</f>
        <v>4.74</v>
      </c>
      <c r="N196" s="3">
        <f xml:space="preserve"> 0 + 11.24</f>
        <v>11.24</v>
      </c>
      <c r="O196" s="2">
        <v>0</v>
      </c>
      <c r="Q196">
        <f t="shared" ref="Q196:Q259" si="9">L196/D196</f>
        <v>2.8250000000000002</v>
      </c>
      <c r="R196">
        <f t="shared" ref="R196:R259" si="10">M196/D196</f>
        <v>2.37</v>
      </c>
      <c r="S196">
        <f t="shared" ref="S196:S259" si="11">N196/D196</f>
        <v>5.62</v>
      </c>
    </row>
    <row r="197" spans="1:19" x14ac:dyDescent="0.25">
      <c r="A197" s="2">
        <v>15</v>
      </c>
      <c r="B197" s="2" t="s">
        <v>20</v>
      </c>
      <c r="C197" s="2">
        <v>1</v>
      </c>
      <c r="D197" s="2">
        <v>2</v>
      </c>
      <c r="E197" s="2" t="s">
        <v>15</v>
      </c>
      <c r="F197" s="2">
        <v>1</v>
      </c>
      <c r="G197" s="2">
        <v>1000</v>
      </c>
      <c r="H197" s="2">
        <v>1183828888</v>
      </c>
      <c r="I197" s="2">
        <v>10</v>
      </c>
      <c r="J197" s="2">
        <v>50</v>
      </c>
      <c r="K197" s="2">
        <v>0</v>
      </c>
      <c r="L197" s="3">
        <f xml:space="preserve"> 0 + 11.2</f>
        <v>11.2</v>
      </c>
      <c r="M197" s="3">
        <f xml:space="preserve"> 0 + 9.06</f>
        <v>9.06</v>
      </c>
      <c r="N197" s="3">
        <f xml:space="preserve"> 0 + 21.76</f>
        <v>21.76</v>
      </c>
      <c r="O197" s="2">
        <v>0</v>
      </c>
      <c r="Q197">
        <f t="shared" si="9"/>
        <v>5.6</v>
      </c>
      <c r="R197">
        <f t="shared" si="10"/>
        <v>4.53</v>
      </c>
      <c r="S197">
        <f t="shared" si="11"/>
        <v>10.88</v>
      </c>
    </row>
    <row r="198" spans="1:19" x14ac:dyDescent="0.25">
      <c r="A198" s="2">
        <v>15</v>
      </c>
      <c r="B198" s="2" t="s">
        <v>20</v>
      </c>
      <c r="C198" s="2">
        <v>1</v>
      </c>
      <c r="D198" s="2">
        <v>2</v>
      </c>
      <c r="E198" s="2" t="s">
        <v>16</v>
      </c>
      <c r="F198" s="2">
        <v>1</v>
      </c>
      <c r="G198" s="2">
        <v>1000</v>
      </c>
      <c r="H198" s="2">
        <v>1183828888</v>
      </c>
      <c r="I198" s="2">
        <v>10</v>
      </c>
      <c r="J198" s="2">
        <v>50</v>
      </c>
      <c r="K198" s="2">
        <v>0</v>
      </c>
      <c r="L198" s="3">
        <f xml:space="preserve"> 0 + 5.39</f>
        <v>5.39</v>
      </c>
      <c r="M198" s="3">
        <f xml:space="preserve"> 0 + 7.06</f>
        <v>7.06</v>
      </c>
      <c r="N198" s="3">
        <f xml:space="preserve"> 0 + 13.5</f>
        <v>13.5</v>
      </c>
      <c r="O198" s="2">
        <v>0</v>
      </c>
      <c r="Q198">
        <f t="shared" si="9"/>
        <v>2.6949999999999998</v>
      </c>
      <c r="R198">
        <f t="shared" si="10"/>
        <v>3.53</v>
      </c>
      <c r="S198">
        <f t="shared" si="11"/>
        <v>6.75</v>
      </c>
    </row>
    <row r="199" spans="1:19" x14ac:dyDescent="0.25">
      <c r="A199" s="2">
        <v>15</v>
      </c>
      <c r="B199" s="2" t="s">
        <v>20</v>
      </c>
      <c r="C199" s="2">
        <v>1</v>
      </c>
      <c r="D199" s="2">
        <v>2</v>
      </c>
      <c r="E199" s="2" t="s">
        <v>17</v>
      </c>
      <c r="F199" s="2">
        <v>1</v>
      </c>
      <c r="G199" s="2">
        <v>1000</v>
      </c>
      <c r="H199" s="2">
        <v>1183828888</v>
      </c>
      <c r="I199" s="2">
        <v>10</v>
      </c>
      <c r="J199" s="2">
        <v>50</v>
      </c>
      <c r="K199" s="2">
        <v>0</v>
      </c>
      <c r="L199" s="3">
        <f xml:space="preserve"> 0 + 4.43</f>
        <v>4.43</v>
      </c>
      <c r="M199" s="3">
        <f xml:space="preserve"> 0 + 4.2</f>
        <v>4.2</v>
      </c>
      <c r="N199" s="3">
        <f xml:space="preserve"> 0 + 9.45</f>
        <v>9.4499999999999993</v>
      </c>
      <c r="O199" s="2">
        <v>0</v>
      </c>
      <c r="Q199">
        <f t="shared" si="9"/>
        <v>2.2149999999999999</v>
      </c>
      <c r="R199">
        <f t="shared" si="10"/>
        <v>2.1</v>
      </c>
      <c r="S199">
        <f t="shared" si="11"/>
        <v>4.7249999999999996</v>
      </c>
    </row>
    <row r="200" spans="1:19" x14ac:dyDescent="0.25">
      <c r="A200" s="2">
        <v>16</v>
      </c>
      <c r="B200" s="2" t="s">
        <v>20</v>
      </c>
      <c r="C200" s="2">
        <v>1</v>
      </c>
      <c r="D200" s="2">
        <v>2</v>
      </c>
      <c r="E200" s="2" t="s">
        <v>15</v>
      </c>
      <c r="F200" s="2">
        <v>1</v>
      </c>
      <c r="G200" s="2">
        <v>1000</v>
      </c>
      <c r="H200" s="2">
        <v>475539416</v>
      </c>
      <c r="I200" s="2">
        <v>10</v>
      </c>
      <c r="J200" s="2">
        <v>50</v>
      </c>
      <c r="K200" s="2">
        <v>0</v>
      </c>
      <c r="L200" s="3">
        <f xml:space="preserve"> 0 + 9.34</f>
        <v>9.34</v>
      </c>
      <c r="M200" s="3">
        <f xml:space="preserve"> 0 + 9.28</f>
        <v>9.2799999999999994</v>
      </c>
      <c r="N200" s="3">
        <f xml:space="preserve"> 0 + 20.16</f>
        <v>20.16</v>
      </c>
      <c r="O200" s="2">
        <v>0</v>
      </c>
      <c r="Q200">
        <f t="shared" si="9"/>
        <v>4.67</v>
      </c>
      <c r="R200">
        <f t="shared" si="10"/>
        <v>4.6399999999999997</v>
      </c>
      <c r="S200">
        <f t="shared" si="11"/>
        <v>10.08</v>
      </c>
    </row>
    <row r="201" spans="1:19" x14ac:dyDescent="0.25">
      <c r="A201" s="2">
        <v>16</v>
      </c>
      <c r="B201" s="2" t="s">
        <v>20</v>
      </c>
      <c r="C201" s="2">
        <v>1</v>
      </c>
      <c r="D201" s="2">
        <v>2</v>
      </c>
      <c r="E201" s="2" t="s">
        <v>16</v>
      </c>
      <c r="F201" s="2">
        <v>1</v>
      </c>
      <c r="G201" s="2">
        <v>1000</v>
      </c>
      <c r="H201" s="2">
        <v>475539416</v>
      </c>
      <c r="I201" s="2">
        <v>10</v>
      </c>
      <c r="J201" s="2">
        <v>50</v>
      </c>
      <c r="K201" s="2">
        <v>0</v>
      </c>
      <c r="L201" s="3">
        <f xml:space="preserve"> 0 + 1.22</f>
        <v>1.22</v>
      </c>
      <c r="M201" s="3">
        <f xml:space="preserve"> 0 + 4.11</f>
        <v>4.1100000000000003</v>
      </c>
      <c r="N201" s="3">
        <f xml:space="preserve"> 0 + 6.38</f>
        <v>6.38</v>
      </c>
      <c r="O201" s="2">
        <v>0</v>
      </c>
      <c r="Q201">
        <f t="shared" si="9"/>
        <v>0.61</v>
      </c>
      <c r="R201">
        <f t="shared" si="10"/>
        <v>2.0550000000000002</v>
      </c>
      <c r="S201">
        <f t="shared" si="11"/>
        <v>3.19</v>
      </c>
    </row>
    <row r="202" spans="1:19" x14ac:dyDescent="0.25">
      <c r="A202" s="2">
        <v>16</v>
      </c>
      <c r="B202" s="2" t="s">
        <v>20</v>
      </c>
      <c r="C202" s="2">
        <v>1</v>
      </c>
      <c r="D202" s="2">
        <v>2</v>
      </c>
      <c r="E202" s="2" t="s">
        <v>17</v>
      </c>
      <c r="F202" s="2">
        <v>1</v>
      </c>
      <c r="G202" s="2">
        <v>1000</v>
      </c>
      <c r="H202" s="2">
        <v>475539416</v>
      </c>
      <c r="I202" s="2">
        <v>10</v>
      </c>
      <c r="J202" s="2">
        <v>50</v>
      </c>
      <c r="K202" s="2">
        <v>0</v>
      </c>
      <c r="L202" s="3">
        <f xml:space="preserve"> 0 + 5.56</f>
        <v>5.56</v>
      </c>
      <c r="M202" s="3">
        <f xml:space="preserve"> 0 + 4.35</f>
        <v>4.3499999999999996</v>
      </c>
      <c r="N202" s="3">
        <f xml:space="preserve"> 0 + 10.74</f>
        <v>10.74</v>
      </c>
      <c r="O202" s="2">
        <v>0</v>
      </c>
      <c r="Q202">
        <f t="shared" si="9"/>
        <v>2.78</v>
      </c>
      <c r="R202">
        <f t="shared" si="10"/>
        <v>2.1749999999999998</v>
      </c>
      <c r="S202">
        <f t="shared" si="11"/>
        <v>5.37</v>
      </c>
    </row>
    <row r="203" spans="1:19" x14ac:dyDescent="0.25">
      <c r="A203" s="2">
        <v>17</v>
      </c>
      <c r="B203" s="2" t="s">
        <v>20</v>
      </c>
      <c r="C203" s="2">
        <v>1</v>
      </c>
      <c r="D203" s="2">
        <v>2</v>
      </c>
      <c r="E203" s="2" t="s">
        <v>15</v>
      </c>
      <c r="F203" s="2">
        <v>1</v>
      </c>
      <c r="G203" s="2">
        <v>1000</v>
      </c>
      <c r="H203" s="2">
        <v>2136046440</v>
      </c>
      <c r="I203" s="2">
        <v>10</v>
      </c>
      <c r="J203" s="2">
        <v>50</v>
      </c>
      <c r="K203" s="2">
        <v>0</v>
      </c>
      <c r="L203" s="3">
        <f xml:space="preserve"> 0 + 9.8</f>
        <v>9.8000000000000007</v>
      </c>
      <c r="M203" s="3">
        <f xml:space="preserve"> 0 + 9.41</f>
        <v>9.41</v>
      </c>
      <c r="N203" s="3">
        <f xml:space="preserve"> 0 + 20.72</f>
        <v>20.72</v>
      </c>
      <c r="O203" s="2">
        <v>0</v>
      </c>
      <c r="Q203">
        <f t="shared" si="9"/>
        <v>4.9000000000000004</v>
      </c>
      <c r="R203">
        <f t="shared" si="10"/>
        <v>4.7050000000000001</v>
      </c>
      <c r="S203">
        <f t="shared" si="11"/>
        <v>10.36</v>
      </c>
    </row>
    <row r="204" spans="1:19" x14ac:dyDescent="0.25">
      <c r="A204" s="2">
        <v>17</v>
      </c>
      <c r="B204" s="2" t="s">
        <v>20</v>
      </c>
      <c r="C204" s="2">
        <v>1</v>
      </c>
      <c r="D204" s="2">
        <v>2</v>
      </c>
      <c r="E204" s="2" t="s">
        <v>16</v>
      </c>
      <c r="F204" s="2">
        <v>1</v>
      </c>
      <c r="G204" s="2">
        <v>1000</v>
      </c>
      <c r="H204" s="2">
        <v>2136046440</v>
      </c>
      <c r="I204" s="2">
        <v>10</v>
      </c>
      <c r="J204" s="2">
        <v>50</v>
      </c>
      <c r="K204" s="2">
        <v>0</v>
      </c>
      <c r="L204" s="3">
        <f xml:space="preserve"> 0 + 4.34</f>
        <v>4.34</v>
      </c>
      <c r="M204" s="3">
        <f xml:space="preserve"> 0 + 6.41</f>
        <v>6.41</v>
      </c>
      <c r="N204" s="3">
        <f xml:space="preserve"> 0 + 11.74</f>
        <v>11.74</v>
      </c>
      <c r="O204" s="2">
        <v>0</v>
      </c>
      <c r="Q204">
        <f t="shared" si="9"/>
        <v>2.17</v>
      </c>
      <c r="R204">
        <f t="shared" si="10"/>
        <v>3.2050000000000001</v>
      </c>
      <c r="S204">
        <f t="shared" si="11"/>
        <v>5.87</v>
      </c>
    </row>
    <row r="205" spans="1:19" x14ac:dyDescent="0.25">
      <c r="A205" s="2">
        <v>17</v>
      </c>
      <c r="B205" s="2" t="s">
        <v>20</v>
      </c>
      <c r="C205" s="2">
        <v>1</v>
      </c>
      <c r="D205" s="2">
        <v>2</v>
      </c>
      <c r="E205" s="2" t="s">
        <v>17</v>
      </c>
      <c r="F205" s="2">
        <v>1</v>
      </c>
      <c r="G205" s="2">
        <v>1000</v>
      </c>
      <c r="H205" s="2">
        <v>2136046440</v>
      </c>
      <c r="I205" s="2">
        <v>10</v>
      </c>
      <c r="J205" s="2">
        <v>50</v>
      </c>
      <c r="K205" s="2">
        <v>0</v>
      </c>
      <c r="L205" s="3">
        <f xml:space="preserve"> 0 + 9.29</f>
        <v>9.2899999999999991</v>
      </c>
      <c r="M205" s="3">
        <f xml:space="preserve"> 0 + 5.87</f>
        <v>5.87</v>
      </c>
      <c r="N205" s="3">
        <f xml:space="preserve"> 0 + 16</f>
        <v>16</v>
      </c>
      <c r="O205" s="2">
        <v>0</v>
      </c>
      <c r="Q205">
        <f t="shared" si="9"/>
        <v>4.6449999999999996</v>
      </c>
      <c r="R205">
        <f t="shared" si="10"/>
        <v>2.9350000000000001</v>
      </c>
      <c r="S205">
        <f t="shared" si="11"/>
        <v>8</v>
      </c>
    </row>
    <row r="206" spans="1:19" x14ac:dyDescent="0.25">
      <c r="A206" s="2">
        <v>18</v>
      </c>
      <c r="B206" s="2" t="s">
        <v>20</v>
      </c>
      <c r="C206" s="2">
        <v>1</v>
      </c>
      <c r="D206" s="2">
        <v>2</v>
      </c>
      <c r="E206" s="2" t="s">
        <v>15</v>
      </c>
      <c r="F206" s="2">
        <v>1</v>
      </c>
      <c r="G206" s="2">
        <v>1000</v>
      </c>
      <c r="H206" s="2">
        <v>1605388975</v>
      </c>
      <c r="I206" s="2">
        <v>10</v>
      </c>
      <c r="J206" s="2">
        <v>50</v>
      </c>
      <c r="K206" s="2">
        <v>0</v>
      </c>
      <c r="L206" s="3">
        <f xml:space="preserve"> 0 + 13.3</f>
        <v>13.3</v>
      </c>
      <c r="M206" s="3">
        <f xml:space="preserve"> 0 + 11.25</f>
        <v>11.25</v>
      </c>
      <c r="N206" s="3">
        <f xml:space="preserve"> 0 + 26</f>
        <v>26</v>
      </c>
      <c r="O206" s="2">
        <v>0</v>
      </c>
      <c r="Q206">
        <f t="shared" si="9"/>
        <v>6.65</v>
      </c>
      <c r="R206">
        <f t="shared" si="10"/>
        <v>5.625</v>
      </c>
      <c r="S206">
        <f t="shared" si="11"/>
        <v>13</v>
      </c>
    </row>
    <row r="207" spans="1:19" x14ac:dyDescent="0.25">
      <c r="A207" s="2">
        <v>18</v>
      </c>
      <c r="B207" s="2" t="s">
        <v>20</v>
      </c>
      <c r="C207" s="2">
        <v>1</v>
      </c>
      <c r="D207" s="2">
        <v>2</v>
      </c>
      <c r="E207" s="2" t="s">
        <v>16</v>
      </c>
      <c r="F207" s="2">
        <v>1</v>
      </c>
      <c r="G207" s="2">
        <v>1000</v>
      </c>
      <c r="H207" s="2">
        <v>1605388975</v>
      </c>
      <c r="I207" s="2">
        <v>10</v>
      </c>
      <c r="J207" s="2">
        <v>50</v>
      </c>
      <c r="K207" s="2">
        <v>0</v>
      </c>
      <c r="L207" s="3">
        <f xml:space="preserve"> 0 + 1.08</f>
        <v>1.08</v>
      </c>
      <c r="M207" s="3">
        <f xml:space="preserve"> 0 + 4.24</f>
        <v>4.24</v>
      </c>
      <c r="N207" s="3">
        <f xml:space="preserve"> 0 + 6.41</f>
        <v>6.41</v>
      </c>
      <c r="O207" s="2">
        <v>0</v>
      </c>
      <c r="Q207">
        <f t="shared" si="9"/>
        <v>0.54</v>
      </c>
      <c r="R207">
        <f t="shared" si="10"/>
        <v>2.12</v>
      </c>
      <c r="S207">
        <f t="shared" si="11"/>
        <v>3.2050000000000001</v>
      </c>
    </row>
    <row r="208" spans="1:19" x14ac:dyDescent="0.25">
      <c r="A208" s="2">
        <v>18</v>
      </c>
      <c r="B208" s="2" t="s">
        <v>20</v>
      </c>
      <c r="C208" s="2">
        <v>1</v>
      </c>
      <c r="D208" s="2">
        <v>2</v>
      </c>
      <c r="E208" s="2" t="s">
        <v>17</v>
      </c>
      <c r="F208" s="2">
        <v>1</v>
      </c>
      <c r="G208" s="2">
        <v>1000</v>
      </c>
      <c r="H208" s="2">
        <v>1605388975</v>
      </c>
      <c r="I208" s="2">
        <v>10</v>
      </c>
      <c r="J208" s="2">
        <v>50</v>
      </c>
      <c r="K208" s="2">
        <v>0</v>
      </c>
      <c r="L208" s="3">
        <f xml:space="preserve"> 0 + 7.2</f>
        <v>7.2</v>
      </c>
      <c r="M208" s="3">
        <f xml:space="preserve"> 0 + 5.31</f>
        <v>5.31</v>
      </c>
      <c r="N208" s="3">
        <f xml:space="preserve"> 0 + 13.35</f>
        <v>13.35</v>
      </c>
      <c r="O208" s="2">
        <v>0</v>
      </c>
      <c r="Q208">
        <f t="shared" si="9"/>
        <v>3.6</v>
      </c>
      <c r="R208">
        <f t="shared" si="10"/>
        <v>2.6549999999999998</v>
      </c>
      <c r="S208">
        <f t="shared" si="11"/>
        <v>6.6749999999999998</v>
      </c>
    </row>
    <row r="209" spans="1:19" x14ac:dyDescent="0.25">
      <c r="A209" s="2">
        <v>19</v>
      </c>
      <c r="B209" s="2" t="s">
        <v>20</v>
      </c>
      <c r="C209" s="2">
        <v>1</v>
      </c>
      <c r="D209" s="2">
        <v>2</v>
      </c>
      <c r="E209" s="2" t="s">
        <v>15</v>
      </c>
      <c r="F209" s="2">
        <v>1</v>
      </c>
      <c r="G209" s="2">
        <v>1000</v>
      </c>
      <c r="H209" s="2">
        <v>1115562342</v>
      </c>
      <c r="I209" s="2">
        <v>10</v>
      </c>
      <c r="J209" s="2">
        <v>50</v>
      </c>
      <c r="K209" s="2">
        <v>0</v>
      </c>
      <c r="L209" s="3">
        <f xml:space="preserve"> 0 + 14.06</f>
        <v>14.06</v>
      </c>
      <c r="M209" s="3">
        <f xml:space="preserve"> 0 + 11.17</f>
        <v>11.17</v>
      </c>
      <c r="N209" s="3">
        <f xml:space="preserve"> 0 + 26.74</f>
        <v>26.74</v>
      </c>
      <c r="O209" s="2">
        <v>0</v>
      </c>
      <c r="Q209">
        <f t="shared" si="9"/>
        <v>7.03</v>
      </c>
      <c r="R209">
        <f t="shared" si="10"/>
        <v>5.585</v>
      </c>
      <c r="S209">
        <f t="shared" si="11"/>
        <v>13.37</v>
      </c>
    </row>
    <row r="210" spans="1:19" x14ac:dyDescent="0.25">
      <c r="A210" s="2">
        <v>19</v>
      </c>
      <c r="B210" s="2" t="s">
        <v>20</v>
      </c>
      <c r="C210" s="2">
        <v>1</v>
      </c>
      <c r="D210" s="2">
        <v>2</v>
      </c>
      <c r="E210" s="2" t="s">
        <v>16</v>
      </c>
      <c r="F210" s="2">
        <v>1</v>
      </c>
      <c r="G210" s="2">
        <v>1000</v>
      </c>
      <c r="H210" s="2">
        <v>1115562342</v>
      </c>
      <c r="I210" s="2">
        <v>10</v>
      </c>
      <c r="J210" s="2">
        <v>50</v>
      </c>
      <c r="K210" s="2">
        <v>0</v>
      </c>
      <c r="L210" s="3">
        <f xml:space="preserve"> 0 + 1.16</f>
        <v>1.1599999999999999</v>
      </c>
      <c r="M210" s="3">
        <f xml:space="preserve"> 0 + 4.11</f>
        <v>4.1100000000000003</v>
      </c>
      <c r="N210" s="3">
        <f xml:space="preserve"> 0 + 6.34</f>
        <v>6.34</v>
      </c>
      <c r="O210" s="2">
        <v>0</v>
      </c>
      <c r="Q210">
        <f t="shared" si="9"/>
        <v>0.57999999999999996</v>
      </c>
      <c r="R210">
        <f t="shared" si="10"/>
        <v>2.0550000000000002</v>
      </c>
      <c r="S210">
        <f t="shared" si="11"/>
        <v>3.17</v>
      </c>
    </row>
    <row r="211" spans="1:19" x14ac:dyDescent="0.25">
      <c r="A211" s="2">
        <v>19</v>
      </c>
      <c r="B211" s="2" t="s">
        <v>20</v>
      </c>
      <c r="C211" s="2">
        <v>1</v>
      </c>
      <c r="D211" s="2">
        <v>2</v>
      </c>
      <c r="E211" s="2" t="s">
        <v>17</v>
      </c>
      <c r="F211" s="2">
        <v>1</v>
      </c>
      <c r="G211" s="2">
        <v>1000</v>
      </c>
      <c r="H211" s="2">
        <v>1115562342</v>
      </c>
      <c r="I211" s="2">
        <v>10</v>
      </c>
      <c r="J211" s="2">
        <v>50</v>
      </c>
      <c r="K211" s="2">
        <v>0</v>
      </c>
      <c r="L211" s="3">
        <f xml:space="preserve"> 0 + 5.9</f>
        <v>5.9</v>
      </c>
      <c r="M211" s="3">
        <f xml:space="preserve"> 0 + 4.08</f>
        <v>4.08</v>
      </c>
      <c r="N211" s="3">
        <f xml:space="preserve"> 0 + 10.83</f>
        <v>10.83</v>
      </c>
      <c r="O211" s="2">
        <v>0</v>
      </c>
      <c r="Q211">
        <f t="shared" si="9"/>
        <v>2.95</v>
      </c>
      <c r="R211">
        <f t="shared" si="10"/>
        <v>2.04</v>
      </c>
      <c r="S211">
        <f t="shared" si="11"/>
        <v>5.415</v>
      </c>
    </row>
    <row r="212" spans="1:19" x14ac:dyDescent="0.25">
      <c r="A212" s="2">
        <v>20</v>
      </c>
      <c r="B212" s="2" t="s">
        <v>20</v>
      </c>
      <c r="C212" s="2">
        <v>1</v>
      </c>
      <c r="D212" s="2">
        <v>2</v>
      </c>
      <c r="E212" s="2" t="s">
        <v>15</v>
      </c>
      <c r="F212" s="2">
        <v>1</v>
      </c>
      <c r="G212" s="2">
        <v>1000</v>
      </c>
      <c r="H212" s="2">
        <v>1476279324</v>
      </c>
      <c r="I212" s="2">
        <v>10</v>
      </c>
      <c r="J212" s="2">
        <v>50</v>
      </c>
      <c r="K212" s="2">
        <v>0</v>
      </c>
      <c r="L212" s="3">
        <f xml:space="preserve"> 0 + 10.72</f>
        <v>10.72</v>
      </c>
      <c r="M212" s="3">
        <f xml:space="preserve"> 0 + 8.77</f>
        <v>8.77</v>
      </c>
      <c r="N212" s="3">
        <f xml:space="preserve"> 0 + 20.99</f>
        <v>20.99</v>
      </c>
      <c r="O212" s="2">
        <v>0</v>
      </c>
      <c r="Q212">
        <f t="shared" si="9"/>
        <v>5.36</v>
      </c>
      <c r="R212">
        <f t="shared" si="10"/>
        <v>4.3849999999999998</v>
      </c>
      <c r="S212">
        <f t="shared" si="11"/>
        <v>10.494999999999999</v>
      </c>
    </row>
    <row r="213" spans="1:19" x14ac:dyDescent="0.25">
      <c r="A213" s="2">
        <v>20</v>
      </c>
      <c r="B213" s="2" t="s">
        <v>20</v>
      </c>
      <c r="C213" s="2">
        <v>1</v>
      </c>
      <c r="D213" s="2">
        <v>2</v>
      </c>
      <c r="E213" s="2" t="s">
        <v>16</v>
      </c>
      <c r="F213" s="2">
        <v>1</v>
      </c>
      <c r="G213" s="2">
        <v>1000</v>
      </c>
      <c r="H213" s="2">
        <v>1476279324</v>
      </c>
      <c r="I213" s="2">
        <v>10</v>
      </c>
      <c r="J213" s="2">
        <v>50</v>
      </c>
      <c r="K213" s="2">
        <v>0</v>
      </c>
      <c r="L213" s="3">
        <f xml:space="preserve"> 0 + 3.72</f>
        <v>3.72</v>
      </c>
      <c r="M213" s="3">
        <f xml:space="preserve"> 0 + 6.64</f>
        <v>6.64</v>
      </c>
      <c r="N213" s="3">
        <f xml:space="preserve"> 0 + 11.45</f>
        <v>11.45</v>
      </c>
      <c r="O213" s="2">
        <v>0</v>
      </c>
      <c r="Q213">
        <f t="shared" si="9"/>
        <v>1.86</v>
      </c>
      <c r="R213">
        <f t="shared" si="10"/>
        <v>3.32</v>
      </c>
      <c r="S213">
        <f t="shared" si="11"/>
        <v>5.7249999999999996</v>
      </c>
    </row>
    <row r="214" spans="1:19" x14ac:dyDescent="0.25">
      <c r="A214" s="2">
        <v>20</v>
      </c>
      <c r="B214" s="2" t="s">
        <v>20</v>
      </c>
      <c r="C214" s="2">
        <v>1</v>
      </c>
      <c r="D214" s="2">
        <v>2</v>
      </c>
      <c r="E214" s="2" t="s">
        <v>17</v>
      </c>
      <c r="F214" s="2">
        <v>1</v>
      </c>
      <c r="G214" s="2">
        <v>1000</v>
      </c>
      <c r="H214" s="2">
        <v>1476279324</v>
      </c>
      <c r="I214" s="2">
        <v>10</v>
      </c>
      <c r="J214" s="2">
        <v>50</v>
      </c>
      <c r="K214" s="2">
        <v>0</v>
      </c>
      <c r="L214" s="3">
        <f xml:space="preserve"> 0 + 3.45</f>
        <v>3.45</v>
      </c>
      <c r="M214" s="3">
        <f xml:space="preserve"> 0 + 3.19</f>
        <v>3.19</v>
      </c>
      <c r="N214" s="3">
        <f xml:space="preserve"> 0 + 7.42</f>
        <v>7.42</v>
      </c>
      <c r="O214" s="2">
        <v>0</v>
      </c>
      <c r="Q214">
        <f t="shared" si="9"/>
        <v>1.7250000000000001</v>
      </c>
      <c r="R214">
        <f t="shared" si="10"/>
        <v>1.595</v>
      </c>
      <c r="S214">
        <f t="shared" si="11"/>
        <v>3.71</v>
      </c>
    </row>
    <row r="215" spans="1:19" x14ac:dyDescent="0.25">
      <c r="A215" s="2">
        <v>21</v>
      </c>
      <c r="B215" s="2" t="s">
        <v>20</v>
      </c>
      <c r="C215" s="2">
        <v>1</v>
      </c>
      <c r="D215" s="2">
        <v>2</v>
      </c>
      <c r="E215" s="2" t="s">
        <v>15</v>
      </c>
      <c r="F215" s="2">
        <v>1</v>
      </c>
      <c r="G215" s="2">
        <v>1000</v>
      </c>
      <c r="H215" s="2">
        <v>396746174</v>
      </c>
      <c r="I215" s="2">
        <v>10</v>
      </c>
      <c r="J215" s="2">
        <v>50</v>
      </c>
      <c r="K215" s="2">
        <v>0</v>
      </c>
      <c r="L215" s="3">
        <f xml:space="preserve"> 0 + 14.12</f>
        <v>14.12</v>
      </c>
      <c r="M215" s="3">
        <f xml:space="preserve"> 0 + 10.64</f>
        <v>10.64</v>
      </c>
      <c r="N215" s="3">
        <f xml:space="preserve"> 0 + 26.11</f>
        <v>26.11</v>
      </c>
      <c r="O215" s="2">
        <v>0</v>
      </c>
      <c r="Q215">
        <f t="shared" si="9"/>
        <v>7.06</v>
      </c>
      <c r="R215">
        <f t="shared" si="10"/>
        <v>5.32</v>
      </c>
      <c r="S215">
        <f t="shared" si="11"/>
        <v>13.055</v>
      </c>
    </row>
    <row r="216" spans="1:19" x14ac:dyDescent="0.25">
      <c r="A216" s="2">
        <v>21</v>
      </c>
      <c r="B216" s="2" t="s">
        <v>20</v>
      </c>
      <c r="C216" s="2">
        <v>1</v>
      </c>
      <c r="D216" s="2">
        <v>2</v>
      </c>
      <c r="E216" s="2" t="s">
        <v>16</v>
      </c>
      <c r="F216" s="2">
        <v>1</v>
      </c>
      <c r="G216" s="2">
        <v>1000</v>
      </c>
      <c r="H216" s="2">
        <v>396746174</v>
      </c>
      <c r="I216" s="2">
        <v>10</v>
      </c>
      <c r="J216" s="2">
        <v>50</v>
      </c>
      <c r="K216" s="2">
        <v>0</v>
      </c>
      <c r="L216" s="3">
        <f xml:space="preserve"> 0 + 1.08</f>
        <v>1.08</v>
      </c>
      <c r="M216" s="3">
        <f xml:space="preserve"> 0 + 3.93</f>
        <v>3.93</v>
      </c>
      <c r="N216" s="3">
        <f xml:space="preserve"> 0 + 6.05</f>
        <v>6.05</v>
      </c>
      <c r="O216" s="2">
        <v>0</v>
      </c>
      <c r="Q216">
        <f t="shared" si="9"/>
        <v>0.54</v>
      </c>
      <c r="R216">
        <f t="shared" si="10"/>
        <v>1.9650000000000001</v>
      </c>
      <c r="S216">
        <f t="shared" si="11"/>
        <v>3.0249999999999999</v>
      </c>
    </row>
    <row r="217" spans="1:19" x14ac:dyDescent="0.25">
      <c r="A217" s="2">
        <v>21</v>
      </c>
      <c r="B217" s="2" t="s">
        <v>20</v>
      </c>
      <c r="C217" s="2">
        <v>1</v>
      </c>
      <c r="D217" s="2">
        <v>2</v>
      </c>
      <c r="E217" s="2" t="s">
        <v>17</v>
      </c>
      <c r="F217" s="2">
        <v>1</v>
      </c>
      <c r="G217" s="2">
        <v>1000</v>
      </c>
      <c r="H217" s="2">
        <v>396746174</v>
      </c>
      <c r="I217" s="2">
        <v>10</v>
      </c>
      <c r="J217" s="2">
        <v>50</v>
      </c>
      <c r="K217" s="2">
        <v>0</v>
      </c>
      <c r="L217" s="3">
        <f xml:space="preserve"> 0 + 3.23</f>
        <v>3.23</v>
      </c>
      <c r="M217" s="3">
        <f xml:space="preserve"> 0 + 2.64</f>
        <v>2.64</v>
      </c>
      <c r="N217" s="3">
        <f xml:space="preserve"> 0 + 6.71</f>
        <v>6.71</v>
      </c>
      <c r="O217" s="2">
        <v>0</v>
      </c>
      <c r="Q217">
        <f t="shared" si="9"/>
        <v>1.615</v>
      </c>
      <c r="R217">
        <f t="shared" si="10"/>
        <v>1.32</v>
      </c>
      <c r="S217">
        <f t="shared" si="11"/>
        <v>3.355</v>
      </c>
    </row>
    <row r="218" spans="1:19" x14ac:dyDescent="0.25">
      <c r="A218" s="2">
        <v>22</v>
      </c>
      <c r="B218" s="2" t="s">
        <v>20</v>
      </c>
      <c r="C218" s="2">
        <v>1</v>
      </c>
      <c r="D218" s="2">
        <v>2</v>
      </c>
      <c r="E218" s="2" t="s">
        <v>15</v>
      </c>
      <c r="F218" s="2">
        <v>1</v>
      </c>
      <c r="G218" s="2">
        <v>1000</v>
      </c>
      <c r="H218" s="2">
        <v>2140853358</v>
      </c>
      <c r="I218" s="2">
        <v>10</v>
      </c>
      <c r="J218" s="2">
        <v>50</v>
      </c>
      <c r="K218" s="2">
        <v>0</v>
      </c>
      <c r="L218" s="3">
        <f xml:space="preserve"> 0 + 12.95</f>
        <v>12.95</v>
      </c>
      <c r="M218" s="3">
        <f xml:space="preserve"> 0 + 11.49</f>
        <v>11.49</v>
      </c>
      <c r="N218" s="3">
        <f xml:space="preserve"> 0 + 25.87</f>
        <v>25.87</v>
      </c>
      <c r="O218" s="2">
        <v>0</v>
      </c>
      <c r="Q218">
        <f t="shared" si="9"/>
        <v>6.4749999999999996</v>
      </c>
      <c r="R218">
        <f t="shared" si="10"/>
        <v>5.7450000000000001</v>
      </c>
      <c r="S218">
        <f t="shared" si="11"/>
        <v>12.935</v>
      </c>
    </row>
    <row r="219" spans="1:19" x14ac:dyDescent="0.25">
      <c r="A219" s="2">
        <v>22</v>
      </c>
      <c r="B219" s="2" t="s">
        <v>20</v>
      </c>
      <c r="C219" s="2">
        <v>1</v>
      </c>
      <c r="D219" s="2">
        <v>2</v>
      </c>
      <c r="E219" s="2" t="s">
        <v>16</v>
      </c>
      <c r="F219" s="2">
        <v>1</v>
      </c>
      <c r="G219" s="2">
        <v>1000</v>
      </c>
      <c r="H219" s="2">
        <v>2140853358</v>
      </c>
      <c r="I219" s="2">
        <v>10</v>
      </c>
      <c r="J219" s="2">
        <v>50</v>
      </c>
      <c r="K219" s="2">
        <v>0</v>
      </c>
      <c r="L219" s="3">
        <f xml:space="preserve"> 0 + 1.17</f>
        <v>1.17</v>
      </c>
      <c r="M219" s="3">
        <f xml:space="preserve"> 0 + 4.2</f>
        <v>4.2</v>
      </c>
      <c r="N219" s="3">
        <f xml:space="preserve"> 0 + 6.46</f>
        <v>6.46</v>
      </c>
      <c r="O219" s="2">
        <v>0</v>
      </c>
      <c r="Q219">
        <f t="shared" si="9"/>
        <v>0.58499999999999996</v>
      </c>
      <c r="R219">
        <f t="shared" si="10"/>
        <v>2.1</v>
      </c>
      <c r="S219">
        <f t="shared" si="11"/>
        <v>3.23</v>
      </c>
    </row>
    <row r="220" spans="1:19" x14ac:dyDescent="0.25">
      <c r="A220" s="2">
        <v>22</v>
      </c>
      <c r="B220" s="2" t="s">
        <v>20</v>
      </c>
      <c r="C220" s="2">
        <v>1</v>
      </c>
      <c r="D220" s="2">
        <v>2</v>
      </c>
      <c r="E220" s="2" t="s">
        <v>17</v>
      </c>
      <c r="F220" s="2">
        <v>1</v>
      </c>
      <c r="G220" s="2">
        <v>1000</v>
      </c>
      <c r="H220" s="2">
        <v>2140853358</v>
      </c>
      <c r="I220" s="2">
        <v>10</v>
      </c>
      <c r="J220" s="2">
        <v>50</v>
      </c>
      <c r="K220" s="2">
        <v>0</v>
      </c>
      <c r="L220" s="3">
        <f xml:space="preserve"> 0 + 3.22</f>
        <v>3.22</v>
      </c>
      <c r="M220" s="3">
        <f xml:space="preserve"> 0 + 3.99</f>
        <v>3.99</v>
      </c>
      <c r="N220" s="3">
        <f xml:space="preserve"> 0 + 8.09</f>
        <v>8.09</v>
      </c>
      <c r="O220" s="2">
        <v>0</v>
      </c>
      <c r="Q220">
        <f t="shared" si="9"/>
        <v>1.61</v>
      </c>
      <c r="R220">
        <f t="shared" si="10"/>
        <v>1.9950000000000001</v>
      </c>
      <c r="S220">
        <f t="shared" si="11"/>
        <v>4.0449999999999999</v>
      </c>
    </row>
    <row r="221" spans="1:19" x14ac:dyDescent="0.25">
      <c r="A221" s="2">
        <v>23</v>
      </c>
      <c r="B221" s="2" t="s">
        <v>20</v>
      </c>
      <c r="C221" s="2">
        <v>1</v>
      </c>
      <c r="D221" s="2">
        <v>2</v>
      </c>
      <c r="E221" s="2" t="s">
        <v>15</v>
      </c>
      <c r="F221" s="2">
        <v>1</v>
      </c>
      <c r="G221" s="2">
        <v>1000</v>
      </c>
      <c r="H221" s="2">
        <v>812832277</v>
      </c>
      <c r="I221" s="2">
        <v>10</v>
      </c>
      <c r="J221" s="2">
        <v>50</v>
      </c>
      <c r="K221" s="2">
        <v>0</v>
      </c>
      <c r="L221" s="3">
        <f xml:space="preserve"> 0 + 12.24</f>
        <v>12.24</v>
      </c>
      <c r="M221" s="3">
        <f xml:space="preserve"> 0 + 10.62</f>
        <v>10.62</v>
      </c>
      <c r="N221" s="3">
        <f xml:space="preserve"> 0 + 24.34</f>
        <v>24.34</v>
      </c>
      <c r="O221" s="2">
        <v>0</v>
      </c>
      <c r="Q221">
        <f t="shared" si="9"/>
        <v>6.12</v>
      </c>
      <c r="R221">
        <f t="shared" si="10"/>
        <v>5.31</v>
      </c>
      <c r="S221">
        <f t="shared" si="11"/>
        <v>12.17</v>
      </c>
    </row>
    <row r="222" spans="1:19" x14ac:dyDescent="0.25">
      <c r="A222" s="2">
        <v>23</v>
      </c>
      <c r="B222" s="2" t="s">
        <v>20</v>
      </c>
      <c r="C222" s="2">
        <v>1</v>
      </c>
      <c r="D222" s="2">
        <v>2</v>
      </c>
      <c r="E222" s="2" t="s">
        <v>16</v>
      </c>
      <c r="F222" s="2">
        <v>1</v>
      </c>
      <c r="G222" s="2">
        <v>1000</v>
      </c>
      <c r="H222" s="2">
        <v>812832277</v>
      </c>
      <c r="I222" s="2">
        <v>10</v>
      </c>
      <c r="J222" s="2">
        <v>50</v>
      </c>
      <c r="K222" s="2">
        <v>0</v>
      </c>
      <c r="L222" s="3">
        <f xml:space="preserve"> 0 + 4.24</f>
        <v>4.24</v>
      </c>
      <c r="M222" s="3">
        <f xml:space="preserve"> 0 + 6.84</f>
        <v>6.84</v>
      </c>
      <c r="N222" s="3">
        <f xml:space="preserve"> 0 + 12.11</f>
        <v>12.11</v>
      </c>
      <c r="O222" s="2">
        <v>0</v>
      </c>
      <c r="Q222">
        <f t="shared" si="9"/>
        <v>2.12</v>
      </c>
      <c r="R222">
        <f t="shared" si="10"/>
        <v>3.42</v>
      </c>
      <c r="S222">
        <f t="shared" si="11"/>
        <v>6.0549999999999997</v>
      </c>
    </row>
    <row r="223" spans="1:19" x14ac:dyDescent="0.25">
      <c r="A223" s="2">
        <v>23</v>
      </c>
      <c r="B223" s="2" t="s">
        <v>20</v>
      </c>
      <c r="C223" s="2">
        <v>1</v>
      </c>
      <c r="D223" s="2">
        <v>2</v>
      </c>
      <c r="E223" s="2" t="s">
        <v>17</v>
      </c>
      <c r="F223" s="2">
        <v>1</v>
      </c>
      <c r="G223" s="2">
        <v>1000</v>
      </c>
      <c r="H223" s="2">
        <v>812832277</v>
      </c>
      <c r="I223" s="2">
        <v>10</v>
      </c>
      <c r="J223" s="2">
        <v>50</v>
      </c>
      <c r="K223" s="2">
        <v>0</v>
      </c>
      <c r="L223" s="3">
        <f xml:space="preserve"> 0 + 5.26</f>
        <v>5.26</v>
      </c>
      <c r="M223" s="3">
        <f xml:space="preserve"> 0 + 4.46</f>
        <v>4.46</v>
      </c>
      <c r="N223" s="3">
        <f xml:space="preserve"> 0 + 10.54</f>
        <v>10.54</v>
      </c>
      <c r="O223" s="2">
        <v>0</v>
      </c>
      <c r="Q223">
        <f t="shared" si="9"/>
        <v>2.63</v>
      </c>
      <c r="R223">
        <f t="shared" si="10"/>
        <v>2.23</v>
      </c>
      <c r="S223">
        <f t="shared" si="11"/>
        <v>5.27</v>
      </c>
    </row>
    <row r="224" spans="1:19" x14ac:dyDescent="0.25">
      <c r="A224" s="2">
        <v>24</v>
      </c>
      <c r="B224" s="2" t="s">
        <v>20</v>
      </c>
      <c r="C224" s="2">
        <v>1</v>
      </c>
      <c r="D224" s="2">
        <v>2</v>
      </c>
      <c r="E224" s="2" t="s">
        <v>15</v>
      </c>
      <c r="F224" s="2">
        <v>1</v>
      </c>
      <c r="G224" s="2">
        <v>1000</v>
      </c>
      <c r="H224" s="2">
        <v>1515383558</v>
      </c>
      <c r="I224" s="2">
        <v>10</v>
      </c>
      <c r="J224" s="2">
        <v>50</v>
      </c>
      <c r="K224" s="2">
        <v>0</v>
      </c>
      <c r="L224" s="3">
        <f xml:space="preserve"> 0 + 11.73</f>
        <v>11.73</v>
      </c>
      <c r="M224" s="3">
        <f xml:space="preserve"> 0 + 10.52</f>
        <v>10.52</v>
      </c>
      <c r="N224" s="3">
        <f xml:space="preserve"> 0 + 23.72</f>
        <v>23.72</v>
      </c>
      <c r="O224" s="2">
        <v>0</v>
      </c>
      <c r="Q224">
        <f t="shared" si="9"/>
        <v>5.8650000000000002</v>
      </c>
      <c r="R224">
        <f t="shared" si="10"/>
        <v>5.26</v>
      </c>
      <c r="S224">
        <f t="shared" si="11"/>
        <v>11.86</v>
      </c>
    </row>
    <row r="225" spans="1:19" x14ac:dyDescent="0.25">
      <c r="A225" s="2">
        <v>24</v>
      </c>
      <c r="B225" s="2" t="s">
        <v>20</v>
      </c>
      <c r="C225" s="2">
        <v>1</v>
      </c>
      <c r="D225" s="2">
        <v>2</v>
      </c>
      <c r="E225" s="2" t="s">
        <v>16</v>
      </c>
      <c r="F225" s="2">
        <v>1</v>
      </c>
      <c r="G225" s="2">
        <v>1000</v>
      </c>
      <c r="H225" s="2">
        <v>1515383558</v>
      </c>
      <c r="I225" s="2">
        <v>10</v>
      </c>
      <c r="J225" s="2">
        <v>50</v>
      </c>
      <c r="K225" s="2">
        <v>0</v>
      </c>
      <c r="L225" s="3">
        <f xml:space="preserve"> 0 + 2.66</f>
        <v>2.66</v>
      </c>
      <c r="M225" s="3">
        <f xml:space="preserve"> 0 + 5.27</f>
        <v>5.27</v>
      </c>
      <c r="N225" s="3">
        <f xml:space="preserve"> 0 + 9.03</f>
        <v>9.0299999999999994</v>
      </c>
      <c r="O225" s="2">
        <v>0</v>
      </c>
      <c r="Q225">
        <f t="shared" si="9"/>
        <v>1.33</v>
      </c>
      <c r="R225">
        <f t="shared" si="10"/>
        <v>2.6349999999999998</v>
      </c>
      <c r="S225">
        <f t="shared" si="11"/>
        <v>4.5149999999999997</v>
      </c>
    </row>
    <row r="226" spans="1:19" x14ac:dyDescent="0.25">
      <c r="A226" s="2">
        <v>24</v>
      </c>
      <c r="B226" s="2" t="s">
        <v>20</v>
      </c>
      <c r="C226" s="2">
        <v>1</v>
      </c>
      <c r="D226" s="2">
        <v>2</v>
      </c>
      <c r="E226" s="2" t="s">
        <v>17</v>
      </c>
      <c r="F226" s="2">
        <v>1</v>
      </c>
      <c r="G226" s="2">
        <v>1000</v>
      </c>
      <c r="H226" s="2">
        <v>1515383558</v>
      </c>
      <c r="I226" s="2">
        <v>10</v>
      </c>
      <c r="J226" s="2">
        <v>50</v>
      </c>
      <c r="K226" s="2">
        <v>0</v>
      </c>
      <c r="L226" s="3">
        <f xml:space="preserve"> 0 + 4.43</f>
        <v>4.43</v>
      </c>
      <c r="M226" s="3">
        <f xml:space="preserve"> 0 + 3.37</f>
        <v>3.37</v>
      </c>
      <c r="N226" s="3">
        <f xml:space="preserve"> 0 + 8.57</f>
        <v>8.57</v>
      </c>
      <c r="O226" s="2">
        <v>0</v>
      </c>
      <c r="Q226">
        <f t="shared" si="9"/>
        <v>2.2149999999999999</v>
      </c>
      <c r="R226">
        <f t="shared" si="10"/>
        <v>1.6850000000000001</v>
      </c>
      <c r="S226">
        <f t="shared" si="11"/>
        <v>4.2850000000000001</v>
      </c>
    </row>
    <row r="227" spans="1:19" x14ac:dyDescent="0.25">
      <c r="A227" s="2">
        <v>25</v>
      </c>
      <c r="B227" s="2" t="s">
        <v>20</v>
      </c>
      <c r="C227" s="2">
        <v>1</v>
      </c>
      <c r="D227" s="2">
        <v>2</v>
      </c>
      <c r="E227" s="2" t="s">
        <v>15</v>
      </c>
      <c r="F227" s="2">
        <v>1</v>
      </c>
      <c r="G227" s="2">
        <v>1000</v>
      </c>
      <c r="H227" s="2">
        <v>1523198569</v>
      </c>
      <c r="I227" s="2">
        <v>10</v>
      </c>
      <c r="J227" s="2">
        <v>50</v>
      </c>
      <c r="K227" s="2">
        <v>0</v>
      </c>
      <c r="L227" s="3">
        <f xml:space="preserve"> 0 + 11.31</f>
        <v>11.31</v>
      </c>
      <c r="M227" s="3">
        <f xml:space="preserve"> 0 + 9.3</f>
        <v>9.3000000000000007</v>
      </c>
      <c r="N227" s="3">
        <f xml:space="preserve"> 0 + 22.1</f>
        <v>22.1</v>
      </c>
      <c r="O227" s="2">
        <v>0</v>
      </c>
      <c r="Q227">
        <f t="shared" si="9"/>
        <v>5.6550000000000002</v>
      </c>
      <c r="R227">
        <f t="shared" si="10"/>
        <v>4.6500000000000004</v>
      </c>
      <c r="S227">
        <f t="shared" si="11"/>
        <v>11.05</v>
      </c>
    </row>
    <row r="228" spans="1:19" x14ac:dyDescent="0.25">
      <c r="A228" s="2">
        <v>25</v>
      </c>
      <c r="B228" s="2" t="s">
        <v>20</v>
      </c>
      <c r="C228" s="2">
        <v>1</v>
      </c>
      <c r="D228" s="2">
        <v>2</v>
      </c>
      <c r="E228" s="2" t="s">
        <v>16</v>
      </c>
      <c r="F228" s="2">
        <v>1</v>
      </c>
      <c r="G228" s="2">
        <v>1000</v>
      </c>
      <c r="H228" s="2">
        <v>1523198569</v>
      </c>
      <c r="I228" s="2">
        <v>10</v>
      </c>
      <c r="J228" s="2">
        <v>50</v>
      </c>
      <c r="K228" s="2">
        <v>0</v>
      </c>
      <c r="L228" s="3">
        <f xml:space="preserve"> 0 + 2.78</f>
        <v>2.78</v>
      </c>
      <c r="M228" s="3">
        <f xml:space="preserve"> 0 + 5.36</f>
        <v>5.36</v>
      </c>
      <c r="N228" s="3">
        <f xml:space="preserve"> 0 + 9.13</f>
        <v>9.1300000000000008</v>
      </c>
      <c r="O228" s="2">
        <v>0</v>
      </c>
      <c r="Q228">
        <f t="shared" si="9"/>
        <v>1.39</v>
      </c>
      <c r="R228">
        <f t="shared" si="10"/>
        <v>2.68</v>
      </c>
      <c r="S228">
        <f t="shared" si="11"/>
        <v>4.5650000000000004</v>
      </c>
    </row>
    <row r="229" spans="1:19" x14ac:dyDescent="0.25">
      <c r="A229" s="2">
        <v>25</v>
      </c>
      <c r="B229" s="2" t="s">
        <v>20</v>
      </c>
      <c r="C229" s="2">
        <v>1</v>
      </c>
      <c r="D229" s="2">
        <v>2</v>
      </c>
      <c r="E229" s="2" t="s">
        <v>17</v>
      </c>
      <c r="F229" s="2">
        <v>1</v>
      </c>
      <c r="G229" s="2">
        <v>1000</v>
      </c>
      <c r="H229" s="2">
        <v>1523198569</v>
      </c>
      <c r="I229" s="2">
        <v>10</v>
      </c>
      <c r="J229" s="2">
        <v>50</v>
      </c>
      <c r="K229" s="2">
        <v>0</v>
      </c>
      <c r="L229" s="3">
        <f xml:space="preserve"> 0 + 4.17</f>
        <v>4.17</v>
      </c>
      <c r="M229" s="3">
        <f xml:space="preserve"> 0 + 3.99</f>
        <v>3.99</v>
      </c>
      <c r="N229" s="3">
        <f xml:space="preserve"> 0 + 8.98</f>
        <v>8.98</v>
      </c>
      <c r="O229" s="2">
        <v>0</v>
      </c>
      <c r="Q229">
        <f t="shared" si="9"/>
        <v>2.085</v>
      </c>
      <c r="R229">
        <f t="shared" si="10"/>
        <v>1.9950000000000001</v>
      </c>
      <c r="S229">
        <f t="shared" si="11"/>
        <v>4.49</v>
      </c>
    </row>
    <row r="230" spans="1:19" x14ac:dyDescent="0.25">
      <c r="A230" s="2">
        <v>26</v>
      </c>
      <c r="B230" s="2" t="s">
        <v>20</v>
      </c>
      <c r="C230" s="2">
        <v>1</v>
      </c>
      <c r="D230" s="2">
        <v>2</v>
      </c>
      <c r="E230" s="2" t="s">
        <v>15</v>
      </c>
      <c r="F230" s="2">
        <v>1</v>
      </c>
      <c r="G230" s="2">
        <v>1000</v>
      </c>
      <c r="H230" s="2">
        <v>1501053376</v>
      </c>
      <c r="I230" s="2">
        <v>10</v>
      </c>
      <c r="J230" s="2">
        <v>50</v>
      </c>
      <c r="K230" s="2">
        <v>0</v>
      </c>
      <c r="L230" s="3">
        <f xml:space="preserve"> 0 + 10.27</f>
        <v>10.27</v>
      </c>
      <c r="M230" s="3">
        <f xml:space="preserve"> 0 + 9.1</f>
        <v>9.1</v>
      </c>
      <c r="N230" s="3">
        <f xml:space="preserve"> 0 + 20.82</f>
        <v>20.82</v>
      </c>
      <c r="O230" s="2">
        <v>0</v>
      </c>
      <c r="Q230">
        <f t="shared" si="9"/>
        <v>5.1349999999999998</v>
      </c>
      <c r="R230">
        <f t="shared" si="10"/>
        <v>4.55</v>
      </c>
      <c r="S230">
        <f t="shared" si="11"/>
        <v>10.41</v>
      </c>
    </row>
    <row r="231" spans="1:19" x14ac:dyDescent="0.25">
      <c r="A231" s="2">
        <v>26</v>
      </c>
      <c r="B231" s="2" t="s">
        <v>20</v>
      </c>
      <c r="C231" s="2">
        <v>1</v>
      </c>
      <c r="D231" s="2">
        <v>2</v>
      </c>
      <c r="E231" s="2" t="s">
        <v>16</v>
      </c>
      <c r="F231" s="2">
        <v>1</v>
      </c>
      <c r="G231" s="2">
        <v>1000</v>
      </c>
      <c r="H231" s="2">
        <v>1501053376</v>
      </c>
      <c r="I231" s="2">
        <v>10</v>
      </c>
      <c r="J231" s="2">
        <v>50</v>
      </c>
      <c r="K231" s="2">
        <v>0</v>
      </c>
      <c r="L231" s="3">
        <f xml:space="preserve"> 0 + 4.98</f>
        <v>4.9800000000000004</v>
      </c>
      <c r="M231" s="3">
        <f xml:space="preserve"> 0 + 7.54</f>
        <v>7.54</v>
      </c>
      <c r="N231" s="3">
        <f xml:space="preserve"> 0 + 13.57</f>
        <v>13.57</v>
      </c>
      <c r="O231" s="2">
        <v>0</v>
      </c>
      <c r="Q231">
        <f t="shared" si="9"/>
        <v>2.4900000000000002</v>
      </c>
      <c r="R231">
        <f t="shared" si="10"/>
        <v>3.77</v>
      </c>
      <c r="S231">
        <f t="shared" si="11"/>
        <v>6.7850000000000001</v>
      </c>
    </row>
    <row r="232" spans="1:19" x14ac:dyDescent="0.25">
      <c r="A232" s="2">
        <v>26</v>
      </c>
      <c r="B232" s="2" t="s">
        <v>20</v>
      </c>
      <c r="C232" s="2">
        <v>1</v>
      </c>
      <c r="D232" s="2">
        <v>2</v>
      </c>
      <c r="E232" s="2" t="s">
        <v>17</v>
      </c>
      <c r="F232" s="2">
        <v>1</v>
      </c>
      <c r="G232" s="2">
        <v>1000</v>
      </c>
      <c r="H232" s="2">
        <v>1501053376</v>
      </c>
      <c r="I232" s="2">
        <v>10</v>
      </c>
      <c r="J232" s="2">
        <v>50</v>
      </c>
      <c r="K232" s="2">
        <v>0</v>
      </c>
      <c r="L232" s="3">
        <f xml:space="preserve"> 0 + 4.36</f>
        <v>4.3600000000000003</v>
      </c>
      <c r="M232" s="3">
        <f xml:space="preserve"> 0 + 3.96</f>
        <v>3.96</v>
      </c>
      <c r="N232" s="3">
        <f xml:space="preserve"> 0 + 9.14</f>
        <v>9.14</v>
      </c>
      <c r="O232" s="2">
        <v>0</v>
      </c>
      <c r="Q232">
        <f t="shared" si="9"/>
        <v>2.1800000000000002</v>
      </c>
      <c r="R232">
        <f t="shared" si="10"/>
        <v>1.98</v>
      </c>
      <c r="S232">
        <f t="shared" si="11"/>
        <v>4.57</v>
      </c>
    </row>
    <row r="233" spans="1:19" x14ac:dyDescent="0.25">
      <c r="A233" s="2">
        <v>27</v>
      </c>
      <c r="B233" s="2" t="s">
        <v>20</v>
      </c>
      <c r="C233" s="2">
        <v>1</v>
      </c>
      <c r="D233" s="2">
        <v>2</v>
      </c>
      <c r="E233" s="2" t="s">
        <v>15</v>
      </c>
      <c r="F233" s="2">
        <v>1</v>
      </c>
      <c r="G233" s="2">
        <v>1000</v>
      </c>
      <c r="H233" s="2">
        <v>634753172</v>
      </c>
      <c r="I233" s="2">
        <v>10</v>
      </c>
      <c r="J233" s="2">
        <v>50</v>
      </c>
      <c r="K233" s="2">
        <v>0</v>
      </c>
      <c r="L233" s="3">
        <f xml:space="preserve"> 0 + 15.38</f>
        <v>15.38</v>
      </c>
      <c r="M233" s="3">
        <f xml:space="preserve"> 0 + 11.23</f>
        <v>11.23</v>
      </c>
      <c r="N233" s="3">
        <f xml:space="preserve"> 0 + 27.98</f>
        <v>27.98</v>
      </c>
      <c r="O233" s="2">
        <v>0</v>
      </c>
      <c r="Q233">
        <f t="shared" si="9"/>
        <v>7.69</v>
      </c>
      <c r="R233">
        <f t="shared" si="10"/>
        <v>5.6150000000000002</v>
      </c>
      <c r="S233">
        <f t="shared" si="11"/>
        <v>13.99</v>
      </c>
    </row>
    <row r="234" spans="1:19" x14ac:dyDescent="0.25">
      <c r="A234" s="2">
        <v>27</v>
      </c>
      <c r="B234" s="2" t="s">
        <v>20</v>
      </c>
      <c r="C234" s="2">
        <v>1</v>
      </c>
      <c r="D234" s="2">
        <v>2</v>
      </c>
      <c r="E234" s="2" t="s">
        <v>16</v>
      </c>
      <c r="F234" s="2">
        <v>1</v>
      </c>
      <c r="G234" s="2">
        <v>1000</v>
      </c>
      <c r="H234" s="2">
        <v>634753172</v>
      </c>
      <c r="I234" s="2">
        <v>10</v>
      </c>
      <c r="J234" s="2">
        <v>50</v>
      </c>
      <c r="K234" s="2">
        <v>0</v>
      </c>
      <c r="L234" s="3">
        <f xml:space="preserve"> 0 + 4.41</f>
        <v>4.41</v>
      </c>
      <c r="M234" s="3">
        <f xml:space="preserve"> 0 + 7.99</f>
        <v>7.99</v>
      </c>
      <c r="N234" s="3">
        <f xml:space="preserve"> 0 + 13.99</f>
        <v>13.99</v>
      </c>
      <c r="O234" s="2">
        <v>0</v>
      </c>
      <c r="Q234">
        <f t="shared" si="9"/>
        <v>2.2050000000000001</v>
      </c>
      <c r="R234">
        <f t="shared" si="10"/>
        <v>3.9950000000000001</v>
      </c>
      <c r="S234">
        <f t="shared" si="11"/>
        <v>6.9950000000000001</v>
      </c>
    </row>
    <row r="235" spans="1:19" x14ac:dyDescent="0.25">
      <c r="A235" s="2">
        <v>27</v>
      </c>
      <c r="B235" s="2" t="s">
        <v>20</v>
      </c>
      <c r="C235" s="2">
        <v>1</v>
      </c>
      <c r="D235" s="2">
        <v>2</v>
      </c>
      <c r="E235" s="2" t="s">
        <v>17</v>
      </c>
      <c r="F235" s="2">
        <v>1</v>
      </c>
      <c r="G235" s="2">
        <v>1000</v>
      </c>
      <c r="H235" s="2">
        <v>634753172</v>
      </c>
      <c r="I235" s="2">
        <v>10</v>
      </c>
      <c r="J235" s="2">
        <v>50</v>
      </c>
      <c r="K235" s="2">
        <v>0</v>
      </c>
      <c r="L235" s="3">
        <f xml:space="preserve"> 0 + 7.73</f>
        <v>7.73</v>
      </c>
      <c r="M235" s="3">
        <f xml:space="preserve"> 0 + 5.34</f>
        <v>5.34</v>
      </c>
      <c r="N235" s="3">
        <f xml:space="preserve"> 0 + 13.89</f>
        <v>13.89</v>
      </c>
      <c r="O235" s="2">
        <v>0</v>
      </c>
      <c r="Q235">
        <f t="shared" si="9"/>
        <v>3.8650000000000002</v>
      </c>
      <c r="R235">
        <f t="shared" si="10"/>
        <v>2.67</v>
      </c>
      <c r="S235">
        <f t="shared" si="11"/>
        <v>6.9450000000000003</v>
      </c>
    </row>
    <row r="236" spans="1:19" x14ac:dyDescent="0.25">
      <c r="A236" s="2">
        <v>28</v>
      </c>
      <c r="B236" s="2" t="s">
        <v>20</v>
      </c>
      <c r="C236" s="2">
        <v>1</v>
      </c>
      <c r="D236" s="2">
        <v>2</v>
      </c>
      <c r="E236" s="2" t="s">
        <v>15</v>
      </c>
      <c r="F236" s="2">
        <v>1</v>
      </c>
      <c r="G236" s="2">
        <v>1000</v>
      </c>
      <c r="H236" s="2">
        <v>1631682631</v>
      </c>
      <c r="I236" s="2">
        <v>10</v>
      </c>
      <c r="J236" s="2">
        <v>50</v>
      </c>
      <c r="K236" s="2">
        <v>0</v>
      </c>
      <c r="L236" s="3">
        <f xml:space="preserve"> 0 + 14.31</f>
        <v>14.31</v>
      </c>
      <c r="M236" s="3">
        <f xml:space="preserve"> 0 + 11.31</f>
        <v>11.31</v>
      </c>
      <c r="N236" s="3">
        <f xml:space="preserve"> 0 + 27.06</f>
        <v>27.06</v>
      </c>
      <c r="O236" s="2">
        <v>0</v>
      </c>
      <c r="Q236">
        <f t="shared" si="9"/>
        <v>7.1550000000000002</v>
      </c>
      <c r="R236">
        <f t="shared" si="10"/>
        <v>5.6550000000000002</v>
      </c>
      <c r="S236">
        <f t="shared" si="11"/>
        <v>13.53</v>
      </c>
    </row>
    <row r="237" spans="1:19" x14ac:dyDescent="0.25">
      <c r="A237" s="2">
        <v>28</v>
      </c>
      <c r="B237" s="2" t="s">
        <v>20</v>
      </c>
      <c r="C237" s="2">
        <v>1</v>
      </c>
      <c r="D237" s="2">
        <v>2</v>
      </c>
      <c r="E237" s="2" t="s">
        <v>16</v>
      </c>
      <c r="F237" s="2">
        <v>1</v>
      </c>
      <c r="G237" s="2">
        <v>1000</v>
      </c>
      <c r="H237" s="2">
        <v>1631682631</v>
      </c>
      <c r="I237" s="2">
        <v>10</v>
      </c>
      <c r="J237" s="2">
        <v>50</v>
      </c>
      <c r="K237" s="2">
        <v>0</v>
      </c>
      <c r="L237" s="3">
        <f xml:space="preserve"> 0 + 5.39</f>
        <v>5.39</v>
      </c>
      <c r="M237" s="3">
        <f xml:space="preserve"> 0 + 7.69</f>
        <v>7.69</v>
      </c>
      <c r="N237" s="3">
        <f xml:space="preserve"> 0 + 14.14</f>
        <v>14.14</v>
      </c>
      <c r="O237" s="2">
        <v>0</v>
      </c>
      <c r="Q237">
        <f t="shared" si="9"/>
        <v>2.6949999999999998</v>
      </c>
      <c r="R237">
        <f t="shared" si="10"/>
        <v>3.8450000000000002</v>
      </c>
      <c r="S237">
        <f t="shared" si="11"/>
        <v>7.07</v>
      </c>
    </row>
    <row r="238" spans="1:19" x14ac:dyDescent="0.25">
      <c r="A238" s="2">
        <v>28</v>
      </c>
      <c r="B238" s="2" t="s">
        <v>20</v>
      </c>
      <c r="C238" s="2">
        <v>1</v>
      </c>
      <c r="D238" s="2">
        <v>2</v>
      </c>
      <c r="E238" s="2" t="s">
        <v>17</v>
      </c>
      <c r="F238" s="2">
        <v>1</v>
      </c>
      <c r="G238" s="2">
        <v>1000</v>
      </c>
      <c r="H238" s="2">
        <v>1631682631</v>
      </c>
      <c r="I238" s="2">
        <v>10</v>
      </c>
      <c r="J238" s="2">
        <v>50</v>
      </c>
      <c r="K238" s="2">
        <v>0</v>
      </c>
      <c r="L238" s="3">
        <f xml:space="preserve"> 0 + 5.92</f>
        <v>5.92</v>
      </c>
      <c r="M238" s="3">
        <f xml:space="preserve"> 0 + 4.18</f>
        <v>4.18</v>
      </c>
      <c r="N238" s="3">
        <f xml:space="preserve"> 0 + 10.87</f>
        <v>10.87</v>
      </c>
      <c r="O238" s="2">
        <v>0</v>
      </c>
      <c r="Q238">
        <f t="shared" si="9"/>
        <v>2.96</v>
      </c>
      <c r="R238">
        <f t="shared" si="10"/>
        <v>2.09</v>
      </c>
      <c r="S238">
        <f t="shared" si="11"/>
        <v>5.4349999999999996</v>
      </c>
    </row>
    <row r="239" spans="1:19" x14ac:dyDescent="0.25">
      <c r="A239" s="2">
        <v>29</v>
      </c>
      <c r="B239" s="2" t="s">
        <v>20</v>
      </c>
      <c r="C239" s="2">
        <v>1</v>
      </c>
      <c r="D239" s="2">
        <v>2</v>
      </c>
      <c r="E239" s="2" t="s">
        <v>15</v>
      </c>
      <c r="F239" s="2">
        <v>1</v>
      </c>
      <c r="G239" s="2">
        <v>1000</v>
      </c>
      <c r="H239" s="2">
        <v>946397456</v>
      </c>
      <c r="I239" s="2">
        <v>10</v>
      </c>
      <c r="J239" s="2">
        <v>50</v>
      </c>
      <c r="K239" s="2">
        <v>0</v>
      </c>
      <c r="L239" s="3">
        <f xml:space="preserve"> 0 + 13.09</f>
        <v>13.09</v>
      </c>
      <c r="M239" s="3">
        <f xml:space="preserve"> 0 + 11.57</f>
        <v>11.57</v>
      </c>
      <c r="N239" s="3">
        <f xml:space="preserve"> 0 + 26.12</f>
        <v>26.12</v>
      </c>
      <c r="O239" s="2">
        <v>0</v>
      </c>
      <c r="Q239">
        <f t="shared" si="9"/>
        <v>6.5449999999999999</v>
      </c>
      <c r="R239">
        <f t="shared" si="10"/>
        <v>5.7850000000000001</v>
      </c>
      <c r="S239">
        <f t="shared" si="11"/>
        <v>13.06</v>
      </c>
    </row>
    <row r="240" spans="1:19" x14ac:dyDescent="0.25">
      <c r="A240" s="2">
        <v>29</v>
      </c>
      <c r="B240" s="2" t="s">
        <v>20</v>
      </c>
      <c r="C240" s="2">
        <v>1</v>
      </c>
      <c r="D240" s="2">
        <v>2</v>
      </c>
      <c r="E240" s="2" t="s">
        <v>16</v>
      </c>
      <c r="F240" s="2">
        <v>1</v>
      </c>
      <c r="G240" s="2">
        <v>1000</v>
      </c>
      <c r="H240" s="2">
        <v>946397456</v>
      </c>
      <c r="I240" s="2">
        <v>10</v>
      </c>
      <c r="J240" s="2">
        <v>50</v>
      </c>
      <c r="K240" s="2">
        <v>0</v>
      </c>
      <c r="L240" s="3">
        <f xml:space="preserve"> 0 + 5.17</f>
        <v>5.17</v>
      </c>
      <c r="M240" s="3">
        <f xml:space="preserve"> 0 + 6.79</f>
        <v>6.79</v>
      </c>
      <c r="N240" s="3">
        <f xml:space="preserve"> 0 + 13.01</f>
        <v>13.01</v>
      </c>
      <c r="O240" s="2">
        <v>0</v>
      </c>
      <c r="Q240">
        <f t="shared" si="9"/>
        <v>2.585</v>
      </c>
      <c r="R240">
        <f t="shared" si="10"/>
        <v>3.395</v>
      </c>
      <c r="S240">
        <f t="shared" si="11"/>
        <v>6.5049999999999999</v>
      </c>
    </row>
    <row r="241" spans="1:19" x14ac:dyDescent="0.25">
      <c r="A241" s="2">
        <v>29</v>
      </c>
      <c r="B241" s="2" t="s">
        <v>20</v>
      </c>
      <c r="C241" s="2">
        <v>1</v>
      </c>
      <c r="D241" s="2">
        <v>2</v>
      </c>
      <c r="E241" s="2" t="s">
        <v>17</v>
      </c>
      <c r="F241" s="2">
        <v>1</v>
      </c>
      <c r="G241" s="2">
        <v>1000</v>
      </c>
      <c r="H241" s="2">
        <v>946397456</v>
      </c>
      <c r="I241" s="2">
        <v>10</v>
      </c>
      <c r="J241" s="2">
        <v>50</v>
      </c>
      <c r="K241" s="2">
        <v>0</v>
      </c>
      <c r="L241" s="3">
        <f xml:space="preserve"> 0 + 4.38</f>
        <v>4.38</v>
      </c>
      <c r="M241" s="3">
        <f xml:space="preserve"> 0 + 4.04</f>
        <v>4.04</v>
      </c>
      <c r="N241" s="3">
        <f xml:space="preserve"> 0 + 9.24</f>
        <v>9.24</v>
      </c>
      <c r="O241" s="2">
        <v>0</v>
      </c>
      <c r="Q241">
        <f t="shared" si="9"/>
        <v>2.19</v>
      </c>
      <c r="R241">
        <f t="shared" si="10"/>
        <v>2.02</v>
      </c>
      <c r="S241">
        <f t="shared" si="11"/>
        <v>4.62</v>
      </c>
    </row>
    <row r="242" spans="1:19" x14ac:dyDescent="0.25">
      <c r="A242" s="2">
        <v>30</v>
      </c>
      <c r="B242" s="2" t="s">
        <v>20</v>
      </c>
      <c r="C242" s="2">
        <v>1</v>
      </c>
      <c r="D242" s="2">
        <v>2</v>
      </c>
      <c r="E242" s="2" t="s">
        <v>15</v>
      </c>
      <c r="F242" s="2">
        <v>1</v>
      </c>
      <c r="G242" s="2">
        <v>1000</v>
      </c>
      <c r="H242" s="2">
        <v>783544220</v>
      </c>
      <c r="I242" s="2">
        <v>10</v>
      </c>
      <c r="J242" s="2">
        <v>50</v>
      </c>
      <c r="K242" s="2">
        <v>0</v>
      </c>
      <c r="L242" s="3">
        <f xml:space="preserve"> 0 + 10.96</f>
        <v>10.96</v>
      </c>
      <c r="M242" s="3">
        <f xml:space="preserve"> 0 + 9.24</f>
        <v>9.24</v>
      </c>
      <c r="N242" s="3">
        <f xml:space="preserve"> 0 + 21.62</f>
        <v>21.62</v>
      </c>
      <c r="O242" s="2">
        <v>0</v>
      </c>
      <c r="Q242">
        <f t="shared" si="9"/>
        <v>5.48</v>
      </c>
      <c r="R242">
        <f t="shared" si="10"/>
        <v>4.62</v>
      </c>
      <c r="S242">
        <f t="shared" si="11"/>
        <v>10.81</v>
      </c>
    </row>
    <row r="243" spans="1:19" x14ac:dyDescent="0.25">
      <c r="A243" s="2">
        <v>30</v>
      </c>
      <c r="B243" s="2" t="s">
        <v>20</v>
      </c>
      <c r="C243" s="2">
        <v>1</v>
      </c>
      <c r="D243" s="2">
        <v>2</v>
      </c>
      <c r="E243" s="2" t="s">
        <v>16</v>
      </c>
      <c r="F243" s="2">
        <v>1</v>
      </c>
      <c r="G243" s="2">
        <v>1000</v>
      </c>
      <c r="H243" s="2">
        <v>783544220</v>
      </c>
      <c r="I243" s="2">
        <v>10</v>
      </c>
      <c r="J243" s="2">
        <v>50</v>
      </c>
      <c r="K243" s="2">
        <v>0</v>
      </c>
      <c r="L243" s="3">
        <f xml:space="preserve"> 0 + 4.58</f>
        <v>4.58</v>
      </c>
      <c r="M243" s="3">
        <f xml:space="preserve"> 0 + 6.89</f>
        <v>6.89</v>
      </c>
      <c r="N243" s="3">
        <f xml:space="preserve"> 0 + 12.49</f>
        <v>12.49</v>
      </c>
      <c r="O243" s="2">
        <v>0</v>
      </c>
      <c r="Q243">
        <f t="shared" si="9"/>
        <v>2.29</v>
      </c>
      <c r="R243">
        <f t="shared" si="10"/>
        <v>3.4449999999999998</v>
      </c>
      <c r="S243">
        <f t="shared" si="11"/>
        <v>6.2450000000000001</v>
      </c>
    </row>
    <row r="244" spans="1:19" x14ac:dyDescent="0.25">
      <c r="A244" s="2">
        <v>30</v>
      </c>
      <c r="B244" s="2" t="s">
        <v>20</v>
      </c>
      <c r="C244" s="2">
        <v>1</v>
      </c>
      <c r="D244" s="2">
        <v>2</v>
      </c>
      <c r="E244" s="2" t="s">
        <v>17</v>
      </c>
      <c r="F244" s="2">
        <v>1</v>
      </c>
      <c r="G244" s="2">
        <v>1000</v>
      </c>
      <c r="H244" s="2">
        <v>783544220</v>
      </c>
      <c r="I244" s="2">
        <v>10</v>
      </c>
      <c r="J244" s="2">
        <v>50</v>
      </c>
      <c r="K244" s="2">
        <v>0</v>
      </c>
      <c r="L244" s="3">
        <f xml:space="preserve"> 0 + 6.17</f>
        <v>6.17</v>
      </c>
      <c r="M244" s="3">
        <f xml:space="preserve"> 0 + 4.91</f>
        <v>4.91</v>
      </c>
      <c r="N244" s="3">
        <f xml:space="preserve"> 0 + 11.92</f>
        <v>11.92</v>
      </c>
      <c r="O244" s="2">
        <v>0</v>
      </c>
      <c r="Q244">
        <f t="shared" si="9"/>
        <v>3.085</v>
      </c>
      <c r="R244">
        <f t="shared" si="10"/>
        <v>2.4550000000000001</v>
      </c>
      <c r="S244">
        <f t="shared" si="11"/>
        <v>5.96</v>
      </c>
    </row>
    <row r="245" spans="1:19" x14ac:dyDescent="0.25">
      <c r="A245" s="2">
        <v>31</v>
      </c>
      <c r="B245" s="2" t="s">
        <v>20</v>
      </c>
      <c r="C245" s="2">
        <v>1</v>
      </c>
      <c r="D245" s="2">
        <v>2</v>
      </c>
      <c r="E245" s="2" t="s">
        <v>15</v>
      </c>
      <c r="F245" s="2">
        <v>1</v>
      </c>
      <c r="G245" s="2">
        <v>1000</v>
      </c>
      <c r="H245" s="2">
        <v>1847156556</v>
      </c>
      <c r="I245" s="2">
        <v>10</v>
      </c>
      <c r="J245" s="2">
        <v>50</v>
      </c>
      <c r="K245" s="2">
        <v>0</v>
      </c>
      <c r="L245" s="3">
        <f xml:space="preserve"> 0 + 13.54</f>
        <v>13.54</v>
      </c>
      <c r="M245" s="3">
        <f xml:space="preserve"> 0 + 10.6</f>
        <v>10.6</v>
      </c>
      <c r="N245" s="3">
        <f xml:space="preserve"> 0 + 25.69</f>
        <v>25.69</v>
      </c>
      <c r="O245" s="2">
        <v>0</v>
      </c>
      <c r="Q245">
        <f t="shared" si="9"/>
        <v>6.77</v>
      </c>
      <c r="R245">
        <f t="shared" si="10"/>
        <v>5.3</v>
      </c>
      <c r="S245">
        <f t="shared" si="11"/>
        <v>12.845000000000001</v>
      </c>
    </row>
    <row r="246" spans="1:19" x14ac:dyDescent="0.25">
      <c r="A246" s="2">
        <v>31</v>
      </c>
      <c r="B246" s="2" t="s">
        <v>20</v>
      </c>
      <c r="C246" s="2">
        <v>1</v>
      </c>
      <c r="D246" s="2">
        <v>2</v>
      </c>
      <c r="E246" s="2" t="s">
        <v>16</v>
      </c>
      <c r="F246" s="2">
        <v>1</v>
      </c>
      <c r="G246" s="2">
        <v>1000</v>
      </c>
      <c r="H246" s="2">
        <v>1847156556</v>
      </c>
      <c r="I246" s="2">
        <v>10</v>
      </c>
      <c r="J246" s="2">
        <v>50</v>
      </c>
      <c r="K246" s="2">
        <v>0</v>
      </c>
      <c r="L246" s="3">
        <f xml:space="preserve"> 0 + 3.86</f>
        <v>3.86</v>
      </c>
      <c r="M246" s="3">
        <f xml:space="preserve"> 0 + 6.5</f>
        <v>6.5</v>
      </c>
      <c r="N246" s="3">
        <f xml:space="preserve"> 0 + 11.45</f>
        <v>11.45</v>
      </c>
      <c r="O246" s="2">
        <v>0</v>
      </c>
      <c r="Q246">
        <f t="shared" si="9"/>
        <v>1.93</v>
      </c>
      <c r="R246">
        <f t="shared" si="10"/>
        <v>3.25</v>
      </c>
      <c r="S246">
        <f t="shared" si="11"/>
        <v>5.7249999999999996</v>
      </c>
    </row>
    <row r="247" spans="1:19" x14ac:dyDescent="0.25">
      <c r="A247" s="2">
        <v>31</v>
      </c>
      <c r="B247" s="2" t="s">
        <v>20</v>
      </c>
      <c r="C247" s="2">
        <v>1</v>
      </c>
      <c r="D247" s="2">
        <v>2</v>
      </c>
      <c r="E247" s="2" t="s">
        <v>17</v>
      </c>
      <c r="F247" s="2">
        <v>1</v>
      </c>
      <c r="G247" s="2">
        <v>1000</v>
      </c>
      <c r="H247" s="2">
        <v>1847156556</v>
      </c>
      <c r="I247" s="2">
        <v>10</v>
      </c>
      <c r="J247" s="2">
        <v>50</v>
      </c>
      <c r="K247" s="2">
        <v>0</v>
      </c>
      <c r="L247" s="3">
        <f xml:space="preserve"> 0 + 4.01</f>
        <v>4.01</v>
      </c>
      <c r="M247" s="3">
        <f xml:space="preserve"> 0 + 3.35</f>
        <v>3.35</v>
      </c>
      <c r="N247" s="3">
        <f xml:space="preserve"> 0 + 8.18</f>
        <v>8.18</v>
      </c>
      <c r="O247" s="2">
        <v>0</v>
      </c>
      <c r="Q247">
        <f t="shared" si="9"/>
        <v>2.0049999999999999</v>
      </c>
      <c r="R247">
        <f t="shared" si="10"/>
        <v>1.675</v>
      </c>
      <c r="S247">
        <f t="shared" si="11"/>
        <v>4.09</v>
      </c>
    </row>
    <row r="248" spans="1:19" x14ac:dyDescent="0.25">
      <c r="A248" s="2">
        <v>32</v>
      </c>
      <c r="B248" s="2" t="s">
        <v>20</v>
      </c>
      <c r="C248" s="2">
        <v>1</v>
      </c>
      <c r="D248" s="2">
        <v>2</v>
      </c>
      <c r="E248" s="2" t="s">
        <v>15</v>
      </c>
      <c r="F248" s="2">
        <v>1</v>
      </c>
      <c r="G248" s="2">
        <v>1000</v>
      </c>
      <c r="H248" s="2">
        <v>904387628</v>
      </c>
      <c r="I248" s="2">
        <v>10</v>
      </c>
      <c r="J248" s="2">
        <v>50</v>
      </c>
      <c r="K248" s="2">
        <v>0</v>
      </c>
      <c r="L248" s="3">
        <f xml:space="preserve"> 0 + 11.17</f>
        <v>11.17</v>
      </c>
      <c r="M248" s="3">
        <f xml:space="preserve"> 0 + 9.54</f>
        <v>9.5399999999999991</v>
      </c>
      <c r="N248" s="3">
        <f xml:space="preserve"> 0 + 22.09</f>
        <v>22.09</v>
      </c>
      <c r="O248" s="2">
        <v>0</v>
      </c>
      <c r="Q248">
        <f t="shared" si="9"/>
        <v>5.585</v>
      </c>
      <c r="R248">
        <f t="shared" si="10"/>
        <v>4.7699999999999996</v>
      </c>
      <c r="S248">
        <f t="shared" si="11"/>
        <v>11.045</v>
      </c>
    </row>
    <row r="249" spans="1:19" x14ac:dyDescent="0.25">
      <c r="A249" s="2">
        <v>32</v>
      </c>
      <c r="B249" s="2" t="s">
        <v>20</v>
      </c>
      <c r="C249" s="2">
        <v>1</v>
      </c>
      <c r="D249" s="2">
        <v>2</v>
      </c>
      <c r="E249" s="2" t="s">
        <v>16</v>
      </c>
      <c r="F249" s="2">
        <v>1</v>
      </c>
      <c r="G249" s="2">
        <v>1000</v>
      </c>
      <c r="H249" s="2">
        <v>904387628</v>
      </c>
      <c r="I249" s="2">
        <v>10</v>
      </c>
      <c r="J249" s="2">
        <v>50</v>
      </c>
      <c r="K249" s="2">
        <v>0</v>
      </c>
      <c r="L249" s="3">
        <f xml:space="preserve"> 0 + 5.13</f>
        <v>5.13</v>
      </c>
      <c r="M249" s="3">
        <f xml:space="preserve"> 0 + 7.17</f>
        <v>7.17</v>
      </c>
      <c r="N249" s="3">
        <f xml:space="preserve"> 0 + 13.35</f>
        <v>13.35</v>
      </c>
      <c r="O249" s="2">
        <v>0</v>
      </c>
      <c r="Q249">
        <f t="shared" si="9"/>
        <v>2.5649999999999999</v>
      </c>
      <c r="R249">
        <f t="shared" si="10"/>
        <v>3.585</v>
      </c>
      <c r="S249">
        <f t="shared" si="11"/>
        <v>6.6749999999999998</v>
      </c>
    </row>
    <row r="250" spans="1:19" x14ac:dyDescent="0.25">
      <c r="A250" s="2">
        <v>32</v>
      </c>
      <c r="B250" s="2" t="s">
        <v>20</v>
      </c>
      <c r="C250" s="2">
        <v>1</v>
      </c>
      <c r="D250" s="2">
        <v>2</v>
      </c>
      <c r="E250" s="2" t="s">
        <v>17</v>
      </c>
      <c r="F250" s="2">
        <v>1</v>
      </c>
      <c r="G250" s="2">
        <v>1000</v>
      </c>
      <c r="H250" s="2">
        <v>904387628</v>
      </c>
      <c r="I250" s="2">
        <v>10</v>
      </c>
      <c r="J250" s="2">
        <v>50</v>
      </c>
      <c r="K250" s="2">
        <v>0</v>
      </c>
      <c r="L250" s="3">
        <f xml:space="preserve"> 0 + 6.45</f>
        <v>6.45</v>
      </c>
      <c r="M250" s="3">
        <f xml:space="preserve"> 0 + 4.92</f>
        <v>4.92</v>
      </c>
      <c r="N250" s="3">
        <f xml:space="preserve"> 0 + 12.21</f>
        <v>12.21</v>
      </c>
      <c r="O250" s="2">
        <v>0</v>
      </c>
      <c r="Q250">
        <f t="shared" si="9"/>
        <v>3.2250000000000001</v>
      </c>
      <c r="R250">
        <f t="shared" si="10"/>
        <v>2.46</v>
      </c>
      <c r="S250">
        <f t="shared" si="11"/>
        <v>6.1050000000000004</v>
      </c>
    </row>
    <row r="251" spans="1:19" x14ac:dyDescent="0.25">
      <c r="A251" s="2">
        <v>33</v>
      </c>
      <c r="B251" s="2" t="s">
        <v>20</v>
      </c>
      <c r="C251" s="2">
        <v>1</v>
      </c>
      <c r="D251" s="2">
        <v>2</v>
      </c>
      <c r="E251" s="2" t="s">
        <v>15</v>
      </c>
      <c r="F251" s="2">
        <v>1</v>
      </c>
      <c r="G251" s="2">
        <v>1000</v>
      </c>
      <c r="H251" s="2">
        <v>127060778</v>
      </c>
      <c r="I251" s="2">
        <v>10</v>
      </c>
      <c r="J251" s="2">
        <v>50</v>
      </c>
      <c r="K251" s="2">
        <v>0</v>
      </c>
      <c r="L251" s="3">
        <f xml:space="preserve"> 0 + 12.8</f>
        <v>12.8</v>
      </c>
      <c r="M251" s="3">
        <f xml:space="preserve"> 0 + 9.97</f>
        <v>9.9700000000000006</v>
      </c>
      <c r="N251" s="3">
        <f xml:space="preserve"> 0 + 24.29</f>
        <v>24.29</v>
      </c>
      <c r="O251" s="2">
        <v>0</v>
      </c>
      <c r="Q251">
        <f t="shared" si="9"/>
        <v>6.4</v>
      </c>
      <c r="R251">
        <f t="shared" si="10"/>
        <v>4.9850000000000003</v>
      </c>
      <c r="S251">
        <f t="shared" si="11"/>
        <v>12.145</v>
      </c>
    </row>
    <row r="252" spans="1:19" x14ac:dyDescent="0.25">
      <c r="A252" s="2">
        <v>33</v>
      </c>
      <c r="B252" s="2" t="s">
        <v>20</v>
      </c>
      <c r="C252" s="2">
        <v>1</v>
      </c>
      <c r="D252" s="2">
        <v>2</v>
      </c>
      <c r="E252" s="2" t="s">
        <v>16</v>
      </c>
      <c r="F252" s="2">
        <v>1</v>
      </c>
      <c r="G252" s="2">
        <v>1000</v>
      </c>
      <c r="H252" s="2">
        <v>127060778</v>
      </c>
      <c r="I252" s="2">
        <v>10</v>
      </c>
      <c r="J252" s="2">
        <v>50</v>
      </c>
      <c r="K252" s="2">
        <v>0</v>
      </c>
      <c r="L252" s="3">
        <f xml:space="preserve"> 0 + 4.85</f>
        <v>4.8499999999999996</v>
      </c>
      <c r="M252" s="3">
        <f xml:space="preserve"> 0 + 6.47</f>
        <v>6.47</v>
      </c>
      <c r="N252" s="3">
        <f xml:space="preserve"> 0 + 12.28</f>
        <v>12.28</v>
      </c>
      <c r="O252" s="2">
        <v>0</v>
      </c>
      <c r="Q252">
        <f t="shared" si="9"/>
        <v>2.4249999999999998</v>
      </c>
      <c r="R252">
        <f t="shared" si="10"/>
        <v>3.2349999999999999</v>
      </c>
      <c r="S252">
        <f t="shared" si="11"/>
        <v>6.14</v>
      </c>
    </row>
    <row r="253" spans="1:19" x14ac:dyDescent="0.25">
      <c r="A253" s="2">
        <v>33</v>
      </c>
      <c r="B253" s="2" t="s">
        <v>20</v>
      </c>
      <c r="C253" s="2">
        <v>1</v>
      </c>
      <c r="D253" s="2">
        <v>2</v>
      </c>
      <c r="E253" s="2" t="s">
        <v>17</v>
      </c>
      <c r="F253" s="2">
        <v>1</v>
      </c>
      <c r="G253" s="2">
        <v>1000</v>
      </c>
      <c r="H253" s="2">
        <v>127060778</v>
      </c>
      <c r="I253" s="2">
        <v>10</v>
      </c>
      <c r="J253" s="2">
        <v>50</v>
      </c>
      <c r="K253" s="2">
        <v>0</v>
      </c>
      <c r="L253" s="3">
        <f xml:space="preserve"> 0 + 5.48</f>
        <v>5.48</v>
      </c>
      <c r="M253" s="3">
        <f xml:space="preserve"> 0 + 4.22</f>
        <v>4.22</v>
      </c>
      <c r="N253" s="3">
        <f xml:space="preserve"> 0 + 10.5</f>
        <v>10.5</v>
      </c>
      <c r="O253" s="2">
        <v>0</v>
      </c>
      <c r="Q253">
        <f t="shared" si="9"/>
        <v>2.74</v>
      </c>
      <c r="R253">
        <f t="shared" si="10"/>
        <v>2.11</v>
      </c>
      <c r="S253">
        <f t="shared" si="11"/>
        <v>5.25</v>
      </c>
    </row>
    <row r="254" spans="1:19" x14ac:dyDescent="0.25">
      <c r="A254" s="2">
        <v>34</v>
      </c>
      <c r="B254" s="2" t="s">
        <v>20</v>
      </c>
      <c r="C254" s="2">
        <v>1</v>
      </c>
      <c r="D254" s="2">
        <v>2</v>
      </c>
      <c r="E254" s="2" t="s">
        <v>15</v>
      </c>
      <c r="F254" s="2">
        <v>1</v>
      </c>
      <c r="G254" s="2">
        <v>1000</v>
      </c>
      <c r="H254" s="2">
        <v>1763773510</v>
      </c>
      <c r="I254" s="2">
        <v>10</v>
      </c>
      <c r="J254" s="2">
        <v>50</v>
      </c>
      <c r="K254" s="2">
        <v>0</v>
      </c>
      <c r="L254" s="3">
        <f xml:space="preserve"> 0 + 13.75</f>
        <v>13.75</v>
      </c>
      <c r="M254" s="3">
        <f xml:space="preserve"> 0 + 10.77</f>
        <v>10.77</v>
      </c>
      <c r="N254" s="3">
        <f xml:space="preserve"> 0 + 26.01</f>
        <v>26.01</v>
      </c>
      <c r="O254" s="2">
        <v>0</v>
      </c>
      <c r="Q254">
        <f t="shared" si="9"/>
        <v>6.875</v>
      </c>
      <c r="R254">
        <f t="shared" si="10"/>
        <v>5.3849999999999998</v>
      </c>
      <c r="S254">
        <f t="shared" si="11"/>
        <v>13.005000000000001</v>
      </c>
    </row>
    <row r="255" spans="1:19" x14ac:dyDescent="0.25">
      <c r="A255" s="2">
        <v>34</v>
      </c>
      <c r="B255" s="2" t="s">
        <v>20</v>
      </c>
      <c r="C255" s="2">
        <v>1</v>
      </c>
      <c r="D255" s="2">
        <v>2</v>
      </c>
      <c r="E255" s="2" t="s">
        <v>16</v>
      </c>
      <c r="F255" s="2">
        <v>1</v>
      </c>
      <c r="G255" s="2">
        <v>1000</v>
      </c>
      <c r="H255" s="2">
        <v>1763773510</v>
      </c>
      <c r="I255" s="2">
        <v>10</v>
      </c>
      <c r="J255" s="2">
        <v>50</v>
      </c>
      <c r="K255" s="2">
        <v>0</v>
      </c>
      <c r="L255" s="3">
        <f xml:space="preserve"> 0 + 1.32</f>
        <v>1.32</v>
      </c>
      <c r="M255" s="3">
        <f xml:space="preserve"> 0 + 3.81</f>
        <v>3.81</v>
      </c>
      <c r="N255" s="3">
        <f xml:space="preserve"> 0 + 6.17</f>
        <v>6.17</v>
      </c>
      <c r="O255" s="2">
        <v>0</v>
      </c>
      <c r="Q255">
        <f t="shared" si="9"/>
        <v>0.66</v>
      </c>
      <c r="R255">
        <f t="shared" si="10"/>
        <v>1.905</v>
      </c>
      <c r="S255">
        <f t="shared" si="11"/>
        <v>3.085</v>
      </c>
    </row>
    <row r="256" spans="1:19" x14ac:dyDescent="0.25">
      <c r="A256" s="2">
        <v>34</v>
      </c>
      <c r="B256" s="2" t="s">
        <v>20</v>
      </c>
      <c r="C256" s="2">
        <v>1</v>
      </c>
      <c r="D256" s="2">
        <v>2</v>
      </c>
      <c r="E256" s="2" t="s">
        <v>17</v>
      </c>
      <c r="F256" s="2">
        <v>1</v>
      </c>
      <c r="G256" s="2">
        <v>1000</v>
      </c>
      <c r="H256" s="2">
        <v>1763773510</v>
      </c>
      <c r="I256" s="2">
        <v>10</v>
      </c>
      <c r="J256" s="2">
        <v>50</v>
      </c>
      <c r="K256" s="2">
        <v>0</v>
      </c>
      <c r="L256" s="3">
        <f xml:space="preserve"> 0 + 3.79</f>
        <v>3.79</v>
      </c>
      <c r="M256" s="3">
        <f xml:space="preserve"> 0 + 3.94</f>
        <v>3.94</v>
      </c>
      <c r="N256" s="3">
        <f xml:space="preserve"> 0 + 8.56</f>
        <v>8.56</v>
      </c>
      <c r="O256" s="2">
        <v>0</v>
      </c>
      <c r="Q256">
        <f t="shared" si="9"/>
        <v>1.895</v>
      </c>
      <c r="R256">
        <f t="shared" si="10"/>
        <v>1.97</v>
      </c>
      <c r="S256">
        <f t="shared" si="11"/>
        <v>4.28</v>
      </c>
    </row>
    <row r="257" spans="1:19" x14ac:dyDescent="0.25">
      <c r="A257" s="2">
        <v>35</v>
      </c>
      <c r="B257" s="2" t="s">
        <v>20</v>
      </c>
      <c r="C257" s="2">
        <v>1</v>
      </c>
      <c r="D257" s="2">
        <v>2</v>
      </c>
      <c r="E257" s="2" t="s">
        <v>15</v>
      </c>
      <c r="F257" s="2">
        <v>1</v>
      </c>
      <c r="G257" s="2">
        <v>1000</v>
      </c>
      <c r="H257" s="2">
        <v>216853361</v>
      </c>
      <c r="I257" s="2">
        <v>10</v>
      </c>
      <c r="J257" s="2">
        <v>50</v>
      </c>
      <c r="K257" s="2">
        <v>0</v>
      </c>
      <c r="L257" s="3">
        <f xml:space="preserve"> 0 + 14.11</f>
        <v>14.11</v>
      </c>
      <c r="M257" s="3">
        <f xml:space="preserve"> 0 + 11.27</f>
        <v>11.27</v>
      </c>
      <c r="N257" s="3">
        <f xml:space="preserve"> 0 + 26.85</f>
        <v>26.85</v>
      </c>
      <c r="O257" s="2">
        <v>0</v>
      </c>
      <c r="Q257">
        <f t="shared" si="9"/>
        <v>7.0549999999999997</v>
      </c>
      <c r="R257">
        <f t="shared" si="10"/>
        <v>5.6349999999999998</v>
      </c>
      <c r="S257">
        <f t="shared" si="11"/>
        <v>13.425000000000001</v>
      </c>
    </row>
    <row r="258" spans="1:19" x14ac:dyDescent="0.25">
      <c r="A258" s="2">
        <v>35</v>
      </c>
      <c r="B258" s="2" t="s">
        <v>20</v>
      </c>
      <c r="C258" s="2">
        <v>1</v>
      </c>
      <c r="D258" s="2">
        <v>2</v>
      </c>
      <c r="E258" s="2" t="s">
        <v>16</v>
      </c>
      <c r="F258" s="2">
        <v>1</v>
      </c>
      <c r="G258" s="2">
        <v>1000</v>
      </c>
      <c r="H258" s="2">
        <v>216853361</v>
      </c>
      <c r="I258" s="2">
        <v>10</v>
      </c>
      <c r="J258" s="2">
        <v>50</v>
      </c>
      <c r="K258" s="2">
        <v>0</v>
      </c>
      <c r="L258" s="3">
        <f xml:space="preserve"> 0 + 3.12</f>
        <v>3.12</v>
      </c>
      <c r="M258" s="3">
        <f xml:space="preserve"> 0 + 6.14</f>
        <v>6.14</v>
      </c>
      <c r="N258" s="3">
        <f xml:space="preserve"> 0 + 10.34</f>
        <v>10.34</v>
      </c>
      <c r="O258" s="2">
        <v>0</v>
      </c>
      <c r="Q258">
        <f t="shared" si="9"/>
        <v>1.56</v>
      </c>
      <c r="R258">
        <f t="shared" si="10"/>
        <v>3.07</v>
      </c>
      <c r="S258">
        <f t="shared" si="11"/>
        <v>5.17</v>
      </c>
    </row>
    <row r="259" spans="1:19" x14ac:dyDescent="0.25">
      <c r="A259" s="2">
        <v>35</v>
      </c>
      <c r="B259" s="2" t="s">
        <v>20</v>
      </c>
      <c r="C259" s="2">
        <v>1</v>
      </c>
      <c r="D259" s="2">
        <v>2</v>
      </c>
      <c r="E259" s="2" t="s">
        <v>17</v>
      </c>
      <c r="F259" s="2">
        <v>1</v>
      </c>
      <c r="G259" s="2">
        <v>1000</v>
      </c>
      <c r="H259" s="2">
        <v>216853361</v>
      </c>
      <c r="I259" s="2">
        <v>10</v>
      </c>
      <c r="J259" s="2">
        <v>50</v>
      </c>
      <c r="K259" s="2">
        <v>0</v>
      </c>
      <c r="L259" s="3">
        <f xml:space="preserve"> 0 + 3.92</f>
        <v>3.92</v>
      </c>
      <c r="M259" s="3">
        <f xml:space="preserve"> 0 + 3.99</f>
        <v>3.99</v>
      </c>
      <c r="N259" s="3">
        <f xml:space="preserve"> 0 + 8.72</f>
        <v>8.7200000000000006</v>
      </c>
      <c r="O259" s="2">
        <v>0</v>
      </c>
      <c r="Q259">
        <f t="shared" si="9"/>
        <v>1.96</v>
      </c>
      <c r="R259">
        <f t="shared" si="10"/>
        <v>1.9950000000000001</v>
      </c>
      <c r="S259">
        <f t="shared" si="11"/>
        <v>4.3600000000000003</v>
      </c>
    </row>
    <row r="260" spans="1:19" x14ac:dyDescent="0.25">
      <c r="A260" s="2">
        <v>36</v>
      </c>
      <c r="B260" s="2" t="s">
        <v>20</v>
      </c>
      <c r="C260" s="2">
        <v>1</v>
      </c>
      <c r="D260" s="2">
        <v>2</v>
      </c>
      <c r="E260" s="2" t="s">
        <v>15</v>
      </c>
      <c r="F260" s="2">
        <v>1</v>
      </c>
      <c r="G260" s="2">
        <v>1000</v>
      </c>
      <c r="H260" s="2">
        <v>815400531</v>
      </c>
      <c r="I260" s="2">
        <v>10</v>
      </c>
      <c r="J260" s="2">
        <v>50</v>
      </c>
      <c r="K260" s="2">
        <v>0</v>
      </c>
      <c r="L260" s="3">
        <f xml:space="preserve"> 0 + 14.65</f>
        <v>14.65</v>
      </c>
      <c r="M260" s="3">
        <f xml:space="preserve"> 0 + 11.27</f>
        <v>11.27</v>
      </c>
      <c r="N260" s="3">
        <f xml:space="preserve"> 0 + 27.45</f>
        <v>27.45</v>
      </c>
      <c r="O260" s="2">
        <v>0</v>
      </c>
      <c r="Q260">
        <f t="shared" ref="Q260:Q323" si="12">L260/D260</f>
        <v>7.3250000000000002</v>
      </c>
      <c r="R260">
        <f t="shared" ref="R260:R323" si="13">M260/D260</f>
        <v>5.6349999999999998</v>
      </c>
      <c r="S260">
        <f t="shared" ref="S260:S323" si="14">N260/D260</f>
        <v>13.725</v>
      </c>
    </row>
    <row r="261" spans="1:19" x14ac:dyDescent="0.25">
      <c r="A261" s="2">
        <v>36</v>
      </c>
      <c r="B261" s="2" t="s">
        <v>20</v>
      </c>
      <c r="C261" s="2">
        <v>1</v>
      </c>
      <c r="D261" s="2">
        <v>2</v>
      </c>
      <c r="E261" s="2" t="s">
        <v>16</v>
      </c>
      <c r="F261" s="2">
        <v>1</v>
      </c>
      <c r="G261" s="2">
        <v>1000</v>
      </c>
      <c r="H261" s="2">
        <v>815400531</v>
      </c>
      <c r="I261" s="2">
        <v>10</v>
      </c>
      <c r="J261" s="2">
        <v>50</v>
      </c>
      <c r="K261" s="2">
        <v>0</v>
      </c>
      <c r="L261" s="3">
        <f xml:space="preserve"> 0 + 5.8</f>
        <v>5.8</v>
      </c>
      <c r="M261" s="3">
        <f xml:space="preserve"> 0 + 7.74</f>
        <v>7.74</v>
      </c>
      <c r="N261" s="3">
        <f xml:space="preserve"> 0 + 14.59</f>
        <v>14.59</v>
      </c>
      <c r="O261" s="2">
        <v>0</v>
      </c>
      <c r="Q261">
        <f t="shared" si="12"/>
        <v>2.9</v>
      </c>
      <c r="R261">
        <f t="shared" si="13"/>
        <v>3.87</v>
      </c>
      <c r="S261">
        <f t="shared" si="14"/>
        <v>7.2949999999999999</v>
      </c>
    </row>
    <row r="262" spans="1:19" x14ac:dyDescent="0.25">
      <c r="A262" s="2">
        <v>36</v>
      </c>
      <c r="B262" s="2" t="s">
        <v>20</v>
      </c>
      <c r="C262" s="2">
        <v>1</v>
      </c>
      <c r="D262" s="2">
        <v>2</v>
      </c>
      <c r="E262" s="2" t="s">
        <v>17</v>
      </c>
      <c r="F262" s="2">
        <v>1</v>
      </c>
      <c r="G262" s="2">
        <v>1000</v>
      </c>
      <c r="H262" s="2">
        <v>815400531</v>
      </c>
      <c r="I262" s="2">
        <v>10</v>
      </c>
      <c r="J262" s="2">
        <v>50</v>
      </c>
      <c r="K262" s="2">
        <v>0</v>
      </c>
      <c r="L262" s="3">
        <f xml:space="preserve"> 0 + 5.99</f>
        <v>5.99</v>
      </c>
      <c r="M262" s="3">
        <f xml:space="preserve"> 0 + 4.42</f>
        <v>4.42</v>
      </c>
      <c r="N262" s="3">
        <f xml:space="preserve"> 0 + 11.23</f>
        <v>11.23</v>
      </c>
      <c r="O262" s="2">
        <v>0</v>
      </c>
      <c r="Q262">
        <f t="shared" si="12"/>
        <v>2.9950000000000001</v>
      </c>
      <c r="R262">
        <f t="shared" si="13"/>
        <v>2.21</v>
      </c>
      <c r="S262">
        <f t="shared" si="14"/>
        <v>5.6150000000000002</v>
      </c>
    </row>
    <row r="263" spans="1:19" x14ac:dyDescent="0.25">
      <c r="A263" s="2">
        <v>37</v>
      </c>
      <c r="B263" s="2" t="s">
        <v>20</v>
      </c>
      <c r="C263" s="2">
        <v>1</v>
      </c>
      <c r="D263" s="2">
        <v>2</v>
      </c>
      <c r="E263" s="2" t="s">
        <v>15</v>
      </c>
      <c r="F263" s="2">
        <v>1</v>
      </c>
      <c r="G263" s="2">
        <v>1000</v>
      </c>
      <c r="H263" s="2">
        <v>1889404341</v>
      </c>
      <c r="I263" s="2">
        <v>10</v>
      </c>
      <c r="J263" s="2">
        <v>50</v>
      </c>
      <c r="K263" s="2">
        <v>0</v>
      </c>
      <c r="L263" s="3">
        <f xml:space="preserve"> 0 + 11.65</f>
        <v>11.65</v>
      </c>
      <c r="M263" s="3">
        <f xml:space="preserve"> 0 + 9.2</f>
        <v>9.1999999999999993</v>
      </c>
      <c r="N263" s="3">
        <f xml:space="preserve"> 0 + 22.35</f>
        <v>22.35</v>
      </c>
      <c r="O263" s="2">
        <v>0</v>
      </c>
      <c r="Q263">
        <f t="shared" si="12"/>
        <v>5.8250000000000002</v>
      </c>
      <c r="R263">
        <f t="shared" si="13"/>
        <v>4.5999999999999996</v>
      </c>
      <c r="S263">
        <f t="shared" si="14"/>
        <v>11.175000000000001</v>
      </c>
    </row>
    <row r="264" spans="1:19" x14ac:dyDescent="0.25">
      <c r="A264" s="2">
        <v>37</v>
      </c>
      <c r="B264" s="2" t="s">
        <v>20</v>
      </c>
      <c r="C264" s="2">
        <v>1</v>
      </c>
      <c r="D264" s="2">
        <v>2</v>
      </c>
      <c r="E264" s="2" t="s">
        <v>16</v>
      </c>
      <c r="F264" s="2">
        <v>1</v>
      </c>
      <c r="G264" s="2">
        <v>1000</v>
      </c>
      <c r="H264" s="2">
        <v>1889404341</v>
      </c>
      <c r="I264" s="2">
        <v>10</v>
      </c>
      <c r="J264" s="2">
        <v>50</v>
      </c>
      <c r="K264" s="2">
        <v>0</v>
      </c>
      <c r="L264" s="3">
        <f xml:space="preserve"> 0 + 5.71</f>
        <v>5.71</v>
      </c>
      <c r="M264" s="3">
        <f xml:space="preserve"> 0 + 8.14</f>
        <v>8.14</v>
      </c>
      <c r="N264" s="3">
        <f xml:space="preserve"> 0 + 15</f>
        <v>15</v>
      </c>
      <c r="O264" s="2">
        <v>0</v>
      </c>
      <c r="Q264">
        <f t="shared" si="12"/>
        <v>2.855</v>
      </c>
      <c r="R264">
        <f t="shared" si="13"/>
        <v>4.07</v>
      </c>
      <c r="S264">
        <f t="shared" si="14"/>
        <v>7.5</v>
      </c>
    </row>
    <row r="265" spans="1:19" x14ac:dyDescent="0.25">
      <c r="A265" s="2">
        <v>37</v>
      </c>
      <c r="B265" s="2" t="s">
        <v>20</v>
      </c>
      <c r="C265" s="2">
        <v>1</v>
      </c>
      <c r="D265" s="2">
        <v>2</v>
      </c>
      <c r="E265" s="2" t="s">
        <v>17</v>
      </c>
      <c r="F265" s="2">
        <v>1</v>
      </c>
      <c r="G265" s="2">
        <v>1000</v>
      </c>
      <c r="H265" s="2">
        <v>1889404341</v>
      </c>
      <c r="I265" s="2">
        <v>10</v>
      </c>
      <c r="J265" s="2">
        <v>50</v>
      </c>
      <c r="K265" s="2">
        <v>0</v>
      </c>
      <c r="L265" s="3">
        <f xml:space="preserve"> 0 + 6.2</f>
        <v>6.2</v>
      </c>
      <c r="M265" s="3">
        <f xml:space="preserve"> 0 + 4.57</f>
        <v>4.57</v>
      </c>
      <c r="N265" s="3">
        <f xml:space="preserve"> 0 + 11.58</f>
        <v>11.58</v>
      </c>
      <c r="O265" s="2">
        <v>0</v>
      </c>
      <c r="Q265">
        <f t="shared" si="12"/>
        <v>3.1</v>
      </c>
      <c r="R265">
        <f t="shared" si="13"/>
        <v>2.2850000000000001</v>
      </c>
      <c r="S265">
        <f t="shared" si="14"/>
        <v>5.79</v>
      </c>
    </row>
    <row r="266" spans="1:19" x14ac:dyDescent="0.25">
      <c r="A266" s="2">
        <v>38</v>
      </c>
      <c r="B266" s="2" t="s">
        <v>20</v>
      </c>
      <c r="C266" s="2">
        <v>1</v>
      </c>
      <c r="D266" s="2">
        <v>2</v>
      </c>
      <c r="E266" s="2" t="s">
        <v>15</v>
      </c>
      <c r="F266" s="2">
        <v>1</v>
      </c>
      <c r="G266" s="2">
        <v>1000</v>
      </c>
      <c r="H266" s="2">
        <v>1277861863</v>
      </c>
      <c r="I266" s="2">
        <v>10</v>
      </c>
      <c r="J266" s="2">
        <v>50</v>
      </c>
      <c r="K266" s="2">
        <v>0</v>
      </c>
      <c r="L266" s="3">
        <f xml:space="preserve"> 0 + 15.43</f>
        <v>15.43</v>
      </c>
      <c r="M266" s="3">
        <f xml:space="preserve"> 0 + 11.52</f>
        <v>11.52</v>
      </c>
      <c r="N266" s="3">
        <f xml:space="preserve"> 0 + 28.42</f>
        <v>28.42</v>
      </c>
      <c r="O266" s="2">
        <v>0</v>
      </c>
      <c r="Q266">
        <f t="shared" si="12"/>
        <v>7.7149999999999999</v>
      </c>
      <c r="R266">
        <f t="shared" si="13"/>
        <v>5.76</v>
      </c>
      <c r="S266">
        <f t="shared" si="14"/>
        <v>14.21</v>
      </c>
    </row>
    <row r="267" spans="1:19" x14ac:dyDescent="0.25">
      <c r="A267" s="2">
        <v>38</v>
      </c>
      <c r="B267" s="2" t="s">
        <v>20</v>
      </c>
      <c r="C267" s="2">
        <v>1</v>
      </c>
      <c r="D267" s="2">
        <v>2</v>
      </c>
      <c r="E267" s="2" t="s">
        <v>16</v>
      </c>
      <c r="F267" s="2">
        <v>1</v>
      </c>
      <c r="G267" s="2">
        <v>1000</v>
      </c>
      <c r="H267" s="2">
        <v>1277861863</v>
      </c>
      <c r="I267" s="2">
        <v>10</v>
      </c>
      <c r="J267" s="2">
        <v>50</v>
      </c>
      <c r="K267" s="2">
        <v>0</v>
      </c>
      <c r="L267" s="3">
        <f xml:space="preserve"> 0 + 6.22</f>
        <v>6.22</v>
      </c>
      <c r="M267" s="3">
        <f xml:space="preserve"> 0 + 7.89</f>
        <v>7.89</v>
      </c>
      <c r="N267" s="3">
        <f xml:space="preserve"> 0 + 15.22</f>
        <v>15.22</v>
      </c>
      <c r="O267" s="2">
        <v>0</v>
      </c>
      <c r="Q267">
        <f t="shared" si="12"/>
        <v>3.11</v>
      </c>
      <c r="R267">
        <f t="shared" si="13"/>
        <v>3.9449999999999998</v>
      </c>
      <c r="S267">
        <f t="shared" si="14"/>
        <v>7.61</v>
      </c>
    </row>
    <row r="268" spans="1:19" x14ac:dyDescent="0.25">
      <c r="A268" s="2">
        <v>38</v>
      </c>
      <c r="B268" s="2" t="s">
        <v>20</v>
      </c>
      <c r="C268" s="2">
        <v>1</v>
      </c>
      <c r="D268" s="2">
        <v>2</v>
      </c>
      <c r="E268" s="2" t="s">
        <v>17</v>
      </c>
      <c r="F268" s="2">
        <v>1</v>
      </c>
      <c r="G268" s="2">
        <v>1000</v>
      </c>
      <c r="H268" s="2">
        <v>1277861863</v>
      </c>
      <c r="I268" s="2">
        <v>10</v>
      </c>
      <c r="J268" s="2">
        <v>50</v>
      </c>
      <c r="K268" s="2">
        <v>0</v>
      </c>
      <c r="L268" s="3">
        <f xml:space="preserve"> 0 + 8.92</f>
        <v>8.92</v>
      </c>
      <c r="M268" s="3">
        <f xml:space="preserve"> 0 + 5.61</f>
        <v>5.61</v>
      </c>
      <c r="N268" s="3">
        <f xml:space="preserve"> 0 + 15.36</f>
        <v>15.36</v>
      </c>
      <c r="O268" s="2">
        <v>0</v>
      </c>
      <c r="Q268">
        <f t="shared" si="12"/>
        <v>4.46</v>
      </c>
      <c r="R268">
        <f t="shared" si="13"/>
        <v>2.8050000000000002</v>
      </c>
      <c r="S268">
        <f t="shared" si="14"/>
        <v>7.68</v>
      </c>
    </row>
    <row r="269" spans="1:19" x14ac:dyDescent="0.25">
      <c r="A269" s="2">
        <v>39</v>
      </c>
      <c r="B269" s="2" t="s">
        <v>20</v>
      </c>
      <c r="C269" s="2">
        <v>1</v>
      </c>
      <c r="D269" s="2">
        <v>2</v>
      </c>
      <c r="E269" s="2" t="s">
        <v>15</v>
      </c>
      <c r="F269" s="2">
        <v>1</v>
      </c>
      <c r="G269" s="2">
        <v>1000</v>
      </c>
      <c r="H269" s="2">
        <v>1633233815</v>
      </c>
      <c r="I269" s="2">
        <v>10</v>
      </c>
      <c r="J269" s="2">
        <v>50</v>
      </c>
      <c r="K269" s="2">
        <v>0</v>
      </c>
      <c r="L269" s="3">
        <f xml:space="preserve"> 0 + 13.75</f>
        <v>13.75</v>
      </c>
      <c r="M269" s="3">
        <f xml:space="preserve"> 0 + 11.14</f>
        <v>11.14</v>
      </c>
      <c r="N269" s="3">
        <f xml:space="preserve"> 0 + 26.37</f>
        <v>26.37</v>
      </c>
      <c r="O269" s="2">
        <v>0</v>
      </c>
      <c r="Q269">
        <f t="shared" si="12"/>
        <v>6.875</v>
      </c>
      <c r="R269">
        <f t="shared" si="13"/>
        <v>5.57</v>
      </c>
      <c r="S269">
        <f t="shared" si="14"/>
        <v>13.185</v>
      </c>
    </row>
    <row r="270" spans="1:19" x14ac:dyDescent="0.25">
      <c r="A270" s="2">
        <v>39</v>
      </c>
      <c r="B270" s="2" t="s">
        <v>20</v>
      </c>
      <c r="C270" s="2">
        <v>1</v>
      </c>
      <c r="D270" s="2">
        <v>2</v>
      </c>
      <c r="E270" s="2" t="s">
        <v>16</v>
      </c>
      <c r="F270" s="2">
        <v>1</v>
      </c>
      <c r="G270" s="2">
        <v>1000</v>
      </c>
      <c r="H270" s="2">
        <v>1633233815</v>
      </c>
      <c r="I270" s="2">
        <v>10</v>
      </c>
      <c r="J270" s="2">
        <v>50</v>
      </c>
      <c r="K270" s="2">
        <v>0</v>
      </c>
      <c r="L270" s="3">
        <f xml:space="preserve"> 0 + 4.6</f>
        <v>4.5999999999999996</v>
      </c>
      <c r="M270" s="3">
        <f xml:space="preserve"> 0 + 6.99</f>
        <v>6.99</v>
      </c>
      <c r="N270" s="3">
        <f xml:space="preserve"> 0 + 12.65</f>
        <v>12.65</v>
      </c>
      <c r="O270" s="2">
        <v>0</v>
      </c>
      <c r="Q270">
        <f t="shared" si="12"/>
        <v>2.2999999999999998</v>
      </c>
      <c r="R270">
        <f t="shared" si="13"/>
        <v>3.4950000000000001</v>
      </c>
      <c r="S270">
        <f t="shared" si="14"/>
        <v>6.3250000000000002</v>
      </c>
    </row>
    <row r="271" spans="1:19" x14ac:dyDescent="0.25">
      <c r="A271" s="2">
        <v>39</v>
      </c>
      <c r="B271" s="2" t="s">
        <v>20</v>
      </c>
      <c r="C271" s="2">
        <v>1</v>
      </c>
      <c r="D271" s="2">
        <v>2</v>
      </c>
      <c r="E271" s="2" t="s">
        <v>17</v>
      </c>
      <c r="F271" s="2">
        <v>1</v>
      </c>
      <c r="G271" s="2">
        <v>1000</v>
      </c>
      <c r="H271" s="2">
        <v>1633233815</v>
      </c>
      <c r="I271" s="2">
        <v>10</v>
      </c>
      <c r="J271" s="2">
        <v>50</v>
      </c>
      <c r="K271" s="2">
        <v>0</v>
      </c>
      <c r="L271" s="3">
        <f xml:space="preserve"> 0 + 4.15</f>
        <v>4.1500000000000004</v>
      </c>
      <c r="M271" s="3">
        <f xml:space="preserve"> 0 + 3.28</f>
        <v>3.28</v>
      </c>
      <c r="N271" s="3">
        <f xml:space="preserve"> 0 + 8.27</f>
        <v>8.27</v>
      </c>
      <c r="O271" s="2">
        <v>0</v>
      </c>
      <c r="Q271">
        <f t="shared" si="12"/>
        <v>2.0750000000000002</v>
      </c>
      <c r="R271">
        <f t="shared" si="13"/>
        <v>1.64</v>
      </c>
      <c r="S271">
        <f t="shared" si="14"/>
        <v>4.1349999999999998</v>
      </c>
    </row>
    <row r="272" spans="1:19" x14ac:dyDescent="0.25">
      <c r="A272" s="2">
        <v>40</v>
      </c>
      <c r="B272" s="2" t="s">
        <v>20</v>
      </c>
      <c r="C272" s="2">
        <v>1</v>
      </c>
      <c r="D272" s="2">
        <v>2</v>
      </c>
      <c r="E272" s="2" t="s">
        <v>15</v>
      </c>
      <c r="F272" s="2">
        <v>1</v>
      </c>
      <c r="G272" s="2">
        <v>1000</v>
      </c>
      <c r="H272" s="2">
        <v>431804828</v>
      </c>
      <c r="I272" s="2">
        <v>10</v>
      </c>
      <c r="J272" s="2">
        <v>50</v>
      </c>
      <c r="K272" s="2">
        <v>0</v>
      </c>
      <c r="L272" s="3">
        <f xml:space="preserve"> 0 + 11.13</f>
        <v>11.13</v>
      </c>
      <c r="M272" s="3">
        <f xml:space="preserve"> 0 + 9.72</f>
        <v>9.7200000000000006</v>
      </c>
      <c r="N272" s="3">
        <f xml:space="preserve"> 0 + 22.32</f>
        <v>22.32</v>
      </c>
      <c r="O272" s="2">
        <v>0</v>
      </c>
      <c r="Q272">
        <f t="shared" si="12"/>
        <v>5.5650000000000004</v>
      </c>
      <c r="R272">
        <f t="shared" si="13"/>
        <v>4.8600000000000003</v>
      </c>
      <c r="S272">
        <f t="shared" si="14"/>
        <v>11.16</v>
      </c>
    </row>
    <row r="273" spans="1:19" x14ac:dyDescent="0.25">
      <c r="A273" s="2">
        <v>40</v>
      </c>
      <c r="B273" s="2" t="s">
        <v>20</v>
      </c>
      <c r="C273" s="2">
        <v>1</v>
      </c>
      <c r="D273" s="2">
        <v>2</v>
      </c>
      <c r="E273" s="2" t="s">
        <v>16</v>
      </c>
      <c r="F273" s="2">
        <v>1</v>
      </c>
      <c r="G273" s="2">
        <v>1000</v>
      </c>
      <c r="H273" s="2">
        <v>431804828</v>
      </c>
      <c r="I273" s="2">
        <v>10</v>
      </c>
      <c r="J273" s="2">
        <v>50</v>
      </c>
      <c r="K273" s="2">
        <v>0</v>
      </c>
      <c r="L273" s="3">
        <f xml:space="preserve"> 0 + 6.38</f>
        <v>6.38</v>
      </c>
      <c r="M273" s="3">
        <f xml:space="preserve"> 0 + 7.94</f>
        <v>7.94</v>
      </c>
      <c r="N273" s="3">
        <f xml:space="preserve"> 0 + 15.36</f>
        <v>15.36</v>
      </c>
      <c r="O273" s="2">
        <v>0</v>
      </c>
      <c r="Q273">
        <f t="shared" si="12"/>
        <v>3.19</v>
      </c>
      <c r="R273">
        <f t="shared" si="13"/>
        <v>3.97</v>
      </c>
      <c r="S273">
        <f t="shared" si="14"/>
        <v>7.68</v>
      </c>
    </row>
    <row r="274" spans="1:19" x14ac:dyDescent="0.25">
      <c r="A274" s="2">
        <v>40</v>
      </c>
      <c r="B274" s="2" t="s">
        <v>20</v>
      </c>
      <c r="C274" s="2">
        <v>1</v>
      </c>
      <c r="D274" s="2">
        <v>2</v>
      </c>
      <c r="E274" s="2" t="s">
        <v>17</v>
      </c>
      <c r="F274" s="2">
        <v>1</v>
      </c>
      <c r="G274" s="2">
        <v>1000</v>
      </c>
      <c r="H274" s="2">
        <v>431804828</v>
      </c>
      <c r="I274" s="2">
        <v>10</v>
      </c>
      <c r="J274" s="2">
        <v>50</v>
      </c>
      <c r="K274" s="2">
        <v>0</v>
      </c>
      <c r="L274" s="3">
        <f xml:space="preserve"> 0 + 6.48</f>
        <v>6.48</v>
      </c>
      <c r="M274" s="3">
        <f xml:space="preserve"> 0 + 4.89</f>
        <v>4.8899999999999997</v>
      </c>
      <c r="N274" s="3">
        <f xml:space="preserve"> 0 + 12.18</f>
        <v>12.18</v>
      </c>
      <c r="O274" s="2">
        <v>0</v>
      </c>
      <c r="Q274">
        <f t="shared" si="12"/>
        <v>3.24</v>
      </c>
      <c r="R274">
        <f t="shared" si="13"/>
        <v>2.4449999999999998</v>
      </c>
      <c r="S274">
        <f t="shared" si="14"/>
        <v>6.09</v>
      </c>
    </row>
    <row r="275" spans="1:19" x14ac:dyDescent="0.25">
      <c r="A275" s="2">
        <v>41</v>
      </c>
      <c r="B275" s="2" t="s">
        <v>20</v>
      </c>
      <c r="C275" s="2">
        <v>1</v>
      </c>
      <c r="D275" s="2">
        <v>2</v>
      </c>
      <c r="E275" s="2" t="s">
        <v>15</v>
      </c>
      <c r="F275" s="2">
        <v>1</v>
      </c>
      <c r="G275" s="2">
        <v>1000</v>
      </c>
      <c r="H275" s="2">
        <v>1159233396</v>
      </c>
      <c r="I275" s="2">
        <v>10</v>
      </c>
      <c r="J275" s="2">
        <v>50</v>
      </c>
      <c r="K275" s="2">
        <v>0</v>
      </c>
      <c r="L275" s="3">
        <f xml:space="preserve"> 0 + 14.13</f>
        <v>14.13</v>
      </c>
      <c r="M275" s="3">
        <f xml:space="preserve"> 0 + 10.9</f>
        <v>10.9</v>
      </c>
      <c r="N275" s="3">
        <f xml:space="preserve"> 0 + 26.42</f>
        <v>26.42</v>
      </c>
      <c r="O275" s="2">
        <v>0</v>
      </c>
      <c r="Q275">
        <f t="shared" si="12"/>
        <v>7.0650000000000004</v>
      </c>
      <c r="R275">
        <f t="shared" si="13"/>
        <v>5.45</v>
      </c>
      <c r="S275">
        <f t="shared" si="14"/>
        <v>13.21</v>
      </c>
    </row>
    <row r="276" spans="1:19" x14ac:dyDescent="0.25">
      <c r="A276" s="2">
        <v>41</v>
      </c>
      <c r="B276" s="2" t="s">
        <v>20</v>
      </c>
      <c r="C276" s="2">
        <v>1</v>
      </c>
      <c r="D276" s="2">
        <v>2</v>
      </c>
      <c r="E276" s="2" t="s">
        <v>16</v>
      </c>
      <c r="F276" s="2">
        <v>1</v>
      </c>
      <c r="G276" s="2">
        <v>1000</v>
      </c>
      <c r="H276" s="2">
        <v>1159233396</v>
      </c>
      <c r="I276" s="2">
        <v>10</v>
      </c>
      <c r="J276" s="2">
        <v>50</v>
      </c>
      <c r="K276" s="2">
        <v>0</v>
      </c>
      <c r="L276" s="3">
        <f xml:space="preserve"> 0 + 3.74</f>
        <v>3.74</v>
      </c>
      <c r="M276" s="3">
        <f xml:space="preserve"> 0 + 6.93</f>
        <v>6.93</v>
      </c>
      <c r="N276" s="3">
        <f xml:space="preserve"> 0 + 11.68</f>
        <v>11.68</v>
      </c>
      <c r="O276" s="2">
        <v>0</v>
      </c>
      <c r="Q276">
        <f t="shared" si="12"/>
        <v>1.87</v>
      </c>
      <c r="R276">
        <f t="shared" si="13"/>
        <v>3.4649999999999999</v>
      </c>
      <c r="S276">
        <f t="shared" si="14"/>
        <v>5.84</v>
      </c>
    </row>
    <row r="277" spans="1:19" x14ac:dyDescent="0.25">
      <c r="A277" s="2">
        <v>41</v>
      </c>
      <c r="B277" s="2" t="s">
        <v>20</v>
      </c>
      <c r="C277" s="2">
        <v>1</v>
      </c>
      <c r="D277" s="2">
        <v>2</v>
      </c>
      <c r="E277" s="2" t="s">
        <v>17</v>
      </c>
      <c r="F277" s="2">
        <v>1</v>
      </c>
      <c r="G277" s="2">
        <v>1000</v>
      </c>
      <c r="H277" s="2">
        <v>1159233396</v>
      </c>
      <c r="I277" s="2">
        <v>10</v>
      </c>
      <c r="J277" s="2">
        <v>50</v>
      </c>
      <c r="K277" s="2">
        <v>0</v>
      </c>
      <c r="L277" s="3">
        <f xml:space="preserve"> 0 + 5.29</f>
        <v>5.29</v>
      </c>
      <c r="M277" s="3">
        <f xml:space="preserve"> 0 + 4.41</f>
        <v>4.41</v>
      </c>
      <c r="N277" s="3">
        <f xml:space="preserve"> 0 + 10.52</f>
        <v>10.52</v>
      </c>
      <c r="O277" s="2">
        <v>0</v>
      </c>
      <c r="Q277">
        <f t="shared" si="12"/>
        <v>2.645</v>
      </c>
      <c r="R277">
        <f t="shared" si="13"/>
        <v>2.2050000000000001</v>
      </c>
      <c r="S277">
        <f t="shared" si="14"/>
        <v>5.26</v>
      </c>
    </row>
    <row r="278" spans="1:19" x14ac:dyDescent="0.25">
      <c r="A278" s="2">
        <v>42</v>
      </c>
      <c r="B278" s="2" t="s">
        <v>20</v>
      </c>
      <c r="C278" s="2">
        <v>1</v>
      </c>
      <c r="D278" s="2">
        <v>2</v>
      </c>
      <c r="E278" s="2" t="s">
        <v>15</v>
      </c>
      <c r="F278" s="2">
        <v>1</v>
      </c>
      <c r="G278" s="2">
        <v>1000</v>
      </c>
      <c r="H278" s="2">
        <v>570492694</v>
      </c>
      <c r="I278" s="2">
        <v>10</v>
      </c>
      <c r="J278" s="2">
        <v>50</v>
      </c>
      <c r="K278" s="2">
        <v>0</v>
      </c>
      <c r="L278" s="3">
        <f xml:space="preserve"> 0 + 13</f>
        <v>13</v>
      </c>
      <c r="M278" s="3">
        <f xml:space="preserve"> 0 + 10.63</f>
        <v>10.63</v>
      </c>
      <c r="N278" s="3">
        <f xml:space="preserve"> 0 + 25.07</f>
        <v>25.07</v>
      </c>
      <c r="O278" s="2">
        <v>0</v>
      </c>
      <c r="Q278">
        <f t="shared" si="12"/>
        <v>6.5</v>
      </c>
      <c r="R278">
        <f t="shared" si="13"/>
        <v>5.3150000000000004</v>
      </c>
      <c r="S278">
        <f t="shared" si="14"/>
        <v>12.535</v>
      </c>
    </row>
    <row r="279" spans="1:19" x14ac:dyDescent="0.25">
      <c r="A279" s="2">
        <v>42</v>
      </c>
      <c r="B279" s="2" t="s">
        <v>20</v>
      </c>
      <c r="C279" s="2">
        <v>1</v>
      </c>
      <c r="D279" s="2">
        <v>2</v>
      </c>
      <c r="E279" s="2" t="s">
        <v>16</v>
      </c>
      <c r="F279" s="2">
        <v>1</v>
      </c>
      <c r="G279" s="2">
        <v>1000</v>
      </c>
      <c r="H279" s="2">
        <v>570492694</v>
      </c>
      <c r="I279" s="2">
        <v>10</v>
      </c>
      <c r="J279" s="2">
        <v>50</v>
      </c>
      <c r="K279" s="2">
        <v>0</v>
      </c>
      <c r="L279" s="3">
        <f xml:space="preserve"> 0 + 5.58</f>
        <v>5.58</v>
      </c>
      <c r="M279" s="3">
        <f xml:space="preserve"> 0 + 7.62</f>
        <v>7.62</v>
      </c>
      <c r="N279" s="3">
        <f xml:space="preserve"> 0 + 14.26</f>
        <v>14.26</v>
      </c>
      <c r="O279" s="2">
        <v>0</v>
      </c>
      <c r="Q279">
        <f t="shared" si="12"/>
        <v>2.79</v>
      </c>
      <c r="R279">
        <f t="shared" si="13"/>
        <v>3.81</v>
      </c>
      <c r="S279">
        <f t="shared" si="14"/>
        <v>7.13</v>
      </c>
    </row>
    <row r="280" spans="1:19" x14ac:dyDescent="0.25">
      <c r="A280" s="2">
        <v>42</v>
      </c>
      <c r="B280" s="2" t="s">
        <v>20</v>
      </c>
      <c r="C280" s="2">
        <v>1</v>
      </c>
      <c r="D280" s="2">
        <v>2</v>
      </c>
      <c r="E280" s="2" t="s">
        <v>17</v>
      </c>
      <c r="F280" s="2">
        <v>1</v>
      </c>
      <c r="G280" s="2">
        <v>1000</v>
      </c>
      <c r="H280" s="2">
        <v>570492694</v>
      </c>
      <c r="I280" s="2">
        <v>10</v>
      </c>
      <c r="J280" s="2">
        <v>50</v>
      </c>
      <c r="K280" s="2">
        <v>0</v>
      </c>
      <c r="L280" s="3">
        <f xml:space="preserve"> 0 + 7.08</f>
        <v>7.08</v>
      </c>
      <c r="M280" s="3">
        <f xml:space="preserve"> 0 + 5.17</f>
        <v>5.17</v>
      </c>
      <c r="N280" s="3">
        <f xml:space="preserve"> 0 + 13.06</f>
        <v>13.06</v>
      </c>
      <c r="O280" s="2">
        <v>0</v>
      </c>
      <c r="Q280">
        <f t="shared" si="12"/>
        <v>3.54</v>
      </c>
      <c r="R280">
        <f t="shared" si="13"/>
        <v>2.585</v>
      </c>
      <c r="S280">
        <f t="shared" si="14"/>
        <v>6.53</v>
      </c>
    </row>
    <row r="281" spans="1:19" x14ac:dyDescent="0.25">
      <c r="A281" s="2">
        <v>43</v>
      </c>
      <c r="B281" s="2" t="s">
        <v>20</v>
      </c>
      <c r="C281" s="2">
        <v>1</v>
      </c>
      <c r="D281" s="2">
        <v>2</v>
      </c>
      <c r="E281" s="2" t="s">
        <v>15</v>
      </c>
      <c r="F281" s="2">
        <v>1</v>
      </c>
      <c r="G281" s="2">
        <v>1000</v>
      </c>
      <c r="H281" s="2">
        <v>939421478</v>
      </c>
      <c r="I281" s="2">
        <v>10</v>
      </c>
      <c r="J281" s="2">
        <v>50</v>
      </c>
      <c r="K281" s="2">
        <v>0</v>
      </c>
      <c r="L281" s="3">
        <f xml:space="preserve"> 0 + 10.35</f>
        <v>10.35</v>
      </c>
      <c r="M281" s="3">
        <f xml:space="preserve"> 0 + 9.56</f>
        <v>9.56</v>
      </c>
      <c r="N281" s="3">
        <f xml:space="preserve"> 0 + 21.36</f>
        <v>21.36</v>
      </c>
      <c r="O281" s="2">
        <v>0</v>
      </c>
      <c r="Q281">
        <f t="shared" si="12"/>
        <v>5.1749999999999998</v>
      </c>
      <c r="R281">
        <f t="shared" si="13"/>
        <v>4.78</v>
      </c>
      <c r="S281">
        <f t="shared" si="14"/>
        <v>10.68</v>
      </c>
    </row>
    <row r="282" spans="1:19" x14ac:dyDescent="0.25">
      <c r="A282" s="2">
        <v>43</v>
      </c>
      <c r="B282" s="2" t="s">
        <v>20</v>
      </c>
      <c r="C282" s="2">
        <v>1</v>
      </c>
      <c r="D282" s="2">
        <v>2</v>
      </c>
      <c r="E282" s="2" t="s">
        <v>16</v>
      </c>
      <c r="F282" s="2">
        <v>1</v>
      </c>
      <c r="G282" s="2">
        <v>1000</v>
      </c>
      <c r="H282" s="2">
        <v>939421478</v>
      </c>
      <c r="I282" s="2">
        <v>10</v>
      </c>
      <c r="J282" s="2">
        <v>50</v>
      </c>
      <c r="K282" s="2">
        <v>0</v>
      </c>
      <c r="L282" s="3">
        <f xml:space="preserve"> 0 + 3.37</f>
        <v>3.37</v>
      </c>
      <c r="M282" s="3">
        <f xml:space="preserve"> 0 + 6</f>
        <v>6</v>
      </c>
      <c r="N282" s="3">
        <f xml:space="preserve"> 0 + 10.42</f>
        <v>10.42</v>
      </c>
      <c r="O282" s="2">
        <v>0</v>
      </c>
      <c r="Q282">
        <f t="shared" si="12"/>
        <v>1.6850000000000001</v>
      </c>
      <c r="R282">
        <f t="shared" si="13"/>
        <v>3</v>
      </c>
      <c r="S282">
        <f t="shared" si="14"/>
        <v>5.21</v>
      </c>
    </row>
    <row r="283" spans="1:19" x14ac:dyDescent="0.25">
      <c r="A283" s="2">
        <v>43</v>
      </c>
      <c r="B283" s="2" t="s">
        <v>20</v>
      </c>
      <c r="C283" s="2">
        <v>1</v>
      </c>
      <c r="D283" s="2">
        <v>2</v>
      </c>
      <c r="E283" s="2" t="s">
        <v>17</v>
      </c>
      <c r="F283" s="2">
        <v>1</v>
      </c>
      <c r="G283" s="2">
        <v>1000</v>
      </c>
      <c r="H283" s="2">
        <v>939421478</v>
      </c>
      <c r="I283" s="2">
        <v>10</v>
      </c>
      <c r="J283" s="2">
        <v>50</v>
      </c>
      <c r="K283" s="2">
        <v>0</v>
      </c>
      <c r="L283" s="3">
        <f xml:space="preserve"> 0 + 4.82</f>
        <v>4.82</v>
      </c>
      <c r="M283" s="3">
        <f xml:space="preserve"> 0 + 4.17</f>
        <v>4.17</v>
      </c>
      <c r="N283" s="3">
        <f xml:space="preserve"> 0 + 9.8</f>
        <v>9.8000000000000007</v>
      </c>
      <c r="O283" s="2">
        <v>0</v>
      </c>
      <c r="Q283">
        <f t="shared" si="12"/>
        <v>2.41</v>
      </c>
      <c r="R283">
        <f t="shared" si="13"/>
        <v>2.085</v>
      </c>
      <c r="S283">
        <f t="shared" si="14"/>
        <v>4.9000000000000004</v>
      </c>
    </row>
    <row r="284" spans="1:19" x14ac:dyDescent="0.25">
      <c r="A284" s="2">
        <v>44</v>
      </c>
      <c r="B284" s="2" t="s">
        <v>20</v>
      </c>
      <c r="C284" s="2">
        <v>1</v>
      </c>
      <c r="D284" s="2">
        <v>2</v>
      </c>
      <c r="E284" s="2" t="s">
        <v>15</v>
      </c>
      <c r="F284" s="2">
        <v>1</v>
      </c>
      <c r="G284" s="2">
        <v>1000</v>
      </c>
      <c r="H284" s="2">
        <v>307252398</v>
      </c>
      <c r="I284" s="2">
        <v>10</v>
      </c>
      <c r="J284" s="2">
        <v>50</v>
      </c>
      <c r="K284" s="2">
        <v>0</v>
      </c>
      <c r="L284" s="3">
        <f xml:space="preserve"> 0 + 14.26</f>
        <v>14.26</v>
      </c>
      <c r="M284" s="3">
        <f xml:space="preserve"> 0 + 10.74</f>
        <v>10.74</v>
      </c>
      <c r="N284" s="3">
        <f xml:space="preserve"> 0 + 26.42</f>
        <v>26.42</v>
      </c>
      <c r="O284" s="2">
        <v>0</v>
      </c>
      <c r="Q284">
        <f t="shared" si="12"/>
        <v>7.13</v>
      </c>
      <c r="R284">
        <f t="shared" si="13"/>
        <v>5.37</v>
      </c>
      <c r="S284">
        <f t="shared" si="14"/>
        <v>13.21</v>
      </c>
    </row>
    <row r="285" spans="1:19" x14ac:dyDescent="0.25">
      <c r="A285" s="2">
        <v>44</v>
      </c>
      <c r="B285" s="2" t="s">
        <v>20</v>
      </c>
      <c r="C285" s="2">
        <v>1</v>
      </c>
      <c r="D285" s="2">
        <v>2</v>
      </c>
      <c r="E285" s="2" t="s">
        <v>16</v>
      </c>
      <c r="F285" s="2">
        <v>1</v>
      </c>
      <c r="G285" s="2">
        <v>1000</v>
      </c>
      <c r="H285" s="2">
        <v>307252398</v>
      </c>
      <c r="I285" s="2">
        <v>10</v>
      </c>
      <c r="J285" s="2">
        <v>50</v>
      </c>
      <c r="K285" s="2">
        <v>0</v>
      </c>
      <c r="L285" s="3">
        <f xml:space="preserve"> 0 + 4.95</f>
        <v>4.95</v>
      </c>
      <c r="M285" s="3">
        <f xml:space="preserve"> 0 + 7.81</f>
        <v>7.81</v>
      </c>
      <c r="N285" s="3">
        <f xml:space="preserve"> 0 + 13.84</f>
        <v>13.84</v>
      </c>
      <c r="O285" s="2">
        <v>0</v>
      </c>
      <c r="Q285">
        <f t="shared" si="12"/>
        <v>2.4750000000000001</v>
      </c>
      <c r="R285">
        <f t="shared" si="13"/>
        <v>3.9049999999999998</v>
      </c>
      <c r="S285">
        <f t="shared" si="14"/>
        <v>6.92</v>
      </c>
    </row>
    <row r="286" spans="1:19" x14ac:dyDescent="0.25">
      <c r="A286" s="2">
        <v>44</v>
      </c>
      <c r="B286" s="2" t="s">
        <v>20</v>
      </c>
      <c r="C286" s="2">
        <v>1</v>
      </c>
      <c r="D286" s="2">
        <v>2</v>
      </c>
      <c r="E286" s="2" t="s">
        <v>17</v>
      </c>
      <c r="F286" s="2">
        <v>1</v>
      </c>
      <c r="G286" s="2">
        <v>1000</v>
      </c>
      <c r="H286" s="2">
        <v>307252398</v>
      </c>
      <c r="I286" s="2">
        <v>10</v>
      </c>
      <c r="J286" s="2">
        <v>50</v>
      </c>
      <c r="K286" s="2">
        <v>0</v>
      </c>
      <c r="L286" s="3">
        <f xml:space="preserve"> 0 + 6.13</f>
        <v>6.13</v>
      </c>
      <c r="M286" s="3">
        <f xml:space="preserve"> 0 + 4.54</f>
        <v>4.54</v>
      </c>
      <c r="N286" s="3">
        <f xml:space="preserve"> 0 + 11.51</f>
        <v>11.51</v>
      </c>
      <c r="O286" s="2">
        <v>0</v>
      </c>
      <c r="Q286">
        <f t="shared" si="12"/>
        <v>3.0649999999999999</v>
      </c>
      <c r="R286">
        <f t="shared" si="13"/>
        <v>2.27</v>
      </c>
      <c r="S286">
        <f t="shared" si="14"/>
        <v>5.7549999999999999</v>
      </c>
    </row>
    <row r="287" spans="1:19" x14ac:dyDescent="0.25">
      <c r="A287" s="2">
        <v>45</v>
      </c>
      <c r="B287" s="2" t="s">
        <v>20</v>
      </c>
      <c r="C287" s="2">
        <v>1</v>
      </c>
      <c r="D287" s="2">
        <v>2</v>
      </c>
      <c r="E287" s="2" t="s">
        <v>15</v>
      </c>
      <c r="F287" s="2">
        <v>1</v>
      </c>
      <c r="G287" s="2">
        <v>1000</v>
      </c>
      <c r="H287" s="2">
        <v>933515109</v>
      </c>
      <c r="I287" s="2">
        <v>10</v>
      </c>
      <c r="J287" s="2">
        <v>50</v>
      </c>
      <c r="K287" s="2">
        <v>0</v>
      </c>
      <c r="L287" s="3">
        <f xml:space="preserve"> 0 + 14.29</f>
        <v>14.29</v>
      </c>
      <c r="M287" s="3">
        <f xml:space="preserve"> 0 + 10.29</f>
        <v>10.29</v>
      </c>
      <c r="N287" s="3">
        <f xml:space="preserve"> 0 + 26.07</f>
        <v>26.07</v>
      </c>
      <c r="O287" s="2">
        <v>0</v>
      </c>
      <c r="Q287">
        <f t="shared" si="12"/>
        <v>7.1449999999999996</v>
      </c>
      <c r="R287">
        <f t="shared" si="13"/>
        <v>5.1449999999999996</v>
      </c>
      <c r="S287">
        <f t="shared" si="14"/>
        <v>13.035</v>
      </c>
    </row>
    <row r="288" spans="1:19" x14ac:dyDescent="0.25">
      <c r="A288" s="2">
        <v>45</v>
      </c>
      <c r="B288" s="2" t="s">
        <v>20</v>
      </c>
      <c r="C288" s="2">
        <v>1</v>
      </c>
      <c r="D288" s="2">
        <v>2</v>
      </c>
      <c r="E288" s="2" t="s">
        <v>16</v>
      </c>
      <c r="F288" s="2">
        <v>1</v>
      </c>
      <c r="G288" s="2">
        <v>1000</v>
      </c>
      <c r="H288" s="2">
        <v>933515109</v>
      </c>
      <c r="I288" s="2">
        <v>10</v>
      </c>
      <c r="J288" s="2">
        <v>50</v>
      </c>
      <c r="K288" s="2">
        <v>0</v>
      </c>
      <c r="L288" s="3">
        <f xml:space="preserve"> 0 + 6.76</f>
        <v>6.76</v>
      </c>
      <c r="M288" s="3">
        <f xml:space="preserve"> 0 + 7.96</f>
        <v>7.96</v>
      </c>
      <c r="N288" s="3">
        <f xml:space="preserve"> 0 + 15.78</f>
        <v>15.78</v>
      </c>
      <c r="O288" s="2">
        <v>0</v>
      </c>
      <c r="Q288">
        <f t="shared" si="12"/>
        <v>3.38</v>
      </c>
      <c r="R288">
        <f t="shared" si="13"/>
        <v>3.98</v>
      </c>
      <c r="S288">
        <f t="shared" si="14"/>
        <v>7.89</v>
      </c>
    </row>
    <row r="289" spans="1:19" x14ac:dyDescent="0.25">
      <c r="A289" s="2">
        <v>45</v>
      </c>
      <c r="B289" s="2" t="s">
        <v>20</v>
      </c>
      <c r="C289" s="2">
        <v>1</v>
      </c>
      <c r="D289" s="2">
        <v>2</v>
      </c>
      <c r="E289" s="2" t="s">
        <v>17</v>
      </c>
      <c r="F289" s="2">
        <v>1</v>
      </c>
      <c r="G289" s="2">
        <v>1000</v>
      </c>
      <c r="H289" s="2">
        <v>933515109</v>
      </c>
      <c r="I289" s="2">
        <v>10</v>
      </c>
      <c r="J289" s="2">
        <v>50</v>
      </c>
      <c r="K289" s="2">
        <v>0</v>
      </c>
      <c r="L289" s="3">
        <f xml:space="preserve"> 0 + 6.1</f>
        <v>6.1</v>
      </c>
      <c r="M289" s="3">
        <f xml:space="preserve"> 0 + 4.52</f>
        <v>4.5199999999999996</v>
      </c>
      <c r="N289" s="3">
        <f xml:space="preserve"> 0 + 11.44</f>
        <v>11.44</v>
      </c>
      <c r="O289" s="2">
        <v>0</v>
      </c>
      <c r="Q289">
        <f t="shared" si="12"/>
        <v>3.05</v>
      </c>
      <c r="R289">
        <f t="shared" si="13"/>
        <v>2.2599999999999998</v>
      </c>
      <c r="S289">
        <f t="shared" si="14"/>
        <v>5.72</v>
      </c>
    </row>
    <row r="290" spans="1:19" x14ac:dyDescent="0.25">
      <c r="A290" s="2">
        <v>46</v>
      </c>
      <c r="B290" s="2" t="s">
        <v>20</v>
      </c>
      <c r="C290" s="2">
        <v>1</v>
      </c>
      <c r="D290" s="2">
        <v>2</v>
      </c>
      <c r="E290" s="2" t="s">
        <v>15</v>
      </c>
      <c r="F290" s="2">
        <v>1</v>
      </c>
      <c r="G290" s="2">
        <v>1000</v>
      </c>
      <c r="H290" s="2">
        <v>1199358335</v>
      </c>
      <c r="I290" s="2">
        <v>10</v>
      </c>
      <c r="J290" s="2">
        <v>50</v>
      </c>
      <c r="K290" s="2">
        <v>0</v>
      </c>
      <c r="L290" s="3">
        <f xml:space="preserve"> 0 + 16.79</f>
        <v>16.79</v>
      </c>
      <c r="M290" s="3">
        <f xml:space="preserve"> 0 + 12.1</f>
        <v>12.1</v>
      </c>
      <c r="N290" s="3">
        <f xml:space="preserve"> 0 + 30.4</f>
        <v>30.4</v>
      </c>
      <c r="O290" s="2">
        <v>0</v>
      </c>
      <c r="Q290">
        <f t="shared" si="12"/>
        <v>8.3949999999999996</v>
      </c>
      <c r="R290">
        <f t="shared" si="13"/>
        <v>6.05</v>
      </c>
      <c r="S290">
        <f t="shared" si="14"/>
        <v>15.2</v>
      </c>
    </row>
    <row r="291" spans="1:19" x14ac:dyDescent="0.25">
      <c r="A291" s="2">
        <v>46</v>
      </c>
      <c r="B291" s="2" t="s">
        <v>20</v>
      </c>
      <c r="C291" s="2">
        <v>1</v>
      </c>
      <c r="D291" s="2">
        <v>2</v>
      </c>
      <c r="E291" s="2" t="s">
        <v>16</v>
      </c>
      <c r="F291" s="2">
        <v>1</v>
      </c>
      <c r="G291" s="2">
        <v>1000</v>
      </c>
      <c r="H291" s="2">
        <v>1199358335</v>
      </c>
      <c r="I291" s="2">
        <v>10</v>
      </c>
      <c r="J291" s="2">
        <v>50</v>
      </c>
      <c r="K291" s="2">
        <v>0</v>
      </c>
      <c r="L291" s="3">
        <f xml:space="preserve"> 0 + 4.63</f>
        <v>4.63</v>
      </c>
      <c r="M291" s="3">
        <f xml:space="preserve"> 0 + 8.14</f>
        <v>8.14</v>
      </c>
      <c r="N291" s="3">
        <f xml:space="preserve"> 0 + 14.28</f>
        <v>14.28</v>
      </c>
      <c r="O291" s="2">
        <v>0</v>
      </c>
      <c r="Q291">
        <f t="shared" si="12"/>
        <v>2.3149999999999999</v>
      </c>
      <c r="R291">
        <f t="shared" si="13"/>
        <v>4.07</v>
      </c>
      <c r="S291">
        <f t="shared" si="14"/>
        <v>7.14</v>
      </c>
    </row>
    <row r="292" spans="1:19" x14ac:dyDescent="0.25">
      <c r="A292" s="2">
        <v>46</v>
      </c>
      <c r="B292" s="2" t="s">
        <v>20</v>
      </c>
      <c r="C292" s="2">
        <v>1</v>
      </c>
      <c r="D292" s="2">
        <v>2</v>
      </c>
      <c r="E292" s="2" t="s">
        <v>17</v>
      </c>
      <c r="F292" s="2">
        <v>1</v>
      </c>
      <c r="G292" s="2">
        <v>1000</v>
      </c>
      <c r="H292" s="2">
        <v>1199358335</v>
      </c>
      <c r="I292" s="2">
        <v>10</v>
      </c>
      <c r="J292" s="2">
        <v>50</v>
      </c>
      <c r="K292" s="2">
        <v>0</v>
      </c>
      <c r="L292" s="3">
        <f xml:space="preserve"> 0 + 5.78</f>
        <v>5.78</v>
      </c>
      <c r="M292" s="3">
        <f xml:space="preserve"> 0 + 4.65</f>
        <v>4.6500000000000004</v>
      </c>
      <c r="N292" s="3">
        <f xml:space="preserve"> 0 + 11.27</f>
        <v>11.27</v>
      </c>
      <c r="O292" s="2">
        <v>0</v>
      </c>
      <c r="Q292">
        <f t="shared" si="12"/>
        <v>2.89</v>
      </c>
      <c r="R292">
        <f t="shared" si="13"/>
        <v>2.3250000000000002</v>
      </c>
      <c r="S292">
        <f t="shared" si="14"/>
        <v>5.6349999999999998</v>
      </c>
    </row>
    <row r="293" spans="1:19" x14ac:dyDescent="0.25">
      <c r="A293" s="2">
        <v>47</v>
      </c>
      <c r="B293" s="2" t="s">
        <v>20</v>
      </c>
      <c r="C293" s="2">
        <v>1</v>
      </c>
      <c r="D293" s="2">
        <v>2</v>
      </c>
      <c r="E293" s="2" t="s">
        <v>15</v>
      </c>
      <c r="F293" s="2">
        <v>1</v>
      </c>
      <c r="G293" s="2">
        <v>1000</v>
      </c>
      <c r="H293" s="2">
        <v>264363043</v>
      </c>
      <c r="I293" s="2">
        <v>10</v>
      </c>
      <c r="J293" s="2">
        <v>50</v>
      </c>
      <c r="K293" s="2">
        <v>0</v>
      </c>
      <c r="L293" s="3">
        <f xml:space="preserve"> 0 + 11.92</f>
        <v>11.92</v>
      </c>
      <c r="M293" s="3">
        <f xml:space="preserve"> 0 + 10.67</f>
        <v>10.67</v>
      </c>
      <c r="N293" s="3">
        <f xml:space="preserve"> 0 + 24.03</f>
        <v>24.03</v>
      </c>
      <c r="O293" s="2">
        <v>0</v>
      </c>
      <c r="Q293">
        <f t="shared" si="12"/>
        <v>5.96</v>
      </c>
      <c r="R293">
        <f t="shared" si="13"/>
        <v>5.335</v>
      </c>
      <c r="S293">
        <f t="shared" si="14"/>
        <v>12.015000000000001</v>
      </c>
    </row>
    <row r="294" spans="1:19" x14ac:dyDescent="0.25">
      <c r="A294" s="2">
        <v>47</v>
      </c>
      <c r="B294" s="2" t="s">
        <v>20</v>
      </c>
      <c r="C294" s="2">
        <v>1</v>
      </c>
      <c r="D294" s="2">
        <v>2</v>
      </c>
      <c r="E294" s="2" t="s">
        <v>16</v>
      </c>
      <c r="F294" s="2">
        <v>1</v>
      </c>
      <c r="G294" s="2">
        <v>1000</v>
      </c>
      <c r="H294" s="2">
        <v>264363043</v>
      </c>
      <c r="I294" s="2">
        <v>10</v>
      </c>
      <c r="J294" s="2">
        <v>50</v>
      </c>
      <c r="K294" s="2">
        <v>0</v>
      </c>
      <c r="L294" s="3">
        <f xml:space="preserve"> 0 + 5.81</f>
        <v>5.81</v>
      </c>
      <c r="M294" s="3">
        <f xml:space="preserve"> 0 + 8.31</f>
        <v>8.31</v>
      </c>
      <c r="N294" s="3">
        <f xml:space="preserve"> 0 + 15.76</f>
        <v>15.76</v>
      </c>
      <c r="O294" s="2">
        <v>0</v>
      </c>
      <c r="Q294">
        <f t="shared" si="12"/>
        <v>2.9049999999999998</v>
      </c>
      <c r="R294">
        <f t="shared" si="13"/>
        <v>4.1550000000000002</v>
      </c>
      <c r="S294">
        <f t="shared" si="14"/>
        <v>7.88</v>
      </c>
    </row>
    <row r="295" spans="1:19" x14ac:dyDescent="0.25">
      <c r="A295" s="2">
        <v>47</v>
      </c>
      <c r="B295" s="2" t="s">
        <v>20</v>
      </c>
      <c r="C295" s="2">
        <v>1</v>
      </c>
      <c r="D295" s="2">
        <v>2</v>
      </c>
      <c r="E295" s="2" t="s">
        <v>17</v>
      </c>
      <c r="F295" s="2">
        <v>1</v>
      </c>
      <c r="G295" s="2">
        <v>1000</v>
      </c>
      <c r="H295" s="2">
        <v>264363043</v>
      </c>
      <c r="I295" s="2">
        <v>10</v>
      </c>
      <c r="J295" s="2">
        <v>50</v>
      </c>
      <c r="K295" s="2">
        <v>0</v>
      </c>
      <c r="L295" s="3">
        <f xml:space="preserve"> 0 + 7.41</f>
        <v>7.41</v>
      </c>
      <c r="M295" s="3">
        <f xml:space="preserve"> 0 + 4.89</f>
        <v>4.8899999999999997</v>
      </c>
      <c r="N295" s="3">
        <f xml:space="preserve"> 0 + 13.14</f>
        <v>13.14</v>
      </c>
      <c r="O295" s="2">
        <v>0</v>
      </c>
      <c r="Q295">
        <f t="shared" si="12"/>
        <v>3.7050000000000001</v>
      </c>
      <c r="R295">
        <f t="shared" si="13"/>
        <v>2.4449999999999998</v>
      </c>
      <c r="S295">
        <f t="shared" si="14"/>
        <v>6.57</v>
      </c>
    </row>
    <row r="296" spans="1:19" x14ac:dyDescent="0.25">
      <c r="A296" s="2">
        <v>48</v>
      </c>
      <c r="B296" s="2" t="s">
        <v>20</v>
      </c>
      <c r="C296" s="2">
        <v>1</v>
      </c>
      <c r="D296" s="2">
        <v>2</v>
      </c>
      <c r="E296" s="2" t="s">
        <v>15</v>
      </c>
      <c r="F296" s="2">
        <v>1</v>
      </c>
      <c r="G296" s="2">
        <v>1000</v>
      </c>
      <c r="H296" s="2">
        <v>1805033614</v>
      </c>
      <c r="I296" s="2">
        <v>10</v>
      </c>
      <c r="J296" s="2">
        <v>50</v>
      </c>
      <c r="K296" s="2">
        <v>0</v>
      </c>
      <c r="L296" s="3">
        <f xml:space="preserve"> 0 + 15.62</f>
        <v>15.62</v>
      </c>
      <c r="M296" s="3">
        <f xml:space="preserve"> 0 + 11.91</f>
        <v>11.91</v>
      </c>
      <c r="N296" s="3">
        <f xml:space="preserve"> 0 + 29.03</f>
        <v>29.03</v>
      </c>
      <c r="O296" s="2">
        <v>0</v>
      </c>
      <c r="Q296">
        <f t="shared" si="12"/>
        <v>7.81</v>
      </c>
      <c r="R296">
        <f t="shared" si="13"/>
        <v>5.9550000000000001</v>
      </c>
      <c r="S296">
        <f t="shared" si="14"/>
        <v>14.515000000000001</v>
      </c>
    </row>
    <row r="297" spans="1:19" x14ac:dyDescent="0.25">
      <c r="A297" s="2">
        <v>48</v>
      </c>
      <c r="B297" s="2" t="s">
        <v>20</v>
      </c>
      <c r="C297" s="2">
        <v>1</v>
      </c>
      <c r="D297" s="2">
        <v>2</v>
      </c>
      <c r="E297" s="2" t="s">
        <v>16</v>
      </c>
      <c r="F297" s="2">
        <v>1</v>
      </c>
      <c r="G297" s="2">
        <v>1000</v>
      </c>
      <c r="H297" s="2">
        <v>1805033614</v>
      </c>
      <c r="I297" s="2">
        <v>10</v>
      </c>
      <c r="J297" s="2">
        <v>50</v>
      </c>
      <c r="K297" s="2">
        <v>0</v>
      </c>
      <c r="L297" s="3">
        <f xml:space="preserve"> 0 + 6.29</f>
        <v>6.29</v>
      </c>
      <c r="M297" s="3">
        <f xml:space="preserve"> 0 + 8.58</f>
        <v>8.58</v>
      </c>
      <c r="N297" s="3">
        <f xml:space="preserve"> 0 + 15.93</f>
        <v>15.93</v>
      </c>
      <c r="O297" s="2">
        <v>0</v>
      </c>
      <c r="Q297">
        <f t="shared" si="12"/>
        <v>3.145</v>
      </c>
      <c r="R297">
        <f t="shared" si="13"/>
        <v>4.29</v>
      </c>
      <c r="S297">
        <f t="shared" si="14"/>
        <v>7.9649999999999999</v>
      </c>
    </row>
    <row r="298" spans="1:19" x14ac:dyDescent="0.25">
      <c r="A298" s="2">
        <v>48</v>
      </c>
      <c r="B298" s="2" t="s">
        <v>20</v>
      </c>
      <c r="C298" s="2">
        <v>1</v>
      </c>
      <c r="D298" s="2">
        <v>2</v>
      </c>
      <c r="E298" s="2" t="s">
        <v>17</v>
      </c>
      <c r="F298" s="2">
        <v>1</v>
      </c>
      <c r="G298" s="2">
        <v>1000</v>
      </c>
      <c r="H298" s="2">
        <v>1805033614</v>
      </c>
      <c r="I298" s="2">
        <v>10</v>
      </c>
      <c r="J298" s="2">
        <v>50</v>
      </c>
      <c r="K298" s="2">
        <v>0</v>
      </c>
      <c r="L298" s="3">
        <f xml:space="preserve"> 0 + 6.69</f>
        <v>6.69</v>
      </c>
      <c r="M298" s="3">
        <f xml:space="preserve"> 0 + 5.02</f>
        <v>5.0199999999999996</v>
      </c>
      <c r="N298" s="3">
        <f xml:space="preserve"> 0 + 12.6</f>
        <v>12.6</v>
      </c>
      <c r="O298" s="2">
        <v>0</v>
      </c>
      <c r="Q298">
        <f t="shared" si="12"/>
        <v>3.3450000000000002</v>
      </c>
      <c r="R298">
        <f t="shared" si="13"/>
        <v>2.5099999999999998</v>
      </c>
      <c r="S298">
        <f t="shared" si="14"/>
        <v>6.3</v>
      </c>
    </row>
    <row r="299" spans="1:19" x14ac:dyDescent="0.25">
      <c r="A299" s="2">
        <v>49</v>
      </c>
      <c r="B299" s="2" t="s">
        <v>20</v>
      </c>
      <c r="C299" s="2">
        <v>1</v>
      </c>
      <c r="D299" s="2">
        <v>2</v>
      </c>
      <c r="E299" s="2" t="s">
        <v>15</v>
      </c>
      <c r="F299" s="2">
        <v>1</v>
      </c>
      <c r="G299" s="2">
        <v>1000</v>
      </c>
      <c r="H299" s="2">
        <v>838991380</v>
      </c>
      <c r="I299" s="2">
        <v>10</v>
      </c>
      <c r="J299" s="2">
        <v>50</v>
      </c>
      <c r="K299" s="2">
        <v>0</v>
      </c>
      <c r="L299" s="3">
        <f xml:space="preserve"> 0 + 12.22</f>
        <v>12.22</v>
      </c>
      <c r="M299" s="3">
        <f xml:space="preserve"> 0 + 9.59</f>
        <v>9.59</v>
      </c>
      <c r="N299" s="3">
        <f xml:space="preserve"> 0 + 23.32</f>
        <v>23.32</v>
      </c>
      <c r="O299" s="2">
        <v>0</v>
      </c>
      <c r="Q299">
        <f t="shared" si="12"/>
        <v>6.11</v>
      </c>
      <c r="R299">
        <f t="shared" si="13"/>
        <v>4.7949999999999999</v>
      </c>
      <c r="S299">
        <f t="shared" si="14"/>
        <v>11.66</v>
      </c>
    </row>
    <row r="300" spans="1:19" x14ac:dyDescent="0.25">
      <c r="A300" s="2">
        <v>49</v>
      </c>
      <c r="B300" s="2" t="s">
        <v>20</v>
      </c>
      <c r="C300" s="2">
        <v>1</v>
      </c>
      <c r="D300" s="2">
        <v>2</v>
      </c>
      <c r="E300" s="2" t="s">
        <v>16</v>
      </c>
      <c r="F300" s="2">
        <v>1</v>
      </c>
      <c r="G300" s="2">
        <v>1000</v>
      </c>
      <c r="H300" s="2">
        <v>838991380</v>
      </c>
      <c r="I300" s="2">
        <v>10</v>
      </c>
      <c r="J300" s="2">
        <v>50</v>
      </c>
      <c r="K300" s="2">
        <v>0</v>
      </c>
      <c r="L300" s="3">
        <f xml:space="preserve"> 0 + 3.51</f>
        <v>3.51</v>
      </c>
      <c r="M300" s="3">
        <f xml:space="preserve"> 0 + 6.18</f>
        <v>6.18</v>
      </c>
      <c r="N300" s="3">
        <f xml:space="preserve"> 0 + 10.68</f>
        <v>10.68</v>
      </c>
      <c r="O300" s="2">
        <v>0</v>
      </c>
      <c r="Q300">
        <f t="shared" si="12"/>
        <v>1.7549999999999999</v>
      </c>
      <c r="R300">
        <f t="shared" si="13"/>
        <v>3.09</v>
      </c>
      <c r="S300">
        <f t="shared" si="14"/>
        <v>5.34</v>
      </c>
    </row>
    <row r="301" spans="1:19" x14ac:dyDescent="0.25">
      <c r="A301" s="2">
        <v>49</v>
      </c>
      <c r="B301" s="2" t="s">
        <v>20</v>
      </c>
      <c r="C301" s="2">
        <v>1</v>
      </c>
      <c r="D301" s="2">
        <v>2</v>
      </c>
      <c r="E301" s="2" t="s">
        <v>17</v>
      </c>
      <c r="F301" s="2">
        <v>1</v>
      </c>
      <c r="G301" s="2">
        <v>1000</v>
      </c>
      <c r="H301" s="2">
        <v>838991380</v>
      </c>
      <c r="I301" s="2">
        <v>10</v>
      </c>
      <c r="J301" s="2">
        <v>50</v>
      </c>
      <c r="K301" s="2">
        <v>0</v>
      </c>
      <c r="L301" s="3">
        <f xml:space="preserve"> 0 + 2.76</f>
        <v>2.76</v>
      </c>
      <c r="M301" s="3">
        <f xml:space="preserve"> 0 + 2.36</f>
        <v>2.36</v>
      </c>
      <c r="N301" s="3">
        <f xml:space="preserve"> 0 + 5.94</f>
        <v>5.94</v>
      </c>
      <c r="O301" s="2">
        <v>0</v>
      </c>
      <c r="Q301">
        <f t="shared" si="12"/>
        <v>1.38</v>
      </c>
      <c r="R301">
        <f t="shared" si="13"/>
        <v>1.18</v>
      </c>
      <c r="S301">
        <f t="shared" si="14"/>
        <v>2.97</v>
      </c>
    </row>
    <row r="302" spans="1:19" x14ac:dyDescent="0.25">
      <c r="A302" s="2">
        <v>0</v>
      </c>
      <c r="B302" s="2" t="s">
        <v>20</v>
      </c>
      <c r="C302" s="2">
        <v>1</v>
      </c>
      <c r="D302" s="2">
        <v>4</v>
      </c>
      <c r="E302" s="2" t="s">
        <v>15</v>
      </c>
      <c r="F302" s="2">
        <v>1</v>
      </c>
      <c r="G302" s="2">
        <v>1000</v>
      </c>
      <c r="H302" s="2">
        <v>325467165</v>
      </c>
      <c r="I302" s="2">
        <v>10</v>
      </c>
      <c r="J302" s="2">
        <v>50</v>
      </c>
      <c r="K302" s="2">
        <v>0</v>
      </c>
      <c r="L302" s="3">
        <f xml:space="preserve"> 0 + 26.53</f>
        <v>26.53</v>
      </c>
      <c r="M302" s="3">
        <f xml:space="preserve"> 0 + 21.01</f>
        <v>21.01</v>
      </c>
      <c r="N302" s="3">
        <f xml:space="preserve"> 0 + 51.06</f>
        <v>51.06</v>
      </c>
      <c r="O302" s="2">
        <v>0</v>
      </c>
      <c r="Q302">
        <f t="shared" si="12"/>
        <v>6.6325000000000003</v>
      </c>
      <c r="R302">
        <f t="shared" si="13"/>
        <v>5.2525000000000004</v>
      </c>
      <c r="S302">
        <f t="shared" si="14"/>
        <v>12.765000000000001</v>
      </c>
    </row>
    <row r="303" spans="1:19" x14ac:dyDescent="0.25">
      <c r="A303" s="2">
        <v>0</v>
      </c>
      <c r="B303" s="2" t="s">
        <v>20</v>
      </c>
      <c r="C303" s="2">
        <v>1</v>
      </c>
      <c r="D303" s="2">
        <v>4</v>
      </c>
      <c r="E303" s="2" t="s">
        <v>16</v>
      </c>
      <c r="F303" s="2">
        <v>1</v>
      </c>
      <c r="G303" s="2">
        <v>1000</v>
      </c>
      <c r="H303" s="2">
        <v>325467165</v>
      </c>
      <c r="I303" s="2">
        <v>10</v>
      </c>
      <c r="J303" s="2">
        <v>50</v>
      </c>
      <c r="K303" s="2">
        <v>0</v>
      </c>
      <c r="L303" s="3">
        <f xml:space="preserve"> 0 + 10.25</f>
        <v>10.25</v>
      </c>
      <c r="M303" s="3">
        <f xml:space="preserve"> 0 + 16.24</f>
        <v>16.239999999999998</v>
      </c>
      <c r="N303" s="3">
        <f xml:space="preserve"> 0 + 29.11</f>
        <v>29.11</v>
      </c>
      <c r="O303" s="2">
        <v>0</v>
      </c>
      <c r="Q303">
        <f t="shared" si="12"/>
        <v>2.5625</v>
      </c>
      <c r="R303">
        <f t="shared" si="13"/>
        <v>4.0599999999999996</v>
      </c>
      <c r="S303">
        <f t="shared" si="14"/>
        <v>7.2774999999999999</v>
      </c>
    </row>
    <row r="304" spans="1:19" x14ac:dyDescent="0.25">
      <c r="A304" s="2">
        <v>0</v>
      </c>
      <c r="B304" s="2" t="s">
        <v>20</v>
      </c>
      <c r="C304" s="2">
        <v>1</v>
      </c>
      <c r="D304" s="2">
        <v>4</v>
      </c>
      <c r="E304" s="2" t="s">
        <v>17</v>
      </c>
      <c r="F304" s="2">
        <v>1</v>
      </c>
      <c r="G304" s="2">
        <v>1000</v>
      </c>
      <c r="H304" s="2">
        <v>325467165</v>
      </c>
      <c r="I304" s="2">
        <v>10</v>
      </c>
      <c r="J304" s="2">
        <v>50</v>
      </c>
      <c r="K304" s="2">
        <v>0</v>
      </c>
      <c r="L304" s="3">
        <f xml:space="preserve"> 0 + 11.06</f>
        <v>11.06</v>
      </c>
      <c r="M304" s="3">
        <f xml:space="preserve"> 0 + 8.23</f>
        <v>8.23</v>
      </c>
      <c r="N304" s="3">
        <f xml:space="preserve"> 0 + 21.2</f>
        <v>21.2</v>
      </c>
      <c r="O304" s="2">
        <v>0</v>
      </c>
      <c r="Q304">
        <f t="shared" si="12"/>
        <v>2.7650000000000001</v>
      </c>
      <c r="R304">
        <f t="shared" si="13"/>
        <v>2.0575000000000001</v>
      </c>
      <c r="S304">
        <f t="shared" si="14"/>
        <v>5.3</v>
      </c>
    </row>
    <row r="305" spans="1:19" x14ac:dyDescent="0.25">
      <c r="A305" s="2">
        <v>1</v>
      </c>
      <c r="B305" s="2" t="s">
        <v>20</v>
      </c>
      <c r="C305" s="2">
        <v>1</v>
      </c>
      <c r="D305" s="2">
        <v>4</v>
      </c>
      <c r="E305" s="2" t="s">
        <v>15</v>
      </c>
      <c r="F305" s="2">
        <v>1</v>
      </c>
      <c r="G305" s="2">
        <v>1000</v>
      </c>
      <c r="H305" s="2">
        <v>506683626</v>
      </c>
      <c r="I305" s="2">
        <v>10</v>
      </c>
      <c r="J305" s="2">
        <v>50</v>
      </c>
      <c r="K305" s="2">
        <v>0</v>
      </c>
      <c r="L305" s="3">
        <f xml:space="preserve"> 0 + 29.03</f>
        <v>29.03</v>
      </c>
      <c r="M305" s="3">
        <f xml:space="preserve"> 0 + 23.66</f>
        <v>23.66</v>
      </c>
      <c r="N305" s="3">
        <f xml:space="preserve"> 0 + 56.06</f>
        <v>56.06</v>
      </c>
      <c r="O305" s="2">
        <v>0</v>
      </c>
      <c r="Q305">
        <f t="shared" si="12"/>
        <v>7.2575000000000003</v>
      </c>
      <c r="R305">
        <f t="shared" si="13"/>
        <v>5.915</v>
      </c>
      <c r="S305">
        <f t="shared" si="14"/>
        <v>14.015000000000001</v>
      </c>
    </row>
    <row r="306" spans="1:19" x14ac:dyDescent="0.25">
      <c r="A306" s="2">
        <v>1</v>
      </c>
      <c r="B306" s="2" t="s">
        <v>20</v>
      </c>
      <c r="C306" s="2">
        <v>1</v>
      </c>
      <c r="D306" s="2">
        <v>4</v>
      </c>
      <c r="E306" s="2" t="s">
        <v>16</v>
      </c>
      <c r="F306" s="2">
        <v>1</v>
      </c>
      <c r="G306" s="2">
        <v>1000</v>
      </c>
      <c r="H306" s="2">
        <v>506683626</v>
      </c>
      <c r="I306" s="2">
        <v>10</v>
      </c>
      <c r="J306" s="2">
        <v>50</v>
      </c>
      <c r="K306" s="2">
        <v>0</v>
      </c>
      <c r="L306" s="3">
        <f xml:space="preserve"> 0 + 9.88</f>
        <v>9.8800000000000008</v>
      </c>
      <c r="M306" s="3">
        <f xml:space="preserve"> 0 + 15.22</f>
        <v>15.22</v>
      </c>
      <c r="N306" s="3">
        <f xml:space="preserve"> 0 + 27.69</f>
        <v>27.69</v>
      </c>
      <c r="O306" s="2">
        <v>0</v>
      </c>
      <c r="Q306">
        <f t="shared" si="12"/>
        <v>2.4700000000000002</v>
      </c>
      <c r="R306">
        <f t="shared" si="13"/>
        <v>3.8050000000000002</v>
      </c>
      <c r="S306">
        <f t="shared" si="14"/>
        <v>6.9225000000000003</v>
      </c>
    </row>
    <row r="307" spans="1:19" x14ac:dyDescent="0.25">
      <c r="A307" s="2">
        <v>1</v>
      </c>
      <c r="B307" s="2" t="s">
        <v>20</v>
      </c>
      <c r="C307" s="2">
        <v>1</v>
      </c>
      <c r="D307" s="2">
        <v>4</v>
      </c>
      <c r="E307" s="2" t="s">
        <v>17</v>
      </c>
      <c r="F307" s="2">
        <v>1</v>
      </c>
      <c r="G307" s="2">
        <v>1000</v>
      </c>
      <c r="H307" s="2">
        <v>506683626</v>
      </c>
      <c r="I307" s="2">
        <v>10</v>
      </c>
      <c r="J307" s="2">
        <v>50</v>
      </c>
      <c r="K307" s="2">
        <v>0</v>
      </c>
      <c r="L307" s="3">
        <f xml:space="preserve"> 0 + 14.25</f>
        <v>14.25</v>
      </c>
      <c r="M307" s="3">
        <f xml:space="preserve"> 0 + 9.89</f>
        <v>9.89</v>
      </c>
      <c r="N307" s="3">
        <f xml:space="preserve"> 0 + 26.05</f>
        <v>26.05</v>
      </c>
      <c r="O307" s="2">
        <v>0</v>
      </c>
      <c r="Q307">
        <f t="shared" si="12"/>
        <v>3.5625</v>
      </c>
      <c r="R307">
        <f t="shared" si="13"/>
        <v>2.4725000000000001</v>
      </c>
      <c r="S307">
        <f t="shared" si="14"/>
        <v>6.5125000000000002</v>
      </c>
    </row>
    <row r="308" spans="1:19" x14ac:dyDescent="0.25">
      <c r="A308" s="2">
        <v>2</v>
      </c>
      <c r="B308" s="2" t="s">
        <v>20</v>
      </c>
      <c r="C308" s="2">
        <v>1</v>
      </c>
      <c r="D308" s="2">
        <v>4</v>
      </c>
      <c r="E308" s="2" t="s">
        <v>15</v>
      </c>
      <c r="F308" s="2">
        <v>1</v>
      </c>
      <c r="G308" s="2">
        <v>1000</v>
      </c>
      <c r="H308" s="2">
        <v>1623525913</v>
      </c>
      <c r="I308" s="2">
        <v>10</v>
      </c>
      <c r="J308" s="2">
        <v>50</v>
      </c>
      <c r="K308" s="2">
        <v>0</v>
      </c>
      <c r="L308" s="3">
        <f xml:space="preserve"> 0 + 19.33</f>
        <v>19.329999999999998</v>
      </c>
      <c r="M308" s="3">
        <f xml:space="preserve"> 0 + 19.47</f>
        <v>19.47</v>
      </c>
      <c r="N308" s="3">
        <f xml:space="preserve"> 0 + 42.16</f>
        <v>42.16</v>
      </c>
      <c r="O308" s="2">
        <v>0</v>
      </c>
      <c r="Q308">
        <f t="shared" si="12"/>
        <v>4.8324999999999996</v>
      </c>
      <c r="R308">
        <f t="shared" si="13"/>
        <v>4.8674999999999997</v>
      </c>
      <c r="S308">
        <f t="shared" si="14"/>
        <v>10.54</v>
      </c>
    </row>
    <row r="309" spans="1:19" x14ac:dyDescent="0.25">
      <c r="A309" s="2">
        <v>2</v>
      </c>
      <c r="B309" s="2" t="s">
        <v>20</v>
      </c>
      <c r="C309" s="2">
        <v>1</v>
      </c>
      <c r="D309" s="2">
        <v>4</v>
      </c>
      <c r="E309" s="2" t="s">
        <v>16</v>
      </c>
      <c r="F309" s="2">
        <v>1</v>
      </c>
      <c r="G309" s="2">
        <v>1000</v>
      </c>
      <c r="H309" s="2">
        <v>1623525913</v>
      </c>
      <c r="I309" s="2">
        <v>10</v>
      </c>
      <c r="J309" s="2">
        <v>50</v>
      </c>
      <c r="K309" s="2">
        <v>0</v>
      </c>
      <c r="L309" s="3">
        <f xml:space="preserve"> 0 + 9.37</f>
        <v>9.3699999999999992</v>
      </c>
      <c r="M309" s="3">
        <f xml:space="preserve"> 0 + 14.71</f>
        <v>14.71</v>
      </c>
      <c r="N309" s="3">
        <f xml:space="preserve"> 0 + 26.67</f>
        <v>26.67</v>
      </c>
      <c r="O309" s="2">
        <v>0</v>
      </c>
      <c r="Q309">
        <f t="shared" si="12"/>
        <v>2.3424999999999998</v>
      </c>
      <c r="R309">
        <f t="shared" si="13"/>
        <v>3.6775000000000002</v>
      </c>
      <c r="S309">
        <f t="shared" si="14"/>
        <v>6.6675000000000004</v>
      </c>
    </row>
    <row r="310" spans="1:19" x14ac:dyDescent="0.25">
      <c r="A310" s="2">
        <v>2</v>
      </c>
      <c r="B310" s="2" t="s">
        <v>20</v>
      </c>
      <c r="C310" s="2">
        <v>1</v>
      </c>
      <c r="D310" s="2">
        <v>4</v>
      </c>
      <c r="E310" s="2" t="s">
        <v>17</v>
      </c>
      <c r="F310" s="2">
        <v>1</v>
      </c>
      <c r="G310" s="2">
        <v>1000</v>
      </c>
      <c r="H310" s="2">
        <v>1623525913</v>
      </c>
      <c r="I310" s="2">
        <v>10</v>
      </c>
      <c r="J310" s="2">
        <v>50</v>
      </c>
      <c r="K310" s="2">
        <v>0</v>
      </c>
      <c r="L310" s="3">
        <f xml:space="preserve"> 0 + 11.96</f>
        <v>11.96</v>
      </c>
      <c r="M310" s="3">
        <f xml:space="preserve"> 0 + 9.74</f>
        <v>9.74</v>
      </c>
      <c r="N310" s="3">
        <f xml:space="preserve"> 0 + 23.56</f>
        <v>23.56</v>
      </c>
      <c r="O310" s="2">
        <v>0</v>
      </c>
      <c r="Q310">
        <f t="shared" si="12"/>
        <v>2.99</v>
      </c>
      <c r="R310">
        <f t="shared" si="13"/>
        <v>2.4350000000000001</v>
      </c>
      <c r="S310">
        <f t="shared" si="14"/>
        <v>5.89</v>
      </c>
    </row>
    <row r="311" spans="1:19" x14ac:dyDescent="0.25">
      <c r="A311" s="2">
        <v>3</v>
      </c>
      <c r="B311" s="2" t="s">
        <v>20</v>
      </c>
      <c r="C311" s="2">
        <v>1</v>
      </c>
      <c r="D311" s="2">
        <v>4</v>
      </c>
      <c r="E311" s="2" t="s">
        <v>15</v>
      </c>
      <c r="F311" s="2">
        <v>1</v>
      </c>
      <c r="G311" s="2">
        <v>1000</v>
      </c>
      <c r="H311" s="2">
        <v>2344573</v>
      </c>
      <c r="I311" s="2">
        <v>10</v>
      </c>
      <c r="J311" s="2">
        <v>50</v>
      </c>
      <c r="K311" s="2">
        <v>0</v>
      </c>
      <c r="L311" s="3">
        <f xml:space="preserve"> 0 + 30.68</f>
        <v>30.68</v>
      </c>
      <c r="M311" s="3">
        <f xml:space="preserve"> 0 + 25.16</f>
        <v>25.16</v>
      </c>
      <c r="N311" s="3">
        <f xml:space="preserve"> 0 + 59.21</f>
        <v>59.21</v>
      </c>
      <c r="O311" s="2">
        <v>0</v>
      </c>
      <c r="Q311">
        <f t="shared" si="12"/>
        <v>7.67</v>
      </c>
      <c r="R311">
        <f t="shared" si="13"/>
        <v>6.29</v>
      </c>
      <c r="S311">
        <f t="shared" si="14"/>
        <v>14.8025</v>
      </c>
    </row>
    <row r="312" spans="1:19" x14ac:dyDescent="0.25">
      <c r="A312" s="2">
        <v>3</v>
      </c>
      <c r="B312" s="2" t="s">
        <v>20</v>
      </c>
      <c r="C312" s="2">
        <v>1</v>
      </c>
      <c r="D312" s="2">
        <v>4</v>
      </c>
      <c r="E312" s="2" t="s">
        <v>16</v>
      </c>
      <c r="F312" s="2">
        <v>1</v>
      </c>
      <c r="G312" s="2">
        <v>1000</v>
      </c>
      <c r="H312" s="2">
        <v>2344573</v>
      </c>
      <c r="I312" s="2">
        <v>10</v>
      </c>
      <c r="J312" s="2">
        <v>50</v>
      </c>
      <c r="K312" s="2">
        <v>0</v>
      </c>
      <c r="L312" s="3">
        <f xml:space="preserve"> 0 + 10.1</f>
        <v>10.1</v>
      </c>
      <c r="M312" s="3">
        <f xml:space="preserve"> 0 + 16.44</f>
        <v>16.440000000000001</v>
      </c>
      <c r="N312" s="3">
        <f xml:space="preserve"> 0 + 29.77</f>
        <v>29.77</v>
      </c>
      <c r="O312" s="2">
        <v>0</v>
      </c>
      <c r="Q312">
        <f t="shared" si="12"/>
        <v>2.5249999999999999</v>
      </c>
      <c r="R312">
        <f t="shared" si="13"/>
        <v>4.1100000000000003</v>
      </c>
      <c r="S312">
        <f t="shared" si="14"/>
        <v>7.4424999999999999</v>
      </c>
    </row>
    <row r="313" spans="1:19" x14ac:dyDescent="0.25">
      <c r="A313" s="2">
        <v>3</v>
      </c>
      <c r="B313" s="2" t="s">
        <v>20</v>
      </c>
      <c r="C313" s="2">
        <v>1</v>
      </c>
      <c r="D313" s="2">
        <v>4</v>
      </c>
      <c r="E313" s="2" t="s">
        <v>17</v>
      </c>
      <c r="F313" s="2">
        <v>1</v>
      </c>
      <c r="G313" s="2">
        <v>1000</v>
      </c>
      <c r="H313" s="2">
        <v>2344573</v>
      </c>
      <c r="I313" s="2">
        <v>10</v>
      </c>
      <c r="J313" s="2">
        <v>50</v>
      </c>
      <c r="K313" s="2">
        <v>0</v>
      </c>
      <c r="L313" s="3">
        <f xml:space="preserve"> 0 + 11.32</f>
        <v>11.32</v>
      </c>
      <c r="M313" s="3">
        <f xml:space="preserve"> 0 + 8.99</f>
        <v>8.99</v>
      </c>
      <c r="N313" s="3">
        <f xml:space="preserve"> 0 + 22.17</f>
        <v>22.17</v>
      </c>
      <c r="O313" s="2">
        <v>0</v>
      </c>
      <c r="Q313">
        <f t="shared" si="12"/>
        <v>2.83</v>
      </c>
      <c r="R313">
        <f t="shared" si="13"/>
        <v>2.2475000000000001</v>
      </c>
      <c r="S313">
        <f t="shared" si="14"/>
        <v>5.5425000000000004</v>
      </c>
    </row>
    <row r="314" spans="1:19" x14ac:dyDescent="0.25">
      <c r="A314" s="2">
        <v>4</v>
      </c>
      <c r="B314" s="2" t="s">
        <v>20</v>
      </c>
      <c r="C314" s="2">
        <v>1</v>
      </c>
      <c r="D314" s="2">
        <v>4</v>
      </c>
      <c r="E314" s="2" t="s">
        <v>15</v>
      </c>
      <c r="F314" s="2">
        <v>1</v>
      </c>
      <c r="G314" s="2">
        <v>1000</v>
      </c>
      <c r="H314" s="2">
        <v>1485571032</v>
      </c>
      <c r="I314" s="2">
        <v>10</v>
      </c>
      <c r="J314" s="2">
        <v>50</v>
      </c>
      <c r="K314" s="2">
        <v>0</v>
      </c>
      <c r="L314" s="3">
        <f xml:space="preserve"> 0 + 24.83</f>
        <v>24.83</v>
      </c>
      <c r="M314" s="3">
        <f xml:space="preserve"> 0 + 19.98</f>
        <v>19.98</v>
      </c>
      <c r="N314" s="3">
        <f xml:space="preserve"> 0 + 48.22</f>
        <v>48.22</v>
      </c>
      <c r="O314" s="2">
        <v>0</v>
      </c>
      <c r="Q314">
        <f t="shared" si="12"/>
        <v>6.2074999999999996</v>
      </c>
      <c r="R314">
        <f t="shared" si="13"/>
        <v>4.9950000000000001</v>
      </c>
      <c r="S314">
        <f t="shared" si="14"/>
        <v>12.055</v>
      </c>
    </row>
    <row r="315" spans="1:19" x14ac:dyDescent="0.25">
      <c r="A315" s="2">
        <v>4</v>
      </c>
      <c r="B315" s="2" t="s">
        <v>20</v>
      </c>
      <c r="C315" s="2">
        <v>1</v>
      </c>
      <c r="D315" s="2">
        <v>4</v>
      </c>
      <c r="E315" s="2" t="s">
        <v>16</v>
      </c>
      <c r="F315" s="2">
        <v>1</v>
      </c>
      <c r="G315" s="2">
        <v>1000</v>
      </c>
      <c r="H315" s="2">
        <v>1485571032</v>
      </c>
      <c r="I315" s="2">
        <v>10</v>
      </c>
      <c r="J315" s="2">
        <v>50</v>
      </c>
      <c r="K315" s="2">
        <v>0</v>
      </c>
      <c r="L315" s="3">
        <f xml:space="preserve"> 0 + 8.01</f>
        <v>8.01</v>
      </c>
      <c r="M315" s="3">
        <f xml:space="preserve"> 0 + 15.67</f>
        <v>15.67</v>
      </c>
      <c r="N315" s="3">
        <f xml:space="preserve"> 0 + 26.13</f>
        <v>26.13</v>
      </c>
      <c r="O315" s="2">
        <v>0</v>
      </c>
      <c r="Q315">
        <f t="shared" si="12"/>
        <v>2.0024999999999999</v>
      </c>
      <c r="R315">
        <f t="shared" si="13"/>
        <v>3.9175</v>
      </c>
      <c r="S315">
        <f t="shared" si="14"/>
        <v>6.5324999999999998</v>
      </c>
    </row>
    <row r="316" spans="1:19" x14ac:dyDescent="0.25">
      <c r="A316" s="2">
        <v>4</v>
      </c>
      <c r="B316" s="2" t="s">
        <v>20</v>
      </c>
      <c r="C316" s="2">
        <v>1</v>
      </c>
      <c r="D316" s="2">
        <v>4</v>
      </c>
      <c r="E316" s="2" t="s">
        <v>17</v>
      </c>
      <c r="F316" s="2">
        <v>1</v>
      </c>
      <c r="G316" s="2">
        <v>1000</v>
      </c>
      <c r="H316" s="2">
        <v>1485571032</v>
      </c>
      <c r="I316" s="2">
        <v>10</v>
      </c>
      <c r="J316" s="2">
        <v>50</v>
      </c>
      <c r="K316" s="2">
        <v>0</v>
      </c>
      <c r="L316" s="3">
        <f xml:space="preserve"> 0 + 10.99</f>
        <v>10.99</v>
      </c>
      <c r="M316" s="3">
        <f xml:space="preserve"> 0 + 8.47</f>
        <v>8.4700000000000006</v>
      </c>
      <c r="N316" s="3">
        <f xml:space="preserve"> 0 + 21.24</f>
        <v>21.24</v>
      </c>
      <c r="O316" s="2">
        <v>0</v>
      </c>
      <c r="Q316">
        <f t="shared" si="12"/>
        <v>2.7475000000000001</v>
      </c>
      <c r="R316">
        <f t="shared" si="13"/>
        <v>2.1175000000000002</v>
      </c>
      <c r="S316">
        <f t="shared" si="14"/>
        <v>5.31</v>
      </c>
    </row>
    <row r="317" spans="1:19" x14ac:dyDescent="0.25">
      <c r="A317" s="2">
        <v>5</v>
      </c>
      <c r="B317" s="2" t="s">
        <v>20</v>
      </c>
      <c r="C317" s="2">
        <v>1</v>
      </c>
      <c r="D317" s="2">
        <v>4</v>
      </c>
      <c r="E317" s="2" t="s">
        <v>15</v>
      </c>
      <c r="F317" s="2">
        <v>1</v>
      </c>
      <c r="G317" s="2">
        <v>1000</v>
      </c>
      <c r="H317" s="2">
        <v>980737479</v>
      </c>
      <c r="I317" s="2">
        <v>10</v>
      </c>
      <c r="J317" s="2">
        <v>50</v>
      </c>
      <c r="K317" s="2">
        <v>0</v>
      </c>
      <c r="L317" s="3">
        <f xml:space="preserve"> 0 + 24.82</f>
        <v>24.82</v>
      </c>
      <c r="M317" s="3">
        <f xml:space="preserve"> 0 + 21.88</f>
        <v>21.88</v>
      </c>
      <c r="N317" s="3">
        <f xml:space="preserve"> 0 + 50.03</f>
        <v>50.03</v>
      </c>
      <c r="O317" s="2">
        <v>0</v>
      </c>
      <c r="Q317">
        <f t="shared" si="12"/>
        <v>6.2050000000000001</v>
      </c>
      <c r="R317">
        <f t="shared" si="13"/>
        <v>5.47</v>
      </c>
      <c r="S317">
        <f t="shared" si="14"/>
        <v>12.5075</v>
      </c>
    </row>
    <row r="318" spans="1:19" x14ac:dyDescent="0.25">
      <c r="A318" s="2">
        <v>5</v>
      </c>
      <c r="B318" s="2" t="s">
        <v>20</v>
      </c>
      <c r="C318" s="2">
        <v>1</v>
      </c>
      <c r="D318" s="2">
        <v>4</v>
      </c>
      <c r="E318" s="2" t="s">
        <v>16</v>
      </c>
      <c r="F318" s="2">
        <v>1</v>
      </c>
      <c r="G318" s="2">
        <v>1000</v>
      </c>
      <c r="H318" s="2">
        <v>980737479</v>
      </c>
      <c r="I318" s="2">
        <v>10</v>
      </c>
      <c r="J318" s="2">
        <v>50</v>
      </c>
      <c r="K318" s="2">
        <v>0</v>
      </c>
      <c r="L318" s="3">
        <f xml:space="preserve"> 0 + 8.59</f>
        <v>8.59</v>
      </c>
      <c r="M318" s="3">
        <f xml:space="preserve"> 0 + 14.11</f>
        <v>14.11</v>
      </c>
      <c r="N318" s="3">
        <f xml:space="preserve"> 0 + 25.09</f>
        <v>25.09</v>
      </c>
      <c r="O318" s="2">
        <v>0</v>
      </c>
      <c r="Q318">
        <f t="shared" si="12"/>
        <v>2.1475</v>
      </c>
      <c r="R318">
        <f t="shared" si="13"/>
        <v>3.5274999999999999</v>
      </c>
      <c r="S318">
        <f t="shared" si="14"/>
        <v>6.2725</v>
      </c>
    </row>
    <row r="319" spans="1:19" x14ac:dyDescent="0.25">
      <c r="A319" s="2">
        <v>5</v>
      </c>
      <c r="B319" s="2" t="s">
        <v>20</v>
      </c>
      <c r="C319" s="2">
        <v>1</v>
      </c>
      <c r="D319" s="2">
        <v>4</v>
      </c>
      <c r="E319" s="2" t="s">
        <v>17</v>
      </c>
      <c r="F319" s="2">
        <v>1</v>
      </c>
      <c r="G319" s="2">
        <v>1000</v>
      </c>
      <c r="H319" s="2">
        <v>980737479</v>
      </c>
      <c r="I319" s="2">
        <v>10</v>
      </c>
      <c r="J319" s="2">
        <v>50</v>
      </c>
      <c r="K319" s="2">
        <v>0</v>
      </c>
      <c r="L319" s="3">
        <f xml:space="preserve"> 0 + 9.77</f>
        <v>9.77</v>
      </c>
      <c r="M319" s="3">
        <f xml:space="preserve"> 0 + 8.16</f>
        <v>8.16</v>
      </c>
      <c r="N319" s="3">
        <f xml:space="preserve"> 0 + 19.78</f>
        <v>19.78</v>
      </c>
      <c r="O319" s="2">
        <v>0</v>
      </c>
      <c r="Q319">
        <f t="shared" si="12"/>
        <v>2.4424999999999999</v>
      </c>
      <c r="R319">
        <f t="shared" si="13"/>
        <v>2.04</v>
      </c>
      <c r="S319">
        <f t="shared" si="14"/>
        <v>4.9450000000000003</v>
      </c>
    </row>
    <row r="320" spans="1:19" x14ac:dyDescent="0.25">
      <c r="A320" s="2">
        <v>6</v>
      </c>
      <c r="B320" s="2" t="s">
        <v>20</v>
      </c>
      <c r="C320" s="2">
        <v>1</v>
      </c>
      <c r="D320" s="2">
        <v>4</v>
      </c>
      <c r="E320" s="2" t="s">
        <v>15</v>
      </c>
      <c r="F320" s="2">
        <v>1</v>
      </c>
      <c r="G320" s="2">
        <v>1000</v>
      </c>
      <c r="H320" s="2">
        <v>2067435452</v>
      </c>
      <c r="I320" s="2">
        <v>10</v>
      </c>
      <c r="J320" s="2">
        <v>50</v>
      </c>
      <c r="K320" s="2">
        <v>0</v>
      </c>
      <c r="L320" s="3">
        <f xml:space="preserve"> 0 + 32.27</f>
        <v>32.270000000000003</v>
      </c>
      <c r="M320" s="3">
        <f xml:space="preserve"> 0 + 23.91</f>
        <v>23.91</v>
      </c>
      <c r="N320" s="3">
        <f xml:space="preserve"> 0 + 59.48</f>
        <v>59.48</v>
      </c>
      <c r="O320" s="2">
        <v>0</v>
      </c>
      <c r="Q320">
        <f t="shared" si="12"/>
        <v>8.0675000000000008</v>
      </c>
      <c r="R320">
        <f t="shared" si="13"/>
        <v>5.9775</v>
      </c>
      <c r="S320">
        <f t="shared" si="14"/>
        <v>14.87</v>
      </c>
    </row>
    <row r="321" spans="1:19" x14ac:dyDescent="0.25">
      <c r="A321" s="2">
        <v>6</v>
      </c>
      <c r="B321" s="2" t="s">
        <v>20</v>
      </c>
      <c r="C321" s="2">
        <v>1</v>
      </c>
      <c r="D321" s="2">
        <v>4</v>
      </c>
      <c r="E321" s="2" t="s">
        <v>16</v>
      </c>
      <c r="F321" s="2">
        <v>1</v>
      </c>
      <c r="G321" s="2">
        <v>1000</v>
      </c>
      <c r="H321" s="2">
        <v>2067435452</v>
      </c>
      <c r="I321" s="2">
        <v>10</v>
      </c>
      <c r="J321" s="2">
        <v>50</v>
      </c>
      <c r="K321" s="2">
        <v>0</v>
      </c>
      <c r="L321" s="3">
        <f xml:space="preserve"> 0 + 7.82</f>
        <v>7.82</v>
      </c>
      <c r="M321" s="3">
        <f xml:space="preserve"> 0 + 14.2</f>
        <v>14.2</v>
      </c>
      <c r="N321" s="3">
        <f xml:space="preserve"> 0 + 24.4</f>
        <v>24.4</v>
      </c>
      <c r="O321" s="2">
        <v>0</v>
      </c>
      <c r="Q321">
        <f t="shared" si="12"/>
        <v>1.9550000000000001</v>
      </c>
      <c r="R321">
        <f t="shared" si="13"/>
        <v>3.55</v>
      </c>
      <c r="S321">
        <f t="shared" si="14"/>
        <v>6.1</v>
      </c>
    </row>
    <row r="322" spans="1:19" x14ac:dyDescent="0.25">
      <c r="A322" s="2">
        <v>6</v>
      </c>
      <c r="B322" s="2" t="s">
        <v>20</v>
      </c>
      <c r="C322" s="2">
        <v>1</v>
      </c>
      <c r="D322" s="2">
        <v>4</v>
      </c>
      <c r="E322" s="2" t="s">
        <v>17</v>
      </c>
      <c r="F322" s="2">
        <v>1</v>
      </c>
      <c r="G322" s="2">
        <v>1000</v>
      </c>
      <c r="H322" s="2">
        <v>2067435452</v>
      </c>
      <c r="I322" s="2">
        <v>10</v>
      </c>
      <c r="J322" s="2">
        <v>50</v>
      </c>
      <c r="K322" s="2">
        <v>0</v>
      </c>
      <c r="L322" s="3">
        <f xml:space="preserve"> 0 + 8.37</f>
        <v>8.3699999999999992</v>
      </c>
      <c r="M322" s="3">
        <f xml:space="preserve"> 0 + 6</f>
        <v>6</v>
      </c>
      <c r="N322" s="3">
        <f xml:space="preserve"> 0 + 16.21</f>
        <v>16.21</v>
      </c>
      <c r="O322" s="2">
        <v>0</v>
      </c>
      <c r="Q322">
        <f t="shared" si="12"/>
        <v>2.0924999999999998</v>
      </c>
      <c r="R322">
        <f t="shared" si="13"/>
        <v>1.5</v>
      </c>
      <c r="S322">
        <f t="shared" si="14"/>
        <v>4.0525000000000002</v>
      </c>
    </row>
    <row r="323" spans="1:19" x14ac:dyDescent="0.25">
      <c r="A323" s="2">
        <v>7</v>
      </c>
      <c r="B323" s="2" t="s">
        <v>20</v>
      </c>
      <c r="C323" s="2">
        <v>1</v>
      </c>
      <c r="D323" s="2">
        <v>4</v>
      </c>
      <c r="E323" s="2" t="s">
        <v>15</v>
      </c>
      <c r="F323" s="2">
        <v>1</v>
      </c>
      <c r="G323" s="2">
        <v>1000</v>
      </c>
      <c r="H323" s="2">
        <v>271829958</v>
      </c>
      <c r="I323" s="2">
        <v>10</v>
      </c>
      <c r="J323" s="2">
        <v>50</v>
      </c>
      <c r="K323" s="2">
        <v>0</v>
      </c>
      <c r="L323" s="3">
        <f xml:space="preserve"> 0 + 26.5</f>
        <v>26.5</v>
      </c>
      <c r="M323" s="3">
        <f xml:space="preserve"> 0 + 22.79</f>
        <v>22.79</v>
      </c>
      <c r="N323" s="3">
        <f xml:space="preserve"> 0 + 52.72</f>
        <v>52.72</v>
      </c>
      <c r="O323" s="2">
        <v>0</v>
      </c>
      <c r="Q323">
        <f t="shared" si="12"/>
        <v>6.625</v>
      </c>
      <c r="R323">
        <f t="shared" si="13"/>
        <v>5.6974999999999998</v>
      </c>
      <c r="S323">
        <f t="shared" si="14"/>
        <v>13.18</v>
      </c>
    </row>
    <row r="324" spans="1:19" x14ac:dyDescent="0.25">
      <c r="A324" s="2">
        <v>7</v>
      </c>
      <c r="B324" s="2" t="s">
        <v>20</v>
      </c>
      <c r="C324" s="2">
        <v>1</v>
      </c>
      <c r="D324" s="2">
        <v>4</v>
      </c>
      <c r="E324" s="2" t="s">
        <v>16</v>
      </c>
      <c r="F324" s="2">
        <v>1</v>
      </c>
      <c r="G324" s="2">
        <v>1000</v>
      </c>
      <c r="H324" s="2">
        <v>271829958</v>
      </c>
      <c r="I324" s="2">
        <v>10</v>
      </c>
      <c r="J324" s="2">
        <v>50</v>
      </c>
      <c r="K324" s="2">
        <v>0</v>
      </c>
      <c r="L324" s="3">
        <f xml:space="preserve"> 0 + 6.74</f>
        <v>6.74</v>
      </c>
      <c r="M324" s="3">
        <f xml:space="preserve"> 0 + 12.41</f>
        <v>12.41</v>
      </c>
      <c r="N324" s="3">
        <f xml:space="preserve"> 0 + 21.55</f>
        <v>21.55</v>
      </c>
      <c r="O324" s="2">
        <v>0</v>
      </c>
      <c r="Q324">
        <f t="shared" ref="Q324:Q387" si="15">L324/D324</f>
        <v>1.6850000000000001</v>
      </c>
      <c r="R324">
        <f t="shared" ref="R324:R387" si="16">M324/D324</f>
        <v>3.1025</v>
      </c>
      <c r="S324">
        <f t="shared" ref="S324:S387" si="17">N324/D324</f>
        <v>5.3875000000000002</v>
      </c>
    </row>
    <row r="325" spans="1:19" x14ac:dyDescent="0.25">
      <c r="A325" s="2">
        <v>7</v>
      </c>
      <c r="B325" s="2" t="s">
        <v>20</v>
      </c>
      <c r="C325" s="2">
        <v>1</v>
      </c>
      <c r="D325" s="2">
        <v>4</v>
      </c>
      <c r="E325" s="2" t="s">
        <v>17</v>
      </c>
      <c r="F325" s="2">
        <v>1</v>
      </c>
      <c r="G325" s="2">
        <v>1000</v>
      </c>
      <c r="H325" s="2">
        <v>271829958</v>
      </c>
      <c r="I325" s="2">
        <v>10</v>
      </c>
      <c r="J325" s="2">
        <v>50</v>
      </c>
      <c r="K325" s="2">
        <v>0</v>
      </c>
      <c r="L325" s="3">
        <f xml:space="preserve"> 0 + 10.34</f>
        <v>10.34</v>
      </c>
      <c r="M325" s="3">
        <f xml:space="preserve"> 0 + 8.42</f>
        <v>8.42</v>
      </c>
      <c r="N325" s="3">
        <f xml:space="preserve"> 0 + 20.84</f>
        <v>20.84</v>
      </c>
      <c r="O325" s="2">
        <v>0</v>
      </c>
      <c r="Q325">
        <f t="shared" si="15"/>
        <v>2.585</v>
      </c>
      <c r="R325">
        <f t="shared" si="16"/>
        <v>2.105</v>
      </c>
      <c r="S325">
        <f t="shared" si="17"/>
        <v>5.21</v>
      </c>
    </row>
    <row r="326" spans="1:19" x14ac:dyDescent="0.25">
      <c r="A326" s="2">
        <v>8</v>
      </c>
      <c r="B326" s="2" t="s">
        <v>20</v>
      </c>
      <c r="C326" s="2">
        <v>1</v>
      </c>
      <c r="D326" s="2">
        <v>4</v>
      </c>
      <c r="E326" s="2" t="s">
        <v>15</v>
      </c>
      <c r="F326" s="2">
        <v>1</v>
      </c>
      <c r="G326" s="2">
        <v>1000</v>
      </c>
      <c r="H326" s="2">
        <v>1490890881</v>
      </c>
      <c r="I326" s="2">
        <v>10</v>
      </c>
      <c r="J326" s="2">
        <v>50</v>
      </c>
      <c r="K326" s="2">
        <v>0</v>
      </c>
      <c r="L326" s="3">
        <f xml:space="preserve"> 0 + 26.48</f>
        <v>26.48</v>
      </c>
      <c r="M326" s="3">
        <f xml:space="preserve"> 0 + 21.58</f>
        <v>21.58</v>
      </c>
      <c r="N326" s="3">
        <f xml:space="preserve"> 0 + 51.26</f>
        <v>51.26</v>
      </c>
      <c r="O326" s="2">
        <v>0</v>
      </c>
      <c r="Q326">
        <f t="shared" si="15"/>
        <v>6.62</v>
      </c>
      <c r="R326">
        <f t="shared" si="16"/>
        <v>5.3949999999999996</v>
      </c>
      <c r="S326">
        <f t="shared" si="17"/>
        <v>12.815</v>
      </c>
    </row>
    <row r="327" spans="1:19" x14ac:dyDescent="0.25">
      <c r="A327" s="2">
        <v>8</v>
      </c>
      <c r="B327" s="2" t="s">
        <v>20</v>
      </c>
      <c r="C327" s="2">
        <v>1</v>
      </c>
      <c r="D327" s="2">
        <v>4</v>
      </c>
      <c r="E327" s="2" t="s">
        <v>16</v>
      </c>
      <c r="F327" s="2">
        <v>1</v>
      </c>
      <c r="G327" s="2">
        <v>1000</v>
      </c>
      <c r="H327" s="2">
        <v>1490890881</v>
      </c>
      <c r="I327" s="2">
        <v>10</v>
      </c>
      <c r="J327" s="2">
        <v>50</v>
      </c>
      <c r="K327" s="2">
        <v>0</v>
      </c>
      <c r="L327" s="3">
        <f xml:space="preserve"> 0 + 9.1</f>
        <v>9.1</v>
      </c>
      <c r="M327" s="3">
        <f xml:space="preserve"> 0 + 14.36</f>
        <v>14.36</v>
      </c>
      <c r="N327" s="3">
        <f xml:space="preserve"> 0 + 25.73</f>
        <v>25.73</v>
      </c>
      <c r="O327" s="2">
        <v>0</v>
      </c>
      <c r="Q327">
        <f t="shared" si="15"/>
        <v>2.2749999999999999</v>
      </c>
      <c r="R327">
        <f t="shared" si="16"/>
        <v>3.59</v>
      </c>
      <c r="S327">
        <f t="shared" si="17"/>
        <v>6.4325000000000001</v>
      </c>
    </row>
    <row r="328" spans="1:19" x14ac:dyDescent="0.25">
      <c r="A328" s="2">
        <v>8</v>
      </c>
      <c r="B328" s="2" t="s">
        <v>20</v>
      </c>
      <c r="C328" s="2">
        <v>1</v>
      </c>
      <c r="D328" s="2">
        <v>4</v>
      </c>
      <c r="E328" s="2" t="s">
        <v>17</v>
      </c>
      <c r="F328" s="2">
        <v>1</v>
      </c>
      <c r="G328" s="2">
        <v>1000</v>
      </c>
      <c r="H328" s="2">
        <v>1490890881</v>
      </c>
      <c r="I328" s="2">
        <v>10</v>
      </c>
      <c r="J328" s="2">
        <v>50</v>
      </c>
      <c r="K328" s="2">
        <v>0</v>
      </c>
      <c r="L328" s="3">
        <f xml:space="preserve"> 0 + 12.08</f>
        <v>12.08</v>
      </c>
      <c r="M328" s="3">
        <f xml:space="preserve"> 0 + 9.01</f>
        <v>9.01</v>
      </c>
      <c r="N328" s="3">
        <f xml:space="preserve"> 0 + 23.07</f>
        <v>23.07</v>
      </c>
      <c r="O328" s="2">
        <v>0</v>
      </c>
      <c r="Q328">
        <f t="shared" si="15"/>
        <v>3.02</v>
      </c>
      <c r="R328">
        <f t="shared" si="16"/>
        <v>2.2524999999999999</v>
      </c>
      <c r="S328">
        <f t="shared" si="17"/>
        <v>5.7675000000000001</v>
      </c>
    </row>
    <row r="329" spans="1:19" x14ac:dyDescent="0.25">
      <c r="A329" s="2">
        <v>9</v>
      </c>
      <c r="B329" s="2" t="s">
        <v>20</v>
      </c>
      <c r="C329" s="2">
        <v>1</v>
      </c>
      <c r="D329" s="2">
        <v>4</v>
      </c>
      <c r="E329" s="2" t="s">
        <v>15</v>
      </c>
      <c r="F329" s="2">
        <v>1</v>
      </c>
      <c r="G329" s="2">
        <v>1000</v>
      </c>
      <c r="H329" s="2">
        <v>53262104</v>
      </c>
      <c r="I329" s="2">
        <v>10</v>
      </c>
      <c r="J329" s="2">
        <v>50</v>
      </c>
      <c r="K329" s="2">
        <v>0</v>
      </c>
      <c r="L329" s="3">
        <f xml:space="preserve"> 0 + 24.69</f>
        <v>24.69</v>
      </c>
      <c r="M329" s="3">
        <f xml:space="preserve"> 0 + 19.04</f>
        <v>19.04</v>
      </c>
      <c r="N329" s="3">
        <f xml:space="preserve"> 0 + 47.04</f>
        <v>47.04</v>
      </c>
      <c r="O329" s="2">
        <v>0</v>
      </c>
      <c r="Q329">
        <f t="shared" si="15"/>
        <v>6.1725000000000003</v>
      </c>
      <c r="R329">
        <f t="shared" si="16"/>
        <v>4.76</v>
      </c>
      <c r="S329">
        <f t="shared" si="17"/>
        <v>11.76</v>
      </c>
    </row>
    <row r="330" spans="1:19" x14ac:dyDescent="0.25">
      <c r="A330" s="2">
        <v>9</v>
      </c>
      <c r="B330" s="2" t="s">
        <v>20</v>
      </c>
      <c r="C330" s="2">
        <v>1</v>
      </c>
      <c r="D330" s="2">
        <v>4</v>
      </c>
      <c r="E330" s="2" t="s">
        <v>16</v>
      </c>
      <c r="F330" s="2">
        <v>1</v>
      </c>
      <c r="G330" s="2">
        <v>1000</v>
      </c>
      <c r="H330" s="2">
        <v>53262104</v>
      </c>
      <c r="I330" s="2">
        <v>10</v>
      </c>
      <c r="J330" s="2">
        <v>50</v>
      </c>
      <c r="K330" s="2">
        <v>0</v>
      </c>
      <c r="L330" s="3">
        <f xml:space="preserve"> 0 + 11.97</f>
        <v>11.97</v>
      </c>
      <c r="M330" s="3">
        <f xml:space="preserve"> 0 + 18.24</f>
        <v>18.239999999999998</v>
      </c>
      <c r="N330" s="3">
        <f xml:space="preserve"> 0 + 33.28</f>
        <v>33.28</v>
      </c>
      <c r="O330" s="2">
        <v>0</v>
      </c>
      <c r="Q330">
        <f t="shared" si="15"/>
        <v>2.9925000000000002</v>
      </c>
      <c r="R330">
        <f t="shared" si="16"/>
        <v>4.5599999999999996</v>
      </c>
      <c r="S330">
        <f t="shared" si="17"/>
        <v>8.32</v>
      </c>
    </row>
    <row r="331" spans="1:19" x14ac:dyDescent="0.25">
      <c r="A331" s="2">
        <v>9</v>
      </c>
      <c r="B331" s="2" t="s">
        <v>20</v>
      </c>
      <c r="C331" s="2">
        <v>1</v>
      </c>
      <c r="D331" s="2">
        <v>4</v>
      </c>
      <c r="E331" s="2" t="s">
        <v>17</v>
      </c>
      <c r="F331" s="2">
        <v>1</v>
      </c>
      <c r="G331" s="2">
        <v>1000</v>
      </c>
      <c r="H331" s="2">
        <v>53262104</v>
      </c>
      <c r="I331" s="2">
        <v>10</v>
      </c>
      <c r="J331" s="2">
        <v>50</v>
      </c>
      <c r="K331" s="2">
        <v>0</v>
      </c>
      <c r="L331" s="3">
        <f xml:space="preserve"> 0 + 8.54</f>
        <v>8.5399999999999991</v>
      </c>
      <c r="M331" s="3">
        <f xml:space="preserve"> 0 + 6.83</f>
        <v>6.83</v>
      </c>
      <c r="N331" s="3">
        <f xml:space="preserve"> 0 + 17.11</f>
        <v>17.11</v>
      </c>
      <c r="O331" s="2">
        <v>0</v>
      </c>
      <c r="Q331">
        <f t="shared" si="15"/>
        <v>2.1349999999999998</v>
      </c>
      <c r="R331">
        <f t="shared" si="16"/>
        <v>1.7075</v>
      </c>
      <c r="S331">
        <f t="shared" si="17"/>
        <v>4.2774999999999999</v>
      </c>
    </row>
    <row r="332" spans="1:19" x14ac:dyDescent="0.25">
      <c r="A332" s="2">
        <v>10</v>
      </c>
      <c r="B332" s="2" t="s">
        <v>20</v>
      </c>
      <c r="C332" s="2">
        <v>1</v>
      </c>
      <c r="D332" s="2">
        <v>4</v>
      </c>
      <c r="E332" s="2" t="s">
        <v>15</v>
      </c>
      <c r="F332" s="2">
        <v>1</v>
      </c>
      <c r="G332" s="2">
        <v>1000</v>
      </c>
      <c r="H332" s="2">
        <v>48177134</v>
      </c>
      <c r="I332" s="2">
        <v>10</v>
      </c>
      <c r="J332" s="2">
        <v>50</v>
      </c>
      <c r="K332" s="2">
        <v>0</v>
      </c>
      <c r="L332" s="3">
        <f xml:space="preserve"> 0 + 24.23</f>
        <v>24.23</v>
      </c>
      <c r="M332" s="3">
        <f xml:space="preserve"> 0 + 21.87</f>
        <v>21.87</v>
      </c>
      <c r="N332" s="3">
        <f xml:space="preserve"> 0 + 49.63</f>
        <v>49.63</v>
      </c>
      <c r="O332" s="2">
        <v>0</v>
      </c>
      <c r="Q332">
        <f t="shared" si="15"/>
        <v>6.0575000000000001</v>
      </c>
      <c r="R332">
        <f t="shared" si="16"/>
        <v>5.4675000000000002</v>
      </c>
      <c r="S332">
        <f t="shared" si="17"/>
        <v>12.407500000000001</v>
      </c>
    </row>
    <row r="333" spans="1:19" x14ac:dyDescent="0.25">
      <c r="A333" s="2">
        <v>10</v>
      </c>
      <c r="B333" s="2" t="s">
        <v>20</v>
      </c>
      <c r="C333" s="2">
        <v>1</v>
      </c>
      <c r="D333" s="2">
        <v>4</v>
      </c>
      <c r="E333" s="2" t="s">
        <v>16</v>
      </c>
      <c r="F333" s="2">
        <v>1</v>
      </c>
      <c r="G333" s="2">
        <v>1000</v>
      </c>
      <c r="H333" s="2">
        <v>48177134</v>
      </c>
      <c r="I333" s="2">
        <v>10</v>
      </c>
      <c r="J333" s="2">
        <v>50</v>
      </c>
      <c r="K333" s="2">
        <v>0</v>
      </c>
      <c r="L333" s="3">
        <f xml:space="preserve"> 0 + 10.04</f>
        <v>10.039999999999999</v>
      </c>
      <c r="M333" s="3">
        <f xml:space="preserve"> 0 + 15.41</f>
        <v>15.41</v>
      </c>
      <c r="N333" s="3">
        <f xml:space="preserve"> 0 + 28.02</f>
        <v>28.02</v>
      </c>
      <c r="O333" s="2">
        <v>0</v>
      </c>
      <c r="Q333">
        <f t="shared" si="15"/>
        <v>2.5099999999999998</v>
      </c>
      <c r="R333">
        <f t="shared" si="16"/>
        <v>3.8525</v>
      </c>
      <c r="S333">
        <f t="shared" si="17"/>
        <v>7.0049999999999999</v>
      </c>
    </row>
    <row r="334" spans="1:19" x14ac:dyDescent="0.25">
      <c r="A334" s="2">
        <v>10</v>
      </c>
      <c r="B334" s="2" t="s">
        <v>20</v>
      </c>
      <c r="C334" s="2">
        <v>1</v>
      </c>
      <c r="D334" s="2">
        <v>4</v>
      </c>
      <c r="E334" s="2" t="s">
        <v>17</v>
      </c>
      <c r="F334" s="2">
        <v>1</v>
      </c>
      <c r="G334" s="2">
        <v>1000</v>
      </c>
      <c r="H334" s="2">
        <v>48177134</v>
      </c>
      <c r="I334" s="2">
        <v>10</v>
      </c>
      <c r="J334" s="2">
        <v>50</v>
      </c>
      <c r="K334" s="2">
        <v>0</v>
      </c>
      <c r="L334" s="3">
        <f xml:space="preserve"> 0 + 11.52</f>
        <v>11.52</v>
      </c>
      <c r="M334" s="3">
        <f xml:space="preserve"> 0 + 9.5</f>
        <v>9.5</v>
      </c>
      <c r="N334" s="3">
        <f xml:space="preserve"> 0 + 22.88</f>
        <v>22.88</v>
      </c>
      <c r="O334" s="2">
        <v>0</v>
      </c>
      <c r="Q334">
        <f t="shared" si="15"/>
        <v>2.88</v>
      </c>
      <c r="R334">
        <f t="shared" si="16"/>
        <v>2.375</v>
      </c>
      <c r="S334">
        <f t="shared" si="17"/>
        <v>5.72</v>
      </c>
    </row>
    <row r="335" spans="1:19" x14ac:dyDescent="0.25">
      <c r="A335" s="2">
        <v>11</v>
      </c>
      <c r="B335" s="2" t="s">
        <v>20</v>
      </c>
      <c r="C335" s="2">
        <v>1</v>
      </c>
      <c r="D335" s="2">
        <v>4</v>
      </c>
      <c r="E335" s="2" t="s">
        <v>15</v>
      </c>
      <c r="F335" s="2">
        <v>1</v>
      </c>
      <c r="G335" s="2">
        <v>1000</v>
      </c>
      <c r="H335" s="2">
        <v>390326370</v>
      </c>
      <c r="I335" s="2">
        <v>10</v>
      </c>
      <c r="J335" s="2">
        <v>50</v>
      </c>
      <c r="K335" s="2">
        <v>0</v>
      </c>
      <c r="L335" s="3">
        <f xml:space="preserve"> 0 + 22.48</f>
        <v>22.48</v>
      </c>
      <c r="M335" s="3">
        <f xml:space="preserve"> 0 + 18.07</f>
        <v>18.07</v>
      </c>
      <c r="N335" s="3">
        <f xml:space="preserve"> 0 + 43.85</f>
        <v>43.85</v>
      </c>
      <c r="O335" s="2">
        <v>0</v>
      </c>
      <c r="Q335">
        <f t="shared" si="15"/>
        <v>5.62</v>
      </c>
      <c r="R335">
        <f t="shared" si="16"/>
        <v>4.5175000000000001</v>
      </c>
      <c r="S335">
        <f t="shared" si="17"/>
        <v>10.9625</v>
      </c>
    </row>
    <row r="336" spans="1:19" x14ac:dyDescent="0.25">
      <c r="A336" s="2">
        <v>11</v>
      </c>
      <c r="B336" s="2" t="s">
        <v>20</v>
      </c>
      <c r="C336" s="2">
        <v>1</v>
      </c>
      <c r="D336" s="2">
        <v>4</v>
      </c>
      <c r="E336" s="2" t="s">
        <v>16</v>
      </c>
      <c r="F336" s="2">
        <v>1</v>
      </c>
      <c r="G336" s="2">
        <v>1000</v>
      </c>
      <c r="H336" s="2">
        <v>390326370</v>
      </c>
      <c r="I336" s="2">
        <v>10</v>
      </c>
      <c r="J336" s="2">
        <v>50</v>
      </c>
      <c r="K336" s="2">
        <v>0</v>
      </c>
      <c r="L336" s="3">
        <f xml:space="preserve"> 0 + 6.74</f>
        <v>6.74</v>
      </c>
      <c r="M336" s="3">
        <f xml:space="preserve"> 0 + 13.72</f>
        <v>13.72</v>
      </c>
      <c r="N336" s="3">
        <f xml:space="preserve"> 0 + 22.78</f>
        <v>22.78</v>
      </c>
      <c r="O336" s="2">
        <v>0</v>
      </c>
      <c r="Q336">
        <f t="shared" si="15"/>
        <v>1.6850000000000001</v>
      </c>
      <c r="R336">
        <f t="shared" si="16"/>
        <v>3.43</v>
      </c>
      <c r="S336">
        <f t="shared" si="17"/>
        <v>5.6950000000000003</v>
      </c>
    </row>
    <row r="337" spans="1:19" x14ac:dyDescent="0.25">
      <c r="A337" s="2">
        <v>11</v>
      </c>
      <c r="B337" s="2" t="s">
        <v>20</v>
      </c>
      <c r="C337" s="2">
        <v>1</v>
      </c>
      <c r="D337" s="2">
        <v>4</v>
      </c>
      <c r="E337" s="2" t="s">
        <v>17</v>
      </c>
      <c r="F337" s="2">
        <v>1</v>
      </c>
      <c r="G337" s="2">
        <v>1000</v>
      </c>
      <c r="H337" s="2">
        <v>390326370</v>
      </c>
      <c r="I337" s="2">
        <v>10</v>
      </c>
      <c r="J337" s="2">
        <v>50</v>
      </c>
      <c r="K337" s="2">
        <v>0</v>
      </c>
      <c r="L337" s="3">
        <f xml:space="preserve"> 0 + 12.8</f>
        <v>12.8</v>
      </c>
      <c r="M337" s="3">
        <f xml:space="preserve"> 0 + 10.08</f>
        <v>10.08</v>
      </c>
      <c r="N337" s="3">
        <f xml:space="preserve"> 0 + 24.86</f>
        <v>24.86</v>
      </c>
      <c r="O337" s="2">
        <v>0</v>
      </c>
      <c r="Q337">
        <f t="shared" si="15"/>
        <v>3.2</v>
      </c>
      <c r="R337">
        <f t="shared" si="16"/>
        <v>2.52</v>
      </c>
      <c r="S337">
        <f t="shared" si="17"/>
        <v>6.2149999999999999</v>
      </c>
    </row>
    <row r="338" spans="1:19" x14ac:dyDescent="0.25">
      <c r="A338" s="2">
        <v>12</v>
      </c>
      <c r="B338" s="2" t="s">
        <v>20</v>
      </c>
      <c r="C338" s="2">
        <v>1</v>
      </c>
      <c r="D338" s="2">
        <v>4</v>
      </c>
      <c r="E338" s="2" t="s">
        <v>15</v>
      </c>
      <c r="F338" s="2">
        <v>1</v>
      </c>
      <c r="G338" s="2">
        <v>1000</v>
      </c>
      <c r="H338" s="2">
        <v>179782877</v>
      </c>
      <c r="I338" s="2">
        <v>10</v>
      </c>
      <c r="J338" s="2">
        <v>50</v>
      </c>
      <c r="K338" s="2">
        <v>0</v>
      </c>
      <c r="L338" s="3">
        <f xml:space="preserve"> 0 + 23.18</f>
        <v>23.18</v>
      </c>
      <c r="M338" s="3">
        <f xml:space="preserve"> 0 + 20.45</f>
        <v>20.45</v>
      </c>
      <c r="N338" s="3">
        <f xml:space="preserve"> 0 + 46.99</f>
        <v>46.99</v>
      </c>
      <c r="O338" s="2">
        <v>0</v>
      </c>
      <c r="Q338">
        <f t="shared" si="15"/>
        <v>5.7949999999999999</v>
      </c>
      <c r="R338">
        <f t="shared" si="16"/>
        <v>5.1124999999999998</v>
      </c>
      <c r="S338">
        <f t="shared" si="17"/>
        <v>11.7475</v>
      </c>
    </row>
    <row r="339" spans="1:19" x14ac:dyDescent="0.25">
      <c r="A339" s="2">
        <v>12</v>
      </c>
      <c r="B339" s="2" t="s">
        <v>20</v>
      </c>
      <c r="C339" s="2">
        <v>1</v>
      </c>
      <c r="D339" s="2">
        <v>4</v>
      </c>
      <c r="E339" s="2" t="s">
        <v>16</v>
      </c>
      <c r="F339" s="2">
        <v>1</v>
      </c>
      <c r="G339" s="2">
        <v>1000</v>
      </c>
      <c r="H339" s="2">
        <v>179782877</v>
      </c>
      <c r="I339" s="2">
        <v>10</v>
      </c>
      <c r="J339" s="2">
        <v>50</v>
      </c>
      <c r="K339" s="2">
        <v>0</v>
      </c>
      <c r="L339" s="3">
        <f xml:space="preserve"> 0 + 12.91</f>
        <v>12.91</v>
      </c>
      <c r="M339" s="3">
        <f xml:space="preserve"> 0 + 17.16</f>
        <v>17.16</v>
      </c>
      <c r="N339" s="3">
        <f xml:space="preserve"> 0 + 32.47</f>
        <v>32.47</v>
      </c>
      <c r="O339" s="2">
        <v>0</v>
      </c>
      <c r="Q339">
        <f t="shared" si="15"/>
        <v>3.2275</v>
      </c>
      <c r="R339">
        <f t="shared" si="16"/>
        <v>4.29</v>
      </c>
      <c r="S339">
        <f t="shared" si="17"/>
        <v>8.1174999999999997</v>
      </c>
    </row>
    <row r="340" spans="1:19" x14ac:dyDescent="0.25">
      <c r="A340" s="2">
        <v>12</v>
      </c>
      <c r="B340" s="2" t="s">
        <v>20</v>
      </c>
      <c r="C340" s="2">
        <v>1</v>
      </c>
      <c r="D340" s="2">
        <v>4</v>
      </c>
      <c r="E340" s="2" t="s">
        <v>17</v>
      </c>
      <c r="F340" s="2">
        <v>1</v>
      </c>
      <c r="G340" s="2">
        <v>1000</v>
      </c>
      <c r="H340" s="2">
        <v>179782877</v>
      </c>
      <c r="I340" s="2">
        <v>10</v>
      </c>
      <c r="J340" s="2">
        <v>50</v>
      </c>
      <c r="K340" s="2">
        <v>0</v>
      </c>
      <c r="L340" s="3">
        <f xml:space="preserve"> 0 + 12.5</f>
        <v>12.5</v>
      </c>
      <c r="M340" s="3">
        <f xml:space="preserve"> 0 + 9.62</f>
        <v>9.6199999999999992</v>
      </c>
      <c r="N340" s="3">
        <f xml:space="preserve"> 0 + 24.05</f>
        <v>24.05</v>
      </c>
      <c r="O340" s="2">
        <v>0</v>
      </c>
      <c r="Q340">
        <f t="shared" si="15"/>
        <v>3.125</v>
      </c>
      <c r="R340">
        <f t="shared" si="16"/>
        <v>2.4049999999999998</v>
      </c>
      <c r="S340">
        <f t="shared" si="17"/>
        <v>6.0125000000000002</v>
      </c>
    </row>
    <row r="341" spans="1:19" x14ac:dyDescent="0.25">
      <c r="A341" s="2">
        <v>13</v>
      </c>
      <c r="B341" s="2" t="s">
        <v>20</v>
      </c>
      <c r="C341" s="2">
        <v>1</v>
      </c>
      <c r="D341" s="2">
        <v>4</v>
      </c>
      <c r="E341" s="2" t="s">
        <v>15</v>
      </c>
      <c r="F341" s="2">
        <v>1</v>
      </c>
      <c r="G341" s="2">
        <v>1000</v>
      </c>
      <c r="H341" s="2">
        <v>1556455641</v>
      </c>
      <c r="I341" s="2">
        <v>10</v>
      </c>
      <c r="J341" s="2">
        <v>50</v>
      </c>
      <c r="K341" s="2">
        <v>0</v>
      </c>
      <c r="L341" s="3">
        <f xml:space="preserve"> 0 + 27.07</f>
        <v>27.07</v>
      </c>
      <c r="M341" s="3">
        <f xml:space="preserve"> 0 + 22.04</f>
        <v>22.04</v>
      </c>
      <c r="N341" s="3">
        <f xml:space="preserve"> 0 + 52.26</f>
        <v>52.26</v>
      </c>
      <c r="O341" s="2">
        <v>0</v>
      </c>
      <c r="Q341">
        <f t="shared" si="15"/>
        <v>6.7675000000000001</v>
      </c>
      <c r="R341">
        <f t="shared" si="16"/>
        <v>5.51</v>
      </c>
      <c r="S341">
        <f t="shared" si="17"/>
        <v>13.065</v>
      </c>
    </row>
    <row r="342" spans="1:19" x14ac:dyDescent="0.25">
      <c r="A342" s="2">
        <v>13</v>
      </c>
      <c r="B342" s="2" t="s">
        <v>20</v>
      </c>
      <c r="C342" s="2">
        <v>1</v>
      </c>
      <c r="D342" s="2">
        <v>4</v>
      </c>
      <c r="E342" s="2" t="s">
        <v>16</v>
      </c>
      <c r="F342" s="2">
        <v>1</v>
      </c>
      <c r="G342" s="2">
        <v>1000</v>
      </c>
      <c r="H342" s="2">
        <v>1556455641</v>
      </c>
      <c r="I342" s="2">
        <v>10</v>
      </c>
      <c r="J342" s="2">
        <v>50</v>
      </c>
      <c r="K342" s="2">
        <v>0</v>
      </c>
      <c r="L342" s="3">
        <f xml:space="preserve"> 0 + 10.65</f>
        <v>10.65</v>
      </c>
      <c r="M342" s="3">
        <f xml:space="preserve"> 0 + 16.82</f>
        <v>16.82</v>
      </c>
      <c r="N342" s="3">
        <f xml:space="preserve"> 0 + 30.53</f>
        <v>30.53</v>
      </c>
      <c r="O342" s="2">
        <v>0</v>
      </c>
      <c r="Q342">
        <f t="shared" si="15"/>
        <v>2.6625000000000001</v>
      </c>
      <c r="R342">
        <f t="shared" si="16"/>
        <v>4.2050000000000001</v>
      </c>
      <c r="S342">
        <f t="shared" si="17"/>
        <v>7.6325000000000003</v>
      </c>
    </row>
    <row r="343" spans="1:19" x14ac:dyDescent="0.25">
      <c r="A343" s="2">
        <v>13</v>
      </c>
      <c r="B343" s="2" t="s">
        <v>20</v>
      </c>
      <c r="C343" s="2">
        <v>1</v>
      </c>
      <c r="D343" s="2">
        <v>4</v>
      </c>
      <c r="E343" s="2" t="s">
        <v>17</v>
      </c>
      <c r="F343" s="2">
        <v>1</v>
      </c>
      <c r="G343" s="2">
        <v>1000</v>
      </c>
      <c r="H343" s="2">
        <v>1556455641</v>
      </c>
      <c r="I343" s="2">
        <v>10</v>
      </c>
      <c r="J343" s="2">
        <v>50</v>
      </c>
      <c r="K343" s="2">
        <v>0</v>
      </c>
      <c r="L343" s="3">
        <f xml:space="preserve"> 0 + 6.89</f>
        <v>6.89</v>
      </c>
      <c r="M343" s="3">
        <f xml:space="preserve"> 0 + 8.08</f>
        <v>8.08</v>
      </c>
      <c r="N343" s="3">
        <f xml:space="preserve"> 0 + 17.02</f>
        <v>17.02</v>
      </c>
      <c r="O343" s="2">
        <v>0</v>
      </c>
      <c r="Q343">
        <f t="shared" si="15"/>
        <v>1.7224999999999999</v>
      </c>
      <c r="R343">
        <f t="shared" si="16"/>
        <v>2.02</v>
      </c>
      <c r="S343">
        <f t="shared" si="17"/>
        <v>4.2549999999999999</v>
      </c>
    </row>
    <row r="344" spans="1:19" x14ac:dyDescent="0.25">
      <c r="A344" s="2">
        <v>14</v>
      </c>
      <c r="B344" s="2" t="s">
        <v>20</v>
      </c>
      <c r="C344" s="2">
        <v>1</v>
      </c>
      <c r="D344" s="2">
        <v>4</v>
      </c>
      <c r="E344" s="2" t="s">
        <v>15</v>
      </c>
      <c r="F344" s="2">
        <v>1</v>
      </c>
      <c r="G344" s="2">
        <v>1000</v>
      </c>
      <c r="H344" s="2">
        <v>2048735855</v>
      </c>
      <c r="I344" s="2">
        <v>10</v>
      </c>
      <c r="J344" s="2">
        <v>50</v>
      </c>
      <c r="K344" s="2">
        <v>0</v>
      </c>
      <c r="L344" s="3">
        <f xml:space="preserve"> 0 + 23.6</f>
        <v>23.6</v>
      </c>
      <c r="M344" s="3">
        <f xml:space="preserve"> 0 + 21.85</f>
        <v>21.85</v>
      </c>
      <c r="N344" s="3">
        <f xml:space="preserve"> 0 + 48.98</f>
        <v>48.98</v>
      </c>
      <c r="O344" s="2">
        <v>0</v>
      </c>
      <c r="Q344">
        <f t="shared" si="15"/>
        <v>5.9</v>
      </c>
      <c r="R344">
        <f t="shared" si="16"/>
        <v>5.4625000000000004</v>
      </c>
      <c r="S344">
        <f t="shared" si="17"/>
        <v>12.244999999999999</v>
      </c>
    </row>
    <row r="345" spans="1:19" x14ac:dyDescent="0.25">
      <c r="A345" s="2">
        <v>14</v>
      </c>
      <c r="B345" s="2" t="s">
        <v>20</v>
      </c>
      <c r="C345" s="2">
        <v>1</v>
      </c>
      <c r="D345" s="2">
        <v>4</v>
      </c>
      <c r="E345" s="2" t="s">
        <v>16</v>
      </c>
      <c r="F345" s="2">
        <v>1</v>
      </c>
      <c r="G345" s="2">
        <v>1000</v>
      </c>
      <c r="H345" s="2">
        <v>2048735855</v>
      </c>
      <c r="I345" s="2">
        <v>10</v>
      </c>
      <c r="J345" s="2">
        <v>50</v>
      </c>
      <c r="K345" s="2">
        <v>0</v>
      </c>
      <c r="L345" s="3">
        <f xml:space="preserve"> 0 + 7.99</f>
        <v>7.99</v>
      </c>
      <c r="M345" s="3">
        <f xml:space="preserve"> 0 + 13.17</f>
        <v>13.17</v>
      </c>
      <c r="N345" s="3">
        <f xml:space="preserve"> 0 + 23.78</f>
        <v>23.78</v>
      </c>
      <c r="O345" s="2">
        <v>0</v>
      </c>
      <c r="Q345">
        <f t="shared" si="15"/>
        <v>1.9975000000000001</v>
      </c>
      <c r="R345">
        <f t="shared" si="16"/>
        <v>3.2925</v>
      </c>
      <c r="S345">
        <f t="shared" si="17"/>
        <v>5.9450000000000003</v>
      </c>
    </row>
    <row r="346" spans="1:19" x14ac:dyDescent="0.25">
      <c r="A346" s="2">
        <v>14</v>
      </c>
      <c r="B346" s="2" t="s">
        <v>20</v>
      </c>
      <c r="C346" s="2">
        <v>1</v>
      </c>
      <c r="D346" s="2">
        <v>4</v>
      </c>
      <c r="E346" s="2" t="s">
        <v>17</v>
      </c>
      <c r="F346" s="2">
        <v>1</v>
      </c>
      <c r="G346" s="2">
        <v>1000</v>
      </c>
      <c r="H346" s="2">
        <v>2048735855</v>
      </c>
      <c r="I346" s="2">
        <v>10</v>
      </c>
      <c r="J346" s="2">
        <v>50</v>
      </c>
      <c r="K346" s="2">
        <v>0</v>
      </c>
      <c r="L346" s="3">
        <f xml:space="preserve"> 0 + 11.67</f>
        <v>11.67</v>
      </c>
      <c r="M346" s="3">
        <f xml:space="preserve"> 0 + 9.69</f>
        <v>9.69</v>
      </c>
      <c r="N346" s="3">
        <f xml:space="preserve"> 0 + 23.2</f>
        <v>23.2</v>
      </c>
      <c r="O346" s="2">
        <v>0</v>
      </c>
      <c r="Q346">
        <f t="shared" si="15"/>
        <v>2.9175</v>
      </c>
      <c r="R346">
        <f t="shared" si="16"/>
        <v>2.4224999999999999</v>
      </c>
      <c r="S346">
        <f t="shared" si="17"/>
        <v>5.8</v>
      </c>
    </row>
    <row r="347" spans="1:19" x14ac:dyDescent="0.25">
      <c r="A347" s="2">
        <v>15</v>
      </c>
      <c r="B347" s="2" t="s">
        <v>20</v>
      </c>
      <c r="C347" s="2">
        <v>1</v>
      </c>
      <c r="D347" s="2">
        <v>4</v>
      </c>
      <c r="E347" s="2" t="s">
        <v>15</v>
      </c>
      <c r="F347" s="2">
        <v>1</v>
      </c>
      <c r="G347" s="2">
        <v>1000</v>
      </c>
      <c r="H347" s="2">
        <v>1183828888</v>
      </c>
      <c r="I347" s="2">
        <v>10</v>
      </c>
      <c r="J347" s="2">
        <v>50</v>
      </c>
      <c r="K347" s="2">
        <v>0</v>
      </c>
      <c r="L347" s="3">
        <f xml:space="preserve"> 0 + 24.86</f>
        <v>24.86</v>
      </c>
      <c r="M347" s="3">
        <f xml:space="preserve"> 0 + 20.6</f>
        <v>20.6</v>
      </c>
      <c r="N347" s="3">
        <f xml:space="preserve"> 0 + 48.8</f>
        <v>48.8</v>
      </c>
      <c r="O347" s="2">
        <v>0</v>
      </c>
      <c r="Q347">
        <f t="shared" si="15"/>
        <v>6.2149999999999999</v>
      </c>
      <c r="R347">
        <f t="shared" si="16"/>
        <v>5.15</v>
      </c>
      <c r="S347">
        <f t="shared" si="17"/>
        <v>12.2</v>
      </c>
    </row>
    <row r="348" spans="1:19" x14ac:dyDescent="0.25">
      <c r="A348" s="2">
        <v>15</v>
      </c>
      <c r="B348" s="2" t="s">
        <v>20</v>
      </c>
      <c r="C348" s="2">
        <v>1</v>
      </c>
      <c r="D348" s="2">
        <v>4</v>
      </c>
      <c r="E348" s="2" t="s">
        <v>16</v>
      </c>
      <c r="F348" s="2">
        <v>1</v>
      </c>
      <c r="G348" s="2">
        <v>1000</v>
      </c>
      <c r="H348" s="2">
        <v>1183828888</v>
      </c>
      <c r="I348" s="2">
        <v>10</v>
      </c>
      <c r="J348" s="2">
        <v>50</v>
      </c>
      <c r="K348" s="2">
        <v>0</v>
      </c>
      <c r="L348" s="3">
        <f xml:space="preserve"> 0 + 12.04</f>
        <v>12.04</v>
      </c>
      <c r="M348" s="3">
        <f xml:space="preserve"> 0 + 16.31</f>
        <v>16.309999999999999</v>
      </c>
      <c r="N348" s="3">
        <f xml:space="preserve"> 0 + 30.74</f>
        <v>30.74</v>
      </c>
      <c r="O348" s="2">
        <v>0</v>
      </c>
      <c r="Q348">
        <f t="shared" si="15"/>
        <v>3.01</v>
      </c>
      <c r="R348">
        <f t="shared" si="16"/>
        <v>4.0774999999999997</v>
      </c>
      <c r="S348">
        <f t="shared" si="17"/>
        <v>7.6849999999999996</v>
      </c>
    </row>
    <row r="349" spans="1:19" x14ac:dyDescent="0.25">
      <c r="A349" s="2">
        <v>15</v>
      </c>
      <c r="B349" s="2" t="s">
        <v>20</v>
      </c>
      <c r="C349" s="2">
        <v>1</v>
      </c>
      <c r="D349" s="2">
        <v>4</v>
      </c>
      <c r="E349" s="2" t="s">
        <v>17</v>
      </c>
      <c r="F349" s="2">
        <v>1</v>
      </c>
      <c r="G349" s="2">
        <v>1000</v>
      </c>
      <c r="H349" s="2">
        <v>1183828888</v>
      </c>
      <c r="I349" s="2">
        <v>10</v>
      </c>
      <c r="J349" s="2">
        <v>50</v>
      </c>
      <c r="K349" s="2">
        <v>0</v>
      </c>
      <c r="L349" s="3">
        <f xml:space="preserve"> 0 + 7.31</f>
        <v>7.31</v>
      </c>
      <c r="M349" s="3">
        <f xml:space="preserve"> 0 + 6.99</f>
        <v>6.99</v>
      </c>
      <c r="N349" s="3">
        <f xml:space="preserve"> 0 + 16.24</f>
        <v>16.239999999999998</v>
      </c>
      <c r="O349" s="2">
        <v>0</v>
      </c>
      <c r="Q349">
        <f t="shared" si="15"/>
        <v>1.8274999999999999</v>
      </c>
      <c r="R349">
        <f t="shared" si="16"/>
        <v>1.7475000000000001</v>
      </c>
      <c r="S349">
        <f t="shared" si="17"/>
        <v>4.0599999999999996</v>
      </c>
    </row>
    <row r="350" spans="1:19" x14ac:dyDescent="0.25">
      <c r="A350" s="2">
        <v>16</v>
      </c>
      <c r="B350" s="2" t="s">
        <v>20</v>
      </c>
      <c r="C350" s="2">
        <v>1</v>
      </c>
      <c r="D350" s="2">
        <v>4</v>
      </c>
      <c r="E350" s="2" t="s">
        <v>15</v>
      </c>
      <c r="F350" s="2">
        <v>1</v>
      </c>
      <c r="G350" s="2">
        <v>1000</v>
      </c>
      <c r="H350" s="2">
        <v>475539416</v>
      </c>
      <c r="I350" s="2">
        <v>10</v>
      </c>
      <c r="J350" s="2">
        <v>50</v>
      </c>
      <c r="K350" s="2">
        <v>0</v>
      </c>
      <c r="L350" s="3">
        <f xml:space="preserve"> 0 + 20.46</f>
        <v>20.46</v>
      </c>
      <c r="M350" s="3">
        <f xml:space="preserve"> 0 + 19.63</f>
        <v>19.63</v>
      </c>
      <c r="N350" s="3">
        <f xml:space="preserve"> 0 + 43.32</f>
        <v>43.32</v>
      </c>
      <c r="O350" s="2">
        <v>0</v>
      </c>
      <c r="Q350">
        <f t="shared" si="15"/>
        <v>5.1150000000000002</v>
      </c>
      <c r="R350">
        <f t="shared" si="16"/>
        <v>4.9074999999999998</v>
      </c>
      <c r="S350">
        <f t="shared" si="17"/>
        <v>10.83</v>
      </c>
    </row>
    <row r="351" spans="1:19" x14ac:dyDescent="0.25">
      <c r="A351" s="2">
        <v>16</v>
      </c>
      <c r="B351" s="2" t="s">
        <v>20</v>
      </c>
      <c r="C351" s="2">
        <v>1</v>
      </c>
      <c r="D351" s="2">
        <v>4</v>
      </c>
      <c r="E351" s="2" t="s">
        <v>16</v>
      </c>
      <c r="F351" s="2">
        <v>1</v>
      </c>
      <c r="G351" s="2">
        <v>1000</v>
      </c>
      <c r="H351" s="2">
        <v>475539416</v>
      </c>
      <c r="I351" s="2">
        <v>10</v>
      </c>
      <c r="J351" s="2">
        <v>50</v>
      </c>
      <c r="K351" s="2">
        <v>0</v>
      </c>
      <c r="L351" s="3">
        <f xml:space="preserve"> 0 + 3.04</f>
        <v>3.04</v>
      </c>
      <c r="M351" s="3">
        <f xml:space="preserve"> 0 + 8.78</f>
        <v>8.7799999999999994</v>
      </c>
      <c r="N351" s="3">
        <f xml:space="preserve"> 0 + 14.34</f>
        <v>14.34</v>
      </c>
      <c r="O351" s="2">
        <v>0</v>
      </c>
      <c r="Q351">
        <f t="shared" si="15"/>
        <v>0.76</v>
      </c>
      <c r="R351">
        <f t="shared" si="16"/>
        <v>2.1949999999999998</v>
      </c>
      <c r="S351">
        <f t="shared" si="17"/>
        <v>3.585</v>
      </c>
    </row>
    <row r="352" spans="1:19" x14ac:dyDescent="0.25">
      <c r="A352" s="2">
        <v>16</v>
      </c>
      <c r="B352" s="2" t="s">
        <v>20</v>
      </c>
      <c r="C352" s="2">
        <v>1</v>
      </c>
      <c r="D352" s="2">
        <v>4</v>
      </c>
      <c r="E352" s="2" t="s">
        <v>17</v>
      </c>
      <c r="F352" s="2">
        <v>1</v>
      </c>
      <c r="G352" s="2">
        <v>1000</v>
      </c>
      <c r="H352" s="2">
        <v>475539416</v>
      </c>
      <c r="I352" s="2">
        <v>10</v>
      </c>
      <c r="J352" s="2">
        <v>50</v>
      </c>
      <c r="K352" s="2">
        <v>0</v>
      </c>
      <c r="L352" s="3">
        <f xml:space="preserve"> 0 + 8.9</f>
        <v>8.9</v>
      </c>
      <c r="M352" s="3">
        <f xml:space="preserve"> 0 + 7.3</f>
        <v>7.3</v>
      </c>
      <c r="N352" s="3">
        <f xml:space="preserve"> 0 + 17.97</f>
        <v>17.97</v>
      </c>
      <c r="O352" s="2">
        <v>0</v>
      </c>
      <c r="Q352">
        <f t="shared" si="15"/>
        <v>2.2250000000000001</v>
      </c>
      <c r="R352">
        <f t="shared" si="16"/>
        <v>1.825</v>
      </c>
      <c r="S352">
        <f t="shared" si="17"/>
        <v>4.4924999999999997</v>
      </c>
    </row>
    <row r="353" spans="1:19" x14ac:dyDescent="0.25">
      <c r="A353" s="2">
        <v>17</v>
      </c>
      <c r="B353" s="2" t="s">
        <v>20</v>
      </c>
      <c r="C353" s="2">
        <v>1</v>
      </c>
      <c r="D353" s="2">
        <v>4</v>
      </c>
      <c r="E353" s="2" t="s">
        <v>15</v>
      </c>
      <c r="F353" s="2">
        <v>1</v>
      </c>
      <c r="G353" s="2">
        <v>1000</v>
      </c>
      <c r="H353" s="2">
        <v>2136046440</v>
      </c>
      <c r="I353" s="2">
        <v>10</v>
      </c>
      <c r="J353" s="2">
        <v>50</v>
      </c>
      <c r="K353" s="2">
        <v>0</v>
      </c>
      <c r="L353" s="3">
        <f xml:space="preserve"> 0 + 23.04</f>
        <v>23.04</v>
      </c>
      <c r="M353" s="3">
        <f xml:space="preserve"> 0 + 21.44</f>
        <v>21.44</v>
      </c>
      <c r="N353" s="3">
        <f xml:space="preserve"> 0 + 47.74</f>
        <v>47.74</v>
      </c>
      <c r="O353" s="2">
        <v>0</v>
      </c>
      <c r="Q353">
        <f t="shared" si="15"/>
        <v>5.76</v>
      </c>
      <c r="R353">
        <f t="shared" si="16"/>
        <v>5.36</v>
      </c>
      <c r="S353">
        <f t="shared" si="17"/>
        <v>11.935</v>
      </c>
    </row>
    <row r="354" spans="1:19" x14ac:dyDescent="0.25">
      <c r="A354" s="2">
        <v>17</v>
      </c>
      <c r="B354" s="2" t="s">
        <v>20</v>
      </c>
      <c r="C354" s="2">
        <v>1</v>
      </c>
      <c r="D354" s="2">
        <v>4</v>
      </c>
      <c r="E354" s="2" t="s">
        <v>16</v>
      </c>
      <c r="F354" s="2">
        <v>1</v>
      </c>
      <c r="G354" s="2">
        <v>1000</v>
      </c>
      <c r="H354" s="2">
        <v>2136046440</v>
      </c>
      <c r="I354" s="2">
        <v>10</v>
      </c>
      <c r="J354" s="2">
        <v>50</v>
      </c>
      <c r="K354" s="2">
        <v>0</v>
      </c>
      <c r="L354" s="3">
        <f xml:space="preserve"> 0 + 8.42</f>
        <v>8.42</v>
      </c>
      <c r="M354" s="3">
        <f xml:space="preserve"> 0 + 14.39</f>
        <v>14.39</v>
      </c>
      <c r="N354" s="3">
        <f xml:space="preserve"> 0 + 25.19</f>
        <v>25.19</v>
      </c>
      <c r="O354" s="2">
        <v>0</v>
      </c>
      <c r="Q354">
        <f t="shared" si="15"/>
        <v>2.105</v>
      </c>
      <c r="R354">
        <f t="shared" si="16"/>
        <v>3.5975000000000001</v>
      </c>
      <c r="S354">
        <f t="shared" si="17"/>
        <v>6.2975000000000003</v>
      </c>
    </row>
    <row r="355" spans="1:19" x14ac:dyDescent="0.25">
      <c r="A355" s="2">
        <v>17</v>
      </c>
      <c r="B355" s="2" t="s">
        <v>20</v>
      </c>
      <c r="C355" s="2">
        <v>1</v>
      </c>
      <c r="D355" s="2">
        <v>4</v>
      </c>
      <c r="E355" s="2" t="s">
        <v>17</v>
      </c>
      <c r="F355" s="2">
        <v>1</v>
      </c>
      <c r="G355" s="2">
        <v>1000</v>
      </c>
      <c r="H355" s="2">
        <v>2136046440</v>
      </c>
      <c r="I355" s="2">
        <v>10</v>
      </c>
      <c r="J355" s="2">
        <v>50</v>
      </c>
      <c r="K355" s="2">
        <v>0</v>
      </c>
      <c r="L355" s="3">
        <f xml:space="preserve"> 0 + 14.35</f>
        <v>14.35</v>
      </c>
      <c r="M355" s="3">
        <f xml:space="preserve"> 0 + 10.56</f>
        <v>10.56</v>
      </c>
      <c r="N355" s="3">
        <f xml:space="preserve"> 0 + 26.92</f>
        <v>26.92</v>
      </c>
      <c r="O355" s="2">
        <v>0</v>
      </c>
      <c r="Q355">
        <f t="shared" si="15"/>
        <v>3.5874999999999999</v>
      </c>
      <c r="R355">
        <f t="shared" si="16"/>
        <v>2.64</v>
      </c>
      <c r="S355">
        <f t="shared" si="17"/>
        <v>6.73</v>
      </c>
    </row>
    <row r="356" spans="1:19" x14ac:dyDescent="0.25">
      <c r="A356" s="2">
        <v>18</v>
      </c>
      <c r="B356" s="2" t="s">
        <v>20</v>
      </c>
      <c r="C356" s="2">
        <v>1</v>
      </c>
      <c r="D356" s="2">
        <v>4</v>
      </c>
      <c r="E356" s="2" t="s">
        <v>15</v>
      </c>
      <c r="F356" s="2">
        <v>1</v>
      </c>
      <c r="G356" s="2">
        <v>1000</v>
      </c>
      <c r="H356" s="2">
        <v>1605388975</v>
      </c>
      <c r="I356" s="2">
        <v>10</v>
      </c>
      <c r="J356" s="2">
        <v>50</v>
      </c>
      <c r="K356" s="2">
        <v>0</v>
      </c>
      <c r="L356" s="3">
        <f xml:space="preserve"> 0 + 31.72</f>
        <v>31.72</v>
      </c>
      <c r="M356" s="3">
        <f xml:space="preserve"> 0 + 22.94</f>
        <v>22.94</v>
      </c>
      <c r="N356" s="3">
        <f xml:space="preserve"> 0 + 58.11</f>
        <v>58.11</v>
      </c>
      <c r="O356" s="2">
        <v>0</v>
      </c>
      <c r="Q356">
        <f t="shared" si="15"/>
        <v>7.93</v>
      </c>
      <c r="R356">
        <f t="shared" si="16"/>
        <v>5.7350000000000003</v>
      </c>
      <c r="S356">
        <f t="shared" si="17"/>
        <v>14.5275</v>
      </c>
    </row>
    <row r="357" spans="1:19" x14ac:dyDescent="0.25">
      <c r="A357" s="2">
        <v>18</v>
      </c>
      <c r="B357" s="2" t="s">
        <v>20</v>
      </c>
      <c r="C357" s="2">
        <v>1</v>
      </c>
      <c r="D357" s="2">
        <v>4</v>
      </c>
      <c r="E357" s="2" t="s">
        <v>16</v>
      </c>
      <c r="F357" s="2">
        <v>1</v>
      </c>
      <c r="G357" s="2">
        <v>1000</v>
      </c>
      <c r="H357" s="2">
        <v>1605388975</v>
      </c>
      <c r="I357" s="2">
        <v>10</v>
      </c>
      <c r="J357" s="2">
        <v>50</v>
      </c>
      <c r="K357" s="2">
        <v>0</v>
      </c>
      <c r="L357" s="3">
        <f xml:space="preserve"> 0 + 2.83</f>
        <v>2.83</v>
      </c>
      <c r="M357" s="3">
        <f xml:space="preserve"> 0 + 8.64</f>
        <v>8.64</v>
      </c>
      <c r="N357" s="3">
        <f xml:space="preserve"> 0 + 13.95</f>
        <v>13.95</v>
      </c>
      <c r="O357" s="2">
        <v>0</v>
      </c>
      <c r="Q357">
        <f t="shared" si="15"/>
        <v>0.70750000000000002</v>
      </c>
      <c r="R357">
        <f t="shared" si="16"/>
        <v>2.16</v>
      </c>
      <c r="S357">
        <f t="shared" si="17"/>
        <v>3.4874999999999998</v>
      </c>
    </row>
    <row r="358" spans="1:19" x14ac:dyDescent="0.25">
      <c r="A358" s="2">
        <v>18</v>
      </c>
      <c r="B358" s="2" t="s">
        <v>20</v>
      </c>
      <c r="C358" s="2">
        <v>1</v>
      </c>
      <c r="D358" s="2">
        <v>4</v>
      </c>
      <c r="E358" s="2" t="s">
        <v>17</v>
      </c>
      <c r="F358" s="2">
        <v>1</v>
      </c>
      <c r="G358" s="2">
        <v>1000</v>
      </c>
      <c r="H358" s="2">
        <v>1605388975</v>
      </c>
      <c r="I358" s="2">
        <v>10</v>
      </c>
      <c r="J358" s="2">
        <v>50</v>
      </c>
      <c r="K358" s="2">
        <v>0</v>
      </c>
      <c r="L358" s="3">
        <f xml:space="preserve"> 0 + 17.54</f>
        <v>17.54</v>
      </c>
      <c r="M358" s="3">
        <f xml:space="preserve"> 0 + 12</f>
        <v>12</v>
      </c>
      <c r="N358" s="3">
        <f xml:space="preserve"> 0 + 31.41</f>
        <v>31.41</v>
      </c>
      <c r="O358" s="2">
        <v>0</v>
      </c>
      <c r="Q358">
        <f t="shared" si="15"/>
        <v>4.3849999999999998</v>
      </c>
      <c r="R358">
        <f t="shared" si="16"/>
        <v>3</v>
      </c>
      <c r="S358">
        <f t="shared" si="17"/>
        <v>7.8525</v>
      </c>
    </row>
    <row r="359" spans="1:19" x14ac:dyDescent="0.25">
      <c r="A359" s="2">
        <v>19</v>
      </c>
      <c r="B359" s="2" t="s">
        <v>20</v>
      </c>
      <c r="C359" s="2">
        <v>1</v>
      </c>
      <c r="D359" s="2">
        <v>4</v>
      </c>
      <c r="E359" s="2" t="s">
        <v>15</v>
      </c>
      <c r="F359" s="2">
        <v>1</v>
      </c>
      <c r="G359" s="2">
        <v>1000</v>
      </c>
      <c r="H359" s="2">
        <v>1115562342</v>
      </c>
      <c r="I359" s="2">
        <v>10</v>
      </c>
      <c r="J359" s="2">
        <v>50</v>
      </c>
      <c r="K359" s="2">
        <v>0</v>
      </c>
      <c r="L359" s="3">
        <f xml:space="preserve"> 0 + 27.88</f>
        <v>27.88</v>
      </c>
      <c r="M359" s="3">
        <f xml:space="preserve"> 0 + 20.91</f>
        <v>20.91</v>
      </c>
      <c r="N359" s="3">
        <f xml:space="preserve"> 0 + 52.05</f>
        <v>52.05</v>
      </c>
      <c r="O359" s="2">
        <v>0</v>
      </c>
      <c r="Q359">
        <f t="shared" si="15"/>
        <v>6.97</v>
      </c>
      <c r="R359">
        <f t="shared" si="16"/>
        <v>5.2275</v>
      </c>
      <c r="S359">
        <f t="shared" si="17"/>
        <v>13.012499999999999</v>
      </c>
    </row>
    <row r="360" spans="1:19" x14ac:dyDescent="0.25">
      <c r="A360" s="2">
        <v>19</v>
      </c>
      <c r="B360" s="2" t="s">
        <v>20</v>
      </c>
      <c r="C360" s="2">
        <v>1</v>
      </c>
      <c r="D360" s="2">
        <v>4</v>
      </c>
      <c r="E360" s="2" t="s">
        <v>16</v>
      </c>
      <c r="F360" s="2">
        <v>1</v>
      </c>
      <c r="G360" s="2">
        <v>1000</v>
      </c>
      <c r="H360" s="2">
        <v>1115562342</v>
      </c>
      <c r="I360" s="2">
        <v>10</v>
      </c>
      <c r="J360" s="2">
        <v>50</v>
      </c>
      <c r="K360" s="2">
        <v>0</v>
      </c>
      <c r="L360" s="3">
        <f xml:space="preserve"> 0 + 3.8</f>
        <v>3.8</v>
      </c>
      <c r="M360" s="3">
        <f xml:space="preserve"> 0 + 9.23</f>
        <v>9.23</v>
      </c>
      <c r="N360" s="3">
        <f xml:space="preserve"> 0 + 15.45</f>
        <v>15.45</v>
      </c>
      <c r="O360" s="2">
        <v>0</v>
      </c>
      <c r="Q360">
        <f t="shared" si="15"/>
        <v>0.95</v>
      </c>
      <c r="R360">
        <f t="shared" si="16"/>
        <v>2.3075000000000001</v>
      </c>
      <c r="S360">
        <f t="shared" si="17"/>
        <v>3.8624999999999998</v>
      </c>
    </row>
    <row r="361" spans="1:19" x14ac:dyDescent="0.25">
      <c r="A361" s="2">
        <v>19</v>
      </c>
      <c r="B361" s="2" t="s">
        <v>20</v>
      </c>
      <c r="C361" s="2">
        <v>1</v>
      </c>
      <c r="D361" s="2">
        <v>4</v>
      </c>
      <c r="E361" s="2" t="s">
        <v>17</v>
      </c>
      <c r="F361" s="2">
        <v>1</v>
      </c>
      <c r="G361" s="2">
        <v>1000</v>
      </c>
      <c r="H361" s="2">
        <v>1115562342</v>
      </c>
      <c r="I361" s="2">
        <v>10</v>
      </c>
      <c r="J361" s="2">
        <v>50</v>
      </c>
      <c r="K361" s="2">
        <v>0</v>
      </c>
      <c r="L361" s="3">
        <f xml:space="preserve"> 0 + 9.18</f>
        <v>9.18</v>
      </c>
      <c r="M361" s="3">
        <f xml:space="preserve"> 0 + 8.13</f>
        <v>8.1300000000000008</v>
      </c>
      <c r="N361" s="3">
        <f xml:space="preserve"> 0 + 19.17</f>
        <v>19.170000000000002</v>
      </c>
      <c r="O361" s="2">
        <v>0</v>
      </c>
      <c r="Q361">
        <f t="shared" si="15"/>
        <v>2.2949999999999999</v>
      </c>
      <c r="R361">
        <f t="shared" si="16"/>
        <v>2.0325000000000002</v>
      </c>
      <c r="S361">
        <f t="shared" si="17"/>
        <v>4.7925000000000004</v>
      </c>
    </row>
    <row r="362" spans="1:19" x14ac:dyDescent="0.25">
      <c r="A362" s="2">
        <v>20</v>
      </c>
      <c r="B362" s="2" t="s">
        <v>20</v>
      </c>
      <c r="C362" s="2">
        <v>1</v>
      </c>
      <c r="D362" s="2">
        <v>4</v>
      </c>
      <c r="E362" s="2" t="s">
        <v>15</v>
      </c>
      <c r="F362" s="2">
        <v>1</v>
      </c>
      <c r="G362" s="2">
        <v>1000</v>
      </c>
      <c r="H362" s="2">
        <v>1476279324</v>
      </c>
      <c r="I362" s="2">
        <v>10</v>
      </c>
      <c r="J362" s="2">
        <v>50</v>
      </c>
      <c r="K362" s="2">
        <v>0</v>
      </c>
      <c r="L362" s="3">
        <f xml:space="preserve"> 0 + 24.72</f>
        <v>24.72</v>
      </c>
      <c r="M362" s="3">
        <f xml:space="preserve"> 0 + 19.56</f>
        <v>19.559999999999999</v>
      </c>
      <c r="N362" s="3">
        <f xml:space="preserve"> 0 + 47.61</f>
        <v>47.61</v>
      </c>
      <c r="O362" s="2">
        <v>0</v>
      </c>
      <c r="Q362">
        <f t="shared" si="15"/>
        <v>6.18</v>
      </c>
      <c r="R362">
        <f t="shared" si="16"/>
        <v>4.8899999999999997</v>
      </c>
      <c r="S362">
        <f t="shared" si="17"/>
        <v>11.9025</v>
      </c>
    </row>
    <row r="363" spans="1:19" x14ac:dyDescent="0.25">
      <c r="A363" s="2">
        <v>20</v>
      </c>
      <c r="B363" s="2" t="s">
        <v>20</v>
      </c>
      <c r="C363" s="2">
        <v>1</v>
      </c>
      <c r="D363" s="2">
        <v>4</v>
      </c>
      <c r="E363" s="2" t="s">
        <v>16</v>
      </c>
      <c r="F363" s="2">
        <v>1</v>
      </c>
      <c r="G363" s="2">
        <v>1000</v>
      </c>
      <c r="H363" s="2">
        <v>1476279324</v>
      </c>
      <c r="I363" s="2">
        <v>10</v>
      </c>
      <c r="J363" s="2">
        <v>50</v>
      </c>
      <c r="K363" s="2">
        <v>0</v>
      </c>
      <c r="L363" s="3">
        <f xml:space="preserve"> 0 + 8.39</f>
        <v>8.39</v>
      </c>
      <c r="M363" s="3">
        <f xml:space="preserve"> 0 + 14.89</f>
        <v>14.89</v>
      </c>
      <c r="N363" s="3">
        <f xml:space="preserve"> 0 + 25.76</f>
        <v>25.76</v>
      </c>
      <c r="O363" s="2">
        <v>0</v>
      </c>
      <c r="Q363">
        <f t="shared" si="15"/>
        <v>2.0975000000000001</v>
      </c>
      <c r="R363">
        <f t="shared" si="16"/>
        <v>3.7225000000000001</v>
      </c>
      <c r="S363">
        <f t="shared" si="17"/>
        <v>6.44</v>
      </c>
    </row>
    <row r="364" spans="1:19" x14ac:dyDescent="0.25">
      <c r="A364" s="2">
        <v>20</v>
      </c>
      <c r="B364" s="2" t="s">
        <v>20</v>
      </c>
      <c r="C364" s="2">
        <v>1</v>
      </c>
      <c r="D364" s="2">
        <v>4</v>
      </c>
      <c r="E364" s="2" t="s">
        <v>17</v>
      </c>
      <c r="F364" s="2">
        <v>1</v>
      </c>
      <c r="G364" s="2">
        <v>1000</v>
      </c>
      <c r="H364" s="2">
        <v>1476279324</v>
      </c>
      <c r="I364" s="2">
        <v>10</v>
      </c>
      <c r="J364" s="2">
        <v>50</v>
      </c>
      <c r="K364" s="2">
        <v>0</v>
      </c>
      <c r="L364" s="3">
        <f xml:space="preserve"> 0 + 8.56</f>
        <v>8.56</v>
      </c>
      <c r="M364" s="3">
        <f xml:space="preserve"> 0 + 6.4</f>
        <v>6.4</v>
      </c>
      <c r="N364" s="3">
        <f xml:space="preserve"> 0 + 16.87</f>
        <v>16.87</v>
      </c>
      <c r="O364" s="2">
        <v>0</v>
      </c>
      <c r="Q364">
        <f t="shared" si="15"/>
        <v>2.14</v>
      </c>
      <c r="R364">
        <f t="shared" si="16"/>
        <v>1.6</v>
      </c>
      <c r="S364">
        <f t="shared" si="17"/>
        <v>4.2175000000000002</v>
      </c>
    </row>
    <row r="365" spans="1:19" x14ac:dyDescent="0.25">
      <c r="A365" s="2">
        <v>21</v>
      </c>
      <c r="B365" s="2" t="s">
        <v>20</v>
      </c>
      <c r="C365" s="2">
        <v>1</v>
      </c>
      <c r="D365" s="2">
        <v>4</v>
      </c>
      <c r="E365" s="2" t="s">
        <v>15</v>
      </c>
      <c r="F365" s="2">
        <v>1</v>
      </c>
      <c r="G365" s="2">
        <v>1000</v>
      </c>
      <c r="H365" s="2">
        <v>396746174</v>
      </c>
      <c r="I365" s="2">
        <v>10</v>
      </c>
      <c r="J365" s="2">
        <v>50</v>
      </c>
      <c r="K365" s="2">
        <v>0</v>
      </c>
      <c r="L365" s="3">
        <f xml:space="preserve"> 0 + 29.6</f>
        <v>29.6</v>
      </c>
      <c r="M365" s="3">
        <f xml:space="preserve"> 0 + 23.13</f>
        <v>23.13</v>
      </c>
      <c r="N365" s="3">
        <f xml:space="preserve"> 0 + 56</f>
        <v>56</v>
      </c>
      <c r="O365" s="2">
        <v>0</v>
      </c>
      <c r="Q365">
        <f t="shared" si="15"/>
        <v>7.4</v>
      </c>
      <c r="R365">
        <f t="shared" si="16"/>
        <v>5.7824999999999998</v>
      </c>
      <c r="S365">
        <f t="shared" si="17"/>
        <v>14</v>
      </c>
    </row>
    <row r="366" spans="1:19" x14ac:dyDescent="0.25">
      <c r="A366" s="2">
        <v>21</v>
      </c>
      <c r="B366" s="2" t="s">
        <v>20</v>
      </c>
      <c r="C366" s="2">
        <v>1</v>
      </c>
      <c r="D366" s="2">
        <v>4</v>
      </c>
      <c r="E366" s="2" t="s">
        <v>16</v>
      </c>
      <c r="F366" s="2">
        <v>1</v>
      </c>
      <c r="G366" s="2">
        <v>1000</v>
      </c>
      <c r="H366" s="2">
        <v>396746174</v>
      </c>
      <c r="I366" s="2">
        <v>10</v>
      </c>
      <c r="J366" s="2">
        <v>50</v>
      </c>
      <c r="K366" s="2">
        <v>0</v>
      </c>
      <c r="L366" s="3">
        <f xml:space="preserve"> 0 + 3.57</f>
        <v>3.57</v>
      </c>
      <c r="M366" s="3">
        <f xml:space="preserve"> 0 + 8.86</f>
        <v>8.86</v>
      </c>
      <c r="N366" s="3">
        <f xml:space="preserve"> 0 + 14.89</f>
        <v>14.89</v>
      </c>
      <c r="O366" s="2">
        <v>0</v>
      </c>
      <c r="Q366">
        <f t="shared" si="15"/>
        <v>0.89249999999999996</v>
      </c>
      <c r="R366">
        <f t="shared" si="16"/>
        <v>2.2149999999999999</v>
      </c>
      <c r="S366">
        <f t="shared" si="17"/>
        <v>3.7225000000000001</v>
      </c>
    </row>
    <row r="367" spans="1:19" x14ac:dyDescent="0.25">
      <c r="A367" s="2">
        <v>21</v>
      </c>
      <c r="B367" s="2" t="s">
        <v>20</v>
      </c>
      <c r="C367" s="2">
        <v>1</v>
      </c>
      <c r="D367" s="2">
        <v>4</v>
      </c>
      <c r="E367" s="2" t="s">
        <v>17</v>
      </c>
      <c r="F367" s="2">
        <v>1</v>
      </c>
      <c r="G367" s="2">
        <v>1000</v>
      </c>
      <c r="H367" s="2">
        <v>396746174</v>
      </c>
      <c r="I367" s="2">
        <v>10</v>
      </c>
      <c r="J367" s="2">
        <v>50</v>
      </c>
      <c r="K367" s="2">
        <v>0</v>
      </c>
      <c r="L367" s="3">
        <f xml:space="preserve"> 0 + 7.83</f>
        <v>7.83</v>
      </c>
      <c r="M367" s="3">
        <f xml:space="preserve"> 0 + 5.73</f>
        <v>5.73</v>
      </c>
      <c r="N367" s="3">
        <f xml:space="preserve"> 0 + 15.57</f>
        <v>15.57</v>
      </c>
      <c r="O367" s="2">
        <v>0</v>
      </c>
      <c r="Q367">
        <f t="shared" si="15"/>
        <v>1.9575</v>
      </c>
      <c r="R367">
        <f t="shared" si="16"/>
        <v>1.4325000000000001</v>
      </c>
      <c r="S367">
        <f t="shared" si="17"/>
        <v>3.8925000000000001</v>
      </c>
    </row>
    <row r="368" spans="1:19" x14ac:dyDescent="0.25">
      <c r="A368" s="2">
        <v>22</v>
      </c>
      <c r="B368" s="2" t="s">
        <v>20</v>
      </c>
      <c r="C368" s="2">
        <v>1</v>
      </c>
      <c r="D368" s="2">
        <v>4</v>
      </c>
      <c r="E368" s="2" t="s">
        <v>15</v>
      </c>
      <c r="F368" s="2">
        <v>1</v>
      </c>
      <c r="G368" s="2">
        <v>1000</v>
      </c>
      <c r="H368" s="2">
        <v>2140853358</v>
      </c>
      <c r="I368" s="2">
        <v>10</v>
      </c>
      <c r="J368" s="2">
        <v>50</v>
      </c>
      <c r="K368" s="2">
        <v>0</v>
      </c>
      <c r="L368" s="3">
        <f xml:space="preserve"> 0 + 26.59</f>
        <v>26.59</v>
      </c>
      <c r="M368" s="3">
        <f xml:space="preserve"> 0 + 23.71</f>
        <v>23.71</v>
      </c>
      <c r="N368" s="3">
        <f xml:space="preserve"> 0 + 53.48</f>
        <v>53.48</v>
      </c>
      <c r="O368" s="2">
        <v>0</v>
      </c>
      <c r="Q368">
        <f t="shared" si="15"/>
        <v>6.6475</v>
      </c>
      <c r="R368">
        <f t="shared" si="16"/>
        <v>5.9275000000000002</v>
      </c>
      <c r="S368">
        <f t="shared" si="17"/>
        <v>13.37</v>
      </c>
    </row>
    <row r="369" spans="1:19" x14ac:dyDescent="0.25">
      <c r="A369" s="2">
        <v>22</v>
      </c>
      <c r="B369" s="2" t="s">
        <v>20</v>
      </c>
      <c r="C369" s="2">
        <v>1</v>
      </c>
      <c r="D369" s="2">
        <v>4</v>
      </c>
      <c r="E369" s="2" t="s">
        <v>16</v>
      </c>
      <c r="F369" s="2">
        <v>1</v>
      </c>
      <c r="G369" s="2">
        <v>1000</v>
      </c>
      <c r="H369" s="2">
        <v>2140853358</v>
      </c>
      <c r="I369" s="2">
        <v>10</v>
      </c>
      <c r="J369" s="2">
        <v>50</v>
      </c>
      <c r="K369" s="2">
        <v>0</v>
      </c>
      <c r="L369" s="3">
        <f xml:space="preserve"> 0 + 3.3</f>
        <v>3.3</v>
      </c>
      <c r="M369" s="3">
        <f xml:space="preserve"> 0 + 9.18</f>
        <v>9.18</v>
      </c>
      <c r="N369" s="3">
        <f xml:space="preserve"> 0 + 14.84</f>
        <v>14.84</v>
      </c>
      <c r="O369" s="2">
        <v>0</v>
      </c>
      <c r="Q369">
        <f t="shared" si="15"/>
        <v>0.82499999999999996</v>
      </c>
      <c r="R369">
        <f t="shared" si="16"/>
        <v>2.2949999999999999</v>
      </c>
      <c r="S369">
        <f t="shared" si="17"/>
        <v>3.71</v>
      </c>
    </row>
    <row r="370" spans="1:19" x14ac:dyDescent="0.25">
      <c r="A370" s="2">
        <v>22</v>
      </c>
      <c r="B370" s="2" t="s">
        <v>20</v>
      </c>
      <c r="C370" s="2">
        <v>1</v>
      </c>
      <c r="D370" s="2">
        <v>4</v>
      </c>
      <c r="E370" s="2" t="s">
        <v>17</v>
      </c>
      <c r="F370" s="2">
        <v>1</v>
      </c>
      <c r="G370" s="2">
        <v>1000</v>
      </c>
      <c r="H370" s="2">
        <v>2140853358</v>
      </c>
      <c r="I370" s="2">
        <v>10</v>
      </c>
      <c r="J370" s="2">
        <v>50</v>
      </c>
      <c r="K370" s="2">
        <v>0</v>
      </c>
      <c r="L370" s="3">
        <f xml:space="preserve"> 0 + 9.15</f>
        <v>9.15</v>
      </c>
      <c r="M370" s="3">
        <f xml:space="preserve"> 0 + 8.83</f>
        <v>8.83</v>
      </c>
      <c r="N370" s="3">
        <f xml:space="preserve"> 0 + 19.79</f>
        <v>19.79</v>
      </c>
      <c r="O370" s="2">
        <v>0</v>
      </c>
      <c r="Q370">
        <f t="shared" si="15"/>
        <v>2.2875000000000001</v>
      </c>
      <c r="R370">
        <f t="shared" si="16"/>
        <v>2.2075</v>
      </c>
      <c r="S370">
        <f t="shared" si="17"/>
        <v>4.9474999999999998</v>
      </c>
    </row>
    <row r="371" spans="1:19" x14ac:dyDescent="0.25">
      <c r="A371" s="2">
        <v>23</v>
      </c>
      <c r="B371" s="2" t="s">
        <v>20</v>
      </c>
      <c r="C371" s="2">
        <v>1</v>
      </c>
      <c r="D371" s="2">
        <v>4</v>
      </c>
      <c r="E371" s="2" t="s">
        <v>15</v>
      </c>
      <c r="F371" s="2">
        <v>1</v>
      </c>
      <c r="G371" s="2">
        <v>1000</v>
      </c>
      <c r="H371" s="2">
        <v>812832277</v>
      </c>
      <c r="I371" s="2">
        <v>10</v>
      </c>
      <c r="J371" s="2">
        <v>50</v>
      </c>
      <c r="K371" s="2">
        <v>0</v>
      </c>
      <c r="L371" s="3">
        <f xml:space="preserve"> 0 + 26.01</f>
        <v>26.01</v>
      </c>
      <c r="M371" s="3">
        <f xml:space="preserve"> 0 + 23.93</f>
        <v>23.93</v>
      </c>
      <c r="N371" s="3">
        <f xml:space="preserve"> 0 + 53.33</f>
        <v>53.33</v>
      </c>
      <c r="O371" s="2">
        <v>0</v>
      </c>
      <c r="Q371">
        <f t="shared" si="15"/>
        <v>6.5025000000000004</v>
      </c>
      <c r="R371">
        <f t="shared" si="16"/>
        <v>5.9824999999999999</v>
      </c>
      <c r="S371">
        <f t="shared" si="17"/>
        <v>13.3325</v>
      </c>
    </row>
    <row r="372" spans="1:19" x14ac:dyDescent="0.25">
      <c r="A372" s="2">
        <v>23</v>
      </c>
      <c r="B372" s="2" t="s">
        <v>20</v>
      </c>
      <c r="C372" s="2">
        <v>1</v>
      </c>
      <c r="D372" s="2">
        <v>4</v>
      </c>
      <c r="E372" s="2" t="s">
        <v>16</v>
      </c>
      <c r="F372" s="2">
        <v>1</v>
      </c>
      <c r="G372" s="2">
        <v>1000</v>
      </c>
      <c r="H372" s="2">
        <v>812832277</v>
      </c>
      <c r="I372" s="2">
        <v>10</v>
      </c>
      <c r="J372" s="2">
        <v>50</v>
      </c>
      <c r="K372" s="2">
        <v>0</v>
      </c>
      <c r="L372" s="3">
        <f xml:space="preserve"> 0 + 9.85</f>
        <v>9.85</v>
      </c>
      <c r="M372" s="3">
        <f xml:space="preserve"> 0 + 15.51</f>
        <v>15.51</v>
      </c>
      <c r="N372" s="3">
        <f xml:space="preserve"> 0 + 27.76</f>
        <v>27.76</v>
      </c>
      <c r="O372" s="2">
        <v>0</v>
      </c>
      <c r="Q372">
        <f t="shared" si="15"/>
        <v>2.4624999999999999</v>
      </c>
      <c r="R372">
        <f t="shared" si="16"/>
        <v>3.8774999999999999</v>
      </c>
      <c r="S372">
        <f t="shared" si="17"/>
        <v>6.94</v>
      </c>
    </row>
    <row r="373" spans="1:19" x14ac:dyDescent="0.25">
      <c r="A373" s="2">
        <v>23</v>
      </c>
      <c r="B373" s="2" t="s">
        <v>20</v>
      </c>
      <c r="C373" s="2">
        <v>1</v>
      </c>
      <c r="D373" s="2">
        <v>4</v>
      </c>
      <c r="E373" s="2" t="s">
        <v>17</v>
      </c>
      <c r="F373" s="2">
        <v>1</v>
      </c>
      <c r="G373" s="2">
        <v>1000</v>
      </c>
      <c r="H373" s="2">
        <v>812832277</v>
      </c>
      <c r="I373" s="2">
        <v>10</v>
      </c>
      <c r="J373" s="2">
        <v>50</v>
      </c>
      <c r="K373" s="2">
        <v>0</v>
      </c>
      <c r="L373" s="3">
        <f xml:space="preserve"> 0 + 9.55</f>
        <v>9.5500000000000007</v>
      </c>
      <c r="M373" s="3">
        <f xml:space="preserve"> 0 + 8.64</f>
        <v>8.64</v>
      </c>
      <c r="N373" s="3">
        <f xml:space="preserve"> 0 + 20.08</f>
        <v>20.079999999999998</v>
      </c>
      <c r="O373" s="2">
        <v>0</v>
      </c>
      <c r="Q373">
        <f t="shared" si="15"/>
        <v>2.3875000000000002</v>
      </c>
      <c r="R373">
        <f t="shared" si="16"/>
        <v>2.16</v>
      </c>
      <c r="S373">
        <f t="shared" si="17"/>
        <v>5.0199999999999996</v>
      </c>
    </row>
    <row r="374" spans="1:19" x14ac:dyDescent="0.25">
      <c r="A374" s="2">
        <v>24</v>
      </c>
      <c r="B374" s="2" t="s">
        <v>20</v>
      </c>
      <c r="C374" s="2">
        <v>1</v>
      </c>
      <c r="D374" s="2">
        <v>4</v>
      </c>
      <c r="E374" s="2" t="s">
        <v>15</v>
      </c>
      <c r="F374" s="2">
        <v>1</v>
      </c>
      <c r="G374" s="2">
        <v>1000</v>
      </c>
      <c r="H374" s="2">
        <v>1515383558</v>
      </c>
      <c r="I374" s="2">
        <v>10</v>
      </c>
      <c r="J374" s="2">
        <v>50</v>
      </c>
      <c r="K374" s="2">
        <v>0</v>
      </c>
      <c r="L374" s="3">
        <f xml:space="preserve"> 0 + 20.59</f>
        <v>20.59</v>
      </c>
      <c r="M374" s="3">
        <f xml:space="preserve"> 0 + 19.08</f>
        <v>19.079999999999998</v>
      </c>
      <c r="N374" s="3">
        <f xml:space="preserve"> 0 + 42.72</f>
        <v>42.72</v>
      </c>
      <c r="O374" s="2">
        <v>0</v>
      </c>
      <c r="Q374">
        <f t="shared" si="15"/>
        <v>5.1475</v>
      </c>
      <c r="R374">
        <f t="shared" si="16"/>
        <v>4.7699999999999996</v>
      </c>
      <c r="S374">
        <f t="shared" si="17"/>
        <v>10.68</v>
      </c>
    </row>
    <row r="375" spans="1:19" x14ac:dyDescent="0.25">
      <c r="A375" s="2">
        <v>24</v>
      </c>
      <c r="B375" s="2" t="s">
        <v>20</v>
      </c>
      <c r="C375" s="2">
        <v>1</v>
      </c>
      <c r="D375" s="2">
        <v>4</v>
      </c>
      <c r="E375" s="2" t="s">
        <v>16</v>
      </c>
      <c r="F375" s="2">
        <v>1</v>
      </c>
      <c r="G375" s="2">
        <v>1000</v>
      </c>
      <c r="H375" s="2">
        <v>1515383558</v>
      </c>
      <c r="I375" s="2">
        <v>10</v>
      </c>
      <c r="J375" s="2">
        <v>50</v>
      </c>
      <c r="K375" s="2">
        <v>0</v>
      </c>
      <c r="L375" s="3">
        <f xml:space="preserve"> 0 + 5.94</f>
        <v>5.94</v>
      </c>
      <c r="M375" s="3">
        <f xml:space="preserve"> 0 + 11.49</f>
        <v>11.49</v>
      </c>
      <c r="N375" s="3">
        <f xml:space="preserve"> 0 + 19.86</f>
        <v>19.86</v>
      </c>
      <c r="O375" s="2">
        <v>0</v>
      </c>
      <c r="Q375">
        <f t="shared" si="15"/>
        <v>1.4850000000000001</v>
      </c>
      <c r="R375">
        <f t="shared" si="16"/>
        <v>2.8725000000000001</v>
      </c>
      <c r="S375">
        <f t="shared" si="17"/>
        <v>4.9649999999999999</v>
      </c>
    </row>
    <row r="376" spans="1:19" x14ac:dyDescent="0.25">
      <c r="A376" s="2">
        <v>24</v>
      </c>
      <c r="B376" s="2" t="s">
        <v>20</v>
      </c>
      <c r="C376" s="2">
        <v>1</v>
      </c>
      <c r="D376" s="2">
        <v>4</v>
      </c>
      <c r="E376" s="2" t="s">
        <v>17</v>
      </c>
      <c r="F376" s="2">
        <v>1</v>
      </c>
      <c r="G376" s="2">
        <v>1000</v>
      </c>
      <c r="H376" s="2">
        <v>1515383558</v>
      </c>
      <c r="I376" s="2">
        <v>10</v>
      </c>
      <c r="J376" s="2">
        <v>50</v>
      </c>
      <c r="K376" s="2">
        <v>0</v>
      </c>
      <c r="L376" s="3">
        <f xml:space="preserve"> 0 + 9.79</f>
        <v>9.7899999999999991</v>
      </c>
      <c r="M376" s="3">
        <f xml:space="preserve"> 0 + 7.37</f>
        <v>7.37</v>
      </c>
      <c r="N376" s="3">
        <f xml:space="preserve"> 0 + 19.05</f>
        <v>19.05</v>
      </c>
      <c r="O376" s="2">
        <v>0</v>
      </c>
      <c r="Q376">
        <f t="shared" si="15"/>
        <v>2.4474999999999998</v>
      </c>
      <c r="R376">
        <f t="shared" si="16"/>
        <v>1.8425</v>
      </c>
      <c r="S376">
        <f t="shared" si="17"/>
        <v>4.7625000000000002</v>
      </c>
    </row>
    <row r="377" spans="1:19" x14ac:dyDescent="0.25">
      <c r="A377" s="2">
        <v>25</v>
      </c>
      <c r="B377" s="2" t="s">
        <v>20</v>
      </c>
      <c r="C377" s="2">
        <v>1</v>
      </c>
      <c r="D377" s="2">
        <v>4</v>
      </c>
      <c r="E377" s="2" t="s">
        <v>15</v>
      </c>
      <c r="F377" s="2">
        <v>1</v>
      </c>
      <c r="G377" s="2">
        <v>1000</v>
      </c>
      <c r="H377" s="2">
        <v>1523198569</v>
      </c>
      <c r="I377" s="2">
        <v>10</v>
      </c>
      <c r="J377" s="2">
        <v>50</v>
      </c>
      <c r="K377" s="2">
        <v>0</v>
      </c>
      <c r="L377" s="3">
        <f xml:space="preserve"> 0 + 25.57</f>
        <v>25.57</v>
      </c>
      <c r="M377" s="3">
        <f xml:space="preserve"> 0 + 21.72</f>
        <v>21.72</v>
      </c>
      <c r="N377" s="3">
        <f xml:space="preserve"> 0 + 50.6</f>
        <v>50.6</v>
      </c>
      <c r="O377" s="2">
        <v>0</v>
      </c>
      <c r="Q377">
        <f t="shared" si="15"/>
        <v>6.3925000000000001</v>
      </c>
      <c r="R377">
        <f t="shared" si="16"/>
        <v>5.43</v>
      </c>
      <c r="S377">
        <f t="shared" si="17"/>
        <v>12.65</v>
      </c>
    </row>
    <row r="378" spans="1:19" x14ac:dyDescent="0.25">
      <c r="A378" s="2">
        <v>25</v>
      </c>
      <c r="B378" s="2" t="s">
        <v>20</v>
      </c>
      <c r="C378" s="2">
        <v>1</v>
      </c>
      <c r="D378" s="2">
        <v>4</v>
      </c>
      <c r="E378" s="2" t="s">
        <v>16</v>
      </c>
      <c r="F378" s="2">
        <v>1</v>
      </c>
      <c r="G378" s="2">
        <v>1000</v>
      </c>
      <c r="H378" s="2">
        <v>1523198569</v>
      </c>
      <c r="I378" s="2">
        <v>10</v>
      </c>
      <c r="J378" s="2">
        <v>50</v>
      </c>
      <c r="K378" s="2">
        <v>0</v>
      </c>
      <c r="L378" s="3">
        <f xml:space="preserve"> 0 + 6.82</f>
        <v>6.82</v>
      </c>
      <c r="M378" s="3">
        <f xml:space="preserve"> 0 + 11.8</f>
        <v>11.8</v>
      </c>
      <c r="N378" s="3">
        <f xml:space="preserve"> 0 + 21.13</f>
        <v>21.13</v>
      </c>
      <c r="O378" s="2">
        <v>0</v>
      </c>
      <c r="Q378">
        <f t="shared" si="15"/>
        <v>1.7050000000000001</v>
      </c>
      <c r="R378">
        <f t="shared" si="16"/>
        <v>2.95</v>
      </c>
      <c r="S378">
        <f t="shared" si="17"/>
        <v>5.2824999999999998</v>
      </c>
    </row>
    <row r="379" spans="1:19" x14ac:dyDescent="0.25">
      <c r="A379" s="2">
        <v>25</v>
      </c>
      <c r="B379" s="2" t="s">
        <v>20</v>
      </c>
      <c r="C379" s="2">
        <v>1</v>
      </c>
      <c r="D379" s="2">
        <v>4</v>
      </c>
      <c r="E379" s="2" t="s">
        <v>17</v>
      </c>
      <c r="F379" s="2">
        <v>1</v>
      </c>
      <c r="G379" s="2">
        <v>1000</v>
      </c>
      <c r="H379" s="2">
        <v>1523198569</v>
      </c>
      <c r="I379" s="2">
        <v>10</v>
      </c>
      <c r="J379" s="2">
        <v>50</v>
      </c>
      <c r="K379" s="2">
        <v>0</v>
      </c>
      <c r="L379" s="3">
        <f xml:space="preserve"> 0 + 10.2</f>
        <v>10.199999999999999</v>
      </c>
      <c r="M379" s="3">
        <f xml:space="preserve"> 0 + 8.07</f>
        <v>8.07</v>
      </c>
      <c r="N379" s="3">
        <f xml:space="preserve"> 0 + 20.26</f>
        <v>20.260000000000002</v>
      </c>
      <c r="O379" s="2">
        <v>0</v>
      </c>
      <c r="Q379">
        <f t="shared" si="15"/>
        <v>2.5499999999999998</v>
      </c>
      <c r="R379">
        <f t="shared" si="16"/>
        <v>2.0175000000000001</v>
      </c>
      <c r="S379">
        <f t="shared" si="17"/>
        <v>5.0650000000000004</v>
      </c>
    </row>
    <row r="380" spans="1:19" x14ac:dyDescent="0.25">
      <c r="A380" s="2">
        <v>26</v>
      </c>
      <c r="B380" s="2" t="s">
        <v>20</v>
      </c>
      <c r="C380" s="2">
        <v>1</v>
      </c>
      <c r="D380" s="2">
        <v>4</v>
      </c>
      <c r="E380" s="2" t="s">
        <v>15</v>
      </c>
      <c r="F380" s="2">
        <v>1</v>
      </c>
      <c r="G380" s="2">
        <v>1000</v>
      </c>
      <c r="H380" s="2">
        <v>1501053376</v>
      </c>
      <c r="I380" s="2">
        <v>10</v>
      </c>
      <c r="J380" s="2">
        <v>50</v>
      </c>
      <c r="K380" s="2">
        <v>0</v>
      </c>
      <c r="L380" s="3">
        <f xml:space="preserve"> 0 + 22.39</f>
        <v>22.39</v>
      </c>
      <c r="M380" s="3">
        <f xml:space="preserve"> 0 + 20.16</f>
        <v>20.16</v>
      </c>
      <c r="N380" s="3">
        <f xml:space="preserve"> 0 + 46.14</f>
        <v>46.14</v>
      </c>
      <c r="O380" s="2">
        <v>0</v>
      </c>
      <c r="Q380">
        <f t="shared" si="15"/>
        <v>5.5975000000000001</v>
      </c>
      <c r="R380">
        <f t="shared" si="16"/>
        <v>5.04</v>
      </c>
      <c r="S380">
        <f t="shared" si="17"/>
        <v>11.535</v>
      </c>
    </row>
    <row r="381" spans="1:19" x14ac:dyDescent="0.25">
      <c r="A381" s="2">
        <v>26</v>
      </c>
      <c r="B381" s="2" t="s">
        <v>20</v>
      </c>
      <c r="C381" s="2">
        <v>1</v>
      </c>
      <c r="D381" s="2">
        <v>4</v>
      </c>
      <c r="E381" s="2" t="s">
        <v>16</v>
      </c>
      <c r="F381" s="2">
        <v>1</v>
      </c>
      <c r="G381" s="2">
        <v>1000</v>
      </c>
      <c r="H381" s="2">
        <v>1501053376</v>
      </c>
      <c r="I381" s="2">
        <v>10</v>
      </c>
      <c r="J381" s="2">
        <v>50</v>
      </c>
      <c r="K381" s="2">
        <v>0</v>
      </c>
      <c r="L381" s="3">
        <f xml:space="preserve"> 0 + 10.07</f>
        <v>10.07</v>
      </c>
      <c r="M381" s="3">
        <f xml:space="preserve"> 0 + 15.1</f>
        <v>15.1</v>
      </c>
      <c r="N381" s="3">
        <f xml:space="preserve"> 0 + 27.63</f>
        <v>27.63</v>
      </c>
      <c r="O381" s="2">
        <v>0</v>
      </c>
      <c r="Q381">
        <f t="shared" si="15"/>
        <v>2.5175000000000001</v>
      </c>
      <c r="R381">
        <f t="shared" si="16"/>
        <v>3.7749999999999999</v>
      </c>
      <c r="S381">
        <f t="shared" si="17"/>
        <v>6.9074999999999998</v>
      </c>
    </row>
    <row r="382" spans="1:19" x14ac:dyDescent="0.25">
      <c r="A382" s="2">
        <v>26</v>
      </c>
      <c r="B382" s="2" t="s">
        <v>20</v>
      </c>
      <c r="C382" s="2">
        <v>1</v>
      </c>
      <c r="D382" s="2">
        <v>4</v>
      </c>
      <c r="E382" s="2" t="s">
        <v>17</v>
      </c>
      <c r="F382" s="2">
        <v>1</v>
      </c>
      <c r="G382" s="2">
        <v>1000</v>
      </c>
      <c r="H382" s="2">
        <v>1501053376</v>
      </c>
      <c r="I382" s="2">
        <v>10</v>
      </c>
      <c r="J382" s="2">
        <v>50</v>
      </c>
      <c r="K382" s="2">
        <v>0</v>
      </c>
      <c r="L382" s="3">
        <f xml:space="preserve"> 0 + 9.58</f>
        <v>9.58</v>
      </c>
      <c r="M382" s="3">
        <f xml:space="preserve"> 0 + 8.77</f>
        <v>8.77</v>
      </c>
      <c r="N382" s="3">
        <f xml:space="preserve"> 0 + 20.21</f>
        <v>20.21</v>
      </c>
      <c r="O382" s="2">
        <v>0</v>
      </c>
      <c r="Q382">
        <f t="shared" si="15"/>
        <v>2.395</v>
      </c>
      <c r="R382">
        <f t="shared" si="16"/>
        <v>2.1924999999999999</v>
      </c>
      <c r="S382">
        <f t="shared" si="17"/>
        <v>5.0525000000000002</v>
      </c>
    </row>
    <row r="383" spans="1:19" x14ac:dyDescent="0.25">
      <c r="A383" s="2">
        <v>27</v>
      </c>
      <c r="B383" s="2" t="s">
        <v>20</v>
      </c>
      <c r="C383" s="2">
        <v>1</v>
      </c>
      <c r="D383" s="2">
        <v>4</v>
      </c>
      <c r="E383" s="2" t="s">
        <v>15</v>
      </c>
      <c r="F383" s="2">
        <v>1</v>
      </c>
      <c r="G383" s="2">
        <v>1000</v>
      </c>
      <c r="H383" s="2">
        <v>634753172</v>
      </c>
      <c r="I383" s="2">
        <v>10</v>
      </c>
      <c r="J383" s="2">
        <v>50</v>
      </c>
      <c r="K383" s="2">
        <v>0</v>
      </c>
      <c r="L383" s="3">
        <f xml:space="preserve"> 0 + 34.94</f>
        <v>34.94</v>
      </c>
      <c r="M383" s="3">
        <f xml:space="preserve"> 0 + 25.25</f>
        <v>25.25</v>
      </c>
      <c r="N383" s="3">
        <f xml:space="preserve"> 60 + 3.65</f>
        <v>63.65</v>
      </c>
      <c r="O383" s="2">
        <v>0</v>
      </c>
      <c r="Q383">
        <f t="shared" si="15"/>
        <v>8.7349999999999994</v>
      </c>
      <c r="R383">
        <f t="shared" si="16"/>
        <v>6.3125</v>
      </c>
      <c r="S383">
        <f t="shared" si="17"/>
        <v>15.9125</v>
      </c>
    </row>
    <row r="384" spans="1:19" x14ac:dyDescent="0.25">
      <c r="A384" s="2">
        <v>27</v>
      </c>
      <c r="B384" s="2" t="s">
        <v>20</v>
      </c>
      <c r="C384" s="2">
        <v>1</v>
      </c>
      <c r="D384" s="2">
        <v>4</v>
      </c>
      <c r="E384" s="2" t="s">
        <v>16</v>
      </c>
      <c r="F384" s="2">
        <v>1</v>
      </c>
      <c r="G384" s="2">
        <v>1000</v>
      </c>
      <c r="H384" s="2">
        <v>634753172</v>
      </c>
      <c r="I384" s="2">
        <v>10</v>
      </c>
      <c r="J384" s="2">
        <v>50</v>
      </c>
      <c r="K384" s="2">
        <v>0</v>
      </c>
      <c r="L384" s="3">
        <f xml:space="preserve"> 0 + 11.03</f>
        <v>11.03</v>
      </c>
      <c r="M384" s="3">
        <f xml:space="preserve"> 0 + 17.96</f>
        <v>17.96</v>
      </c>
      <c r="N384" s="3">
        <f xml:space="preserve"> 0 + 31.97</f>
        <v>31.97</v>
      </c>
      <c r="O384" s="2">
        <v>0</v>
      </c>
      <c r="Q384">
        <f t="shared" si="15"/>
        <v>2.7574999999999998</v>
      </c>
      <c r="R384">
        <f t="shared" si="16"/>
        <v>4.49</v>
      </c>
      <c r="S384">
        <f t="shared" si="17"/>
        <v>7.9924999999999997</v>
      </c>
    </row>
    <row r="385" spans="1:19" x14ac:dyDescent="0.25">
      <c r="A385" s="2">
        <v>27</v>
      </c>
      <c r="B385" s="2" t="s">
        <v>20</v>
      </c>
      <c r="C385" s="2">
        <v>1</v>
      </c>
      <c r="D385" s="2">
        <v>4</v>
      </c>
      <c r="E385" s="2" t="s">
        <v>17</v>
      </c>
      <c r="F385" s="2">
        <v>1</v>
      </c>
      <c r="G385" s="2">
        <v>1000</v>
      </c>
      <c r="H385" s="2">
        <v>634753172</v>
      </c>
      <c r="I385" s="2">
        <v>10</v>
      </c>
      <c r="J385" s="2">
        <v>50</v>
      </c>
      <c r="K385" s="2">
        <v>0</v>
      </c>
      <c r="L385" s="3">
        <f xml:space="preserve"> 0 + 10.5</f>
        <v>10.5</v>
      </c>
      <c r="M385" s="3">
        <f xml:space="preserve"> 0 + 7.84</f>
        <v>7.84</v>
      </c>
      <c r="N385" s="3">
        <f xml:space="preserve"> 0 + 20.19</f>
        <v>20.190000000000001</v>
      </c>
      <c r="O385" s="2">
        <v>0</v>
      </c>
      <c r="Q385">
        <f t="shared" si="15"/>
        <v>2.625</v>
      </c>
      <c r="R385">
        <f t="shared" si="16"/>
        <v>1.96</v>
      </c>
      <c r="S385">
        <f t="shared" si="17"/>
        <v>5.0475000000000003</v>
      </c>
    </row>
    <row r="386" spans="1:19" x14ac:dyDescent="0.25">
      <c r="A386" s="2">
        <v>28</v>
      </c>
      <c r="B386" s="2" t="s">
        <v>20</v>
      </c>
      <c r="C386" s="2">
        <v>1</v>
      </c>
      <c r="D386" s="2">
        <v>4</v>
      </c>
      <c r="E386" s="2" t="s">
        <v>15</v>
      </c>
      <c r="F386" s="2">
        <v>1</v>
      </c>
      <c r="G386" s="2">
        <v>1000</v>
      </c>
      <c r="H386" s="2">
        <v>1631682631</v>
      </c>
      <c r="I386" s="2">
        <v>10</v>
      </c>
      <c r="J386" s="2">
        <v>50</v>
      </c>
      <c r="K386" s="2">
        <v>0</v>
      </c>
      <c r="L386" s="3">
        <f xml:space="preserve"> 0 + 26.67</f>
        <v>26.67</v>
      </c>
      <c r="M386" s="3">
        <f xml:space="preserve"> 0 + 21.18</f>
        <v>21.18</v>
      </c>
      <c r="N386" s="3">
        <f xml:space="preserve"> 0 + 51.08</f>
        <v>51.08</v>
      </c>
      <c r="O386" s="2">
        <v>0</v>
      </c>
      <c r="Q386">
        <f t="shared" si="15"/>
        <v>6.6675000000000004</v>
      </c>
      <c r="R386">
        <f t="shared" si="16"/>
        <v>5.2949999999999999</v>
      </c>
      <c r="S386">
        <f t="shared" si="17"/>
        <v>12.77</v>
      </c>
    </row>
    <row r="387" spans="1:19" x14ac:dyDescent="0.25">
      <c r="A387" s="2">
        <v>28</v>
      </c>
      <c r="B387" s="2" t="s">
        <v>20</v>
      </c>
      <c r="C387" s="2">
        <v>1</v>
      </c>
      <c r="D387" s="2">
        <v>4</v>
      </c>
      <c r="E387" s="2" t="s">
        <v>16</v>
      </c>
      <c r="F387" s="2">
        <v>1</v>
      </c>
      <c r="G387" s="2">
        <v>1000</v>
      </c>
      <c r="H387" s="2">
        <v>1631682631</v>
      </c>
      <c r="I387" s="2">
        <v>10</v>
      </c>
      <c r="J387" s="2">
        <v>50</v>
      </c>
      <c r="K387" s="2">
        <v>0</v>
      </c>
      <c r="L387" s="3">
        <f xml:space="preserve"> 0 + 11.13</f>
        <v>11.13</v>
      </c>
      <c r="M387" s="3">
        <f xml:space="preserve"> 0 + 16.26</f>
        <v>16.260000000000002</v>
      </c>
      <c r="N387" s="3">
        <f xml:space="preserve"> 0 + 29.49</f>
        <v>29.49</v>
      </c>
      <c r="O387" s="2">
        <v>0</v>
      </c>
      <c r="Q387">
        <f t="shared" si="15"/>
        <v>2.7825000000000002</v>
      </c>
      <c r="R387">
        <f t="shared" si="16"/>
        <v>4.0650000000000004</v>
      </c>
      <c r="S387">
        <f t="shared" si="17"/>
        <v>7.3724999999999996</v>
      </c>
    </row>
    <row r="388" spans="1:19" x14ac:dyDescent="0.25">
      <c r="A388" s="2">
        <v>28</v>
      </c>
      <c r="B388" s="2" t="s">
        <v>20</v>
      </c>
      <c r="C388" s="2">
        <v>1</v>
      </c>
      <c r="D388" s="2">
        <v>4</v>
      </c>
      <c r="E388" s="2" t="s">
        <v>17</v>
      </c>
      <c r="F388" s="2">
        <v>1</v>
      </c>
      <c r="G388" s="2">
        <v>1000</v>
      </c>
      <c r="H388" s="2">
        <v>1631682631</v>
      </c>
      <c r="I388" s="2">
        <v>10</v>
      </c>
      <c r="J388" s="2">
        <v>50</v>
      </c>
      <c r="K388" s="2">
        <v>0</v>
      </c>
      <c r="L388" s="3">
        <f xml:space="preserve"> 0 + 7.97</f>
        <v>7.97</v>
      </c>
      <c r="M388" s="3">
        <f xml:space="preserve"> 0 + 6.91</f>
        <v>6.91</v>
      </c>
      <c r="N388" s="3">
        <f xml:space="preserve"> 0 + 16.91</f>
        <v>16.91</v>
      </c>
      <c r="O388" s="2">
        <v>0</v>
      </c>
      <c r="Q388">
        <f t="shared" ref="Q388:Q451" si="18">L388/D388</f>
        <v>1.9924999999999999</v>
      </c>
      <c r="R388">
        <f t="shared" ref="R388:R451" si="19">M388/D388</f>
        <v>1.7275</v>
      </c>
      <c r="S388">
        <f t="shared" ref="S388:S451" si="20">N388/D388</f>
        <v>4.2275</v>
      </c>
    </row>
    <row r="389" spans="1:19" x14ac:dyDescent="0.25">
      <c r="A389" s="2">
        <v>29</v>
      </c>
      <c r="B389" s="2" t="s">
        <v>20</v>
      </c>
      <c r="C389" s="2">
        <v>1</v>
      </c>
      <c r="D389" s="2">
        <v>4</v>
      </c>
      <c r="E389" s="2" t="s">
        <v>15</v>
      </c>
      <c r="F389" s="2">
        <v>1</v>
      </c>
      <c r="G389" s="2">
        <v>1000</v>
      </c>
      <c r="H389" s="2">
        <v>946397456</v>
      </c>
      <c r="I389" s="2">
        <v>10</v>
      </c>
      <c r="J389" s="2">
        <v>50</v>
      </c>
      <c r="K389" s="2">
        <v>0</v>
      </c>
      <c r="L389" s="3">
        <f xml:space="preserve"> 0 + 29.37</f>
        <v>29.37</v>
      </c>
      <c r="M389" s="3">
        <f xml:space="preserve"> 0 + 24.16</f>
        <v>24.16</v>
      </c>
      <c r="N389" s="3">
        <f xml:space="preserve"> 0 + 56.71</f>
        <v>56.71</v>
      </c>
      <c r="O389" s="2">
        <v>0</v>
      </c>
      <c r="Q389">
        <f t="shared" si="18"/>
        <v>7.3425000000000002</v>
      </c>
      <c r="R389">
        <f t="shared" si="19"/>
        <v>6.04</v>
      </c>
      <c r="S389">
        <f t="shared" si="20"/>
        <v>14.1775</v>
      </c>
    </row>
    <row r="390" spans="1:19" x14ac:dyDescent="0.25">
      <c r="A390" s="2">
        <v>29</v>
      </c>
      <c r="B390" s="2" t="s">
        <v>20</v>
      </c>
      <c r="C390" s="2">
        <v>1</v>
      </c>
      <c r="D390" s="2">
        <v>4</v>
      </c>
      <c r="E390" s="2" t="s">
        <v>16</v>
      </c>
      <c r="F390" s="2">
        <v>1</v>
      </c>
      <c r="G390" s="2">
        <v>1000</v>
      </c>
      <c r="H390" s="2">
        <v>946397456</v>
      </c>
      <c r="I390" s="2">
        <v>10</v>
      </c>
      <c r="J390" s="2">
        <v>50</v>
      </c>
      <c r="K390" s="2">
        <v>0</v>
      </c>
      <c r="L390" s="3">
        <f xml:space="preserve"> 0 + 11.22</f>
        <v>11.22</v>
      </c>
      <c r="M390" s="3">
        <f xml:space="preserve"> 0 + 15.6</f>
        <v>15.6</v>
      </c>
      <c r="N390" s="3">
        <f xml:space="preserve"> 0 + 29.18</f>
        <v>29.18</v>
      </c>
      <c r="O390" s="2">
        <v>0</v>
      </c>
      <c r="Q390">
        <f t="shared" si="18"/>
        <v>2.8050000000000002</v>
      </c>
      <c r="R390">
        <f t="shared" si="19"/>
        <v>3.9</v>
      </c>
      <c r="S390">
        <f t="shared" si="20"/>
        <v>7.2949999999999999</v>
      </c>
    </row>
    <row r="391" spans="1:19" x14ac:dyDescent="0.25">
      <c r="A391" s="2">
        <v>29</v>
      </c>
      <c r="B391" s="2" t="s">
        <v>20</v>
      </c>
      <c r="C391" s="2">
        <v>1</v>
      </c>
      <c r="D391" s="2">
        <v>4</v>
      </c>
      <c r="E391" s="2" t="s">
        <v>17</v>
      </c>
      <c r="F391" s="2">
        <v>1</v>
      </c>
      <c r="G391" s="2">
        <v>1000</v>
      </c>
      <c r="H391" s="2">
        <v>946397456</v>
      </c>
      <c r="I391" s="2">
        <v>10</v>
      </c>
      <c r="J391" s="2">
        <v>50</v>
      </c>
      <c r="K391" s="2">
        <v>0</v>
      </c>
      <c r="L391" s="3">
        <f xml:space="preserve"> 0 + 9.9</f>
        <v>9.9</v>
      </c>
      <c r="M391" s="3">
        <f xml:space="preserve"> 0 + 7.78</f>
        <v>7.78</v>
      </c>
      <c r="N391" s="3">
        <f xml:space="preserve"> 0 + 19.65</f>
        <v>19.649999999999999</v>
      </c>
      <c r="O391" s="2">
        <v>0</v>
      </c>
      <c r="Q391">
        <f t="shared" si="18"/>
        <v>2.4750000000000001</v>
      </c>
      <c r="R391">
        <f t="shared" si="19"/>
        <v>1.9450000000000001</v>
      </c>
      <c r="S391">
        <f t="shared" si="20"/>
        <v>4.9124999999999996</v>
      </c>
    </row>
    <row r="392" spans="1:19" x14ac:dyDescent="0.25">
      <c r="A392" s="2">
        <v>30</v>
      </c>
      <c r="B392" s="2" t="s">
        <v>20</v>
      </c>
      <c r="C392" s="2">
        <v>1</v>
      </c>
      <c r="D392" s="2">
        <v>4</v>
      </c>
      <c r="E392" s="2" t="s">
        <v>15</v>
      </c>
      <c r="F392" s="2">
        <v>1</v>
      </c>
      <c r="G392" s="2">
        <v>1000</v>
      </c>
      <c r="H392" s="2">
        <v>783544220</v>
      </c>
      <c r="I392" s="2">
        <v>10</v>
      </c>
      <c r="J392" s="2">
        <v>50</v>
      </c>
      <c r="K392" s="2">
        <v>0</v>
      </c>
      <c r="L392" s="3">
        <f xml:space="preserve"> 0 + 24.7</f>
        <v>24.7</v>
      </c>
      <c r="M392" s="3">
        <f xml:space="preserve"> 0 + 21.14</f>
        <v>21.14</v>
      </c>
      <c r="N392" s="3">
        <f xml:space="preserve"> 0 + 49.03</f>
        <v>49.03</v>
      </c>
      <c r="O392" s="2">
        <v>0</v>
      </c>
      <c r="Q392">
        <f t="shared" si="18"/>
        <v>6.1749999999999998</v>
      </c>
      <c r="R392">
        <f t="shared" si="19"/>
        <v>5.2850000000000001</v>
      </c>
      <c r="S392">
        <f t="shared" si="20"/>
        <v>12.2575</v>
      </c>
    </row>
    <row r="393" spans="1:19" x14ac:dyDescent="0.25">
      <c r="A393" s="2">
        <v>30</v>
      </c>
      <c r="B393" s="2" t="s">
        <v>20</v>
      </c>
      <c r="C393" s="2">
        <v>1</v>
      </c>
      <c r="D393" s="2">
        <v>4</v>
      </c>
      <c r="E393" s="2" t="s">
        <v>16</v>
      </c>
      <c r="F393" s="2">
        <v>1</v>
      </c>
      <c r="G393" s="2">
        <v>1000</v>
      </c>
      <c r="H393" s="2">
        <v>783544220</v>
      </c>
      <c r="I393" s="2">
        <v>10</v>
      </c>
      <c r="J393" s="2">
        <v>50</v>
      </c>
      <c r="K393" s="2">
        <v>0</v>
      </c>
      <c r="L393" s="3">
        <f xml:space="preserve"> 0 + 10.82</f>
        <v>10.82</v>
      </c>
      <c r="M393" s="3">
        <f xml:space="preserve"> 0 + 16.26</f>
        <v>16.260000000000002</v>
      </c>
      <c r="N393" s="3">
        <f xml:space="preserve"> 0 + 29.57</f>
        <v>29.57</v>
      </c>
      <c r="O393" s="2">
        <v>0</v>
      </c>
      <c r="Q393">
        <f t="shared" si="18"/>
        <v>2.7050000000000001</v>
      </c>
      <c r="R393">
        <f t="shared" si="19"/>
        <v>4.0650000000000004</v>
      </c>
      <c r="S393">
        <f t="shared" si="20"/>
        <v>7.3925000000000001</v>
      </c>
    </row>
    <row r="394" spans="1:19" x14ac:dyDescent="0.25">
      <c r="A394" s="2">
        <v>30</v>
      </c>
      <c r="B394" s="2" t="s">
        <v>20</v>
      </c>
      <c r="C394" s="2">
        <v>1</v>
      </c>
      <c r="D394" s="2">
        <v>4</v>
      </c>
      <c r="E394" s="2" t="s">
        <v>17</v>
      </c>
      <c r="F394" s="2">
        <v>1</v>
      </c>
      <c r="G394" s="2">
        <v>1000</v>
      </c>
      <c r="H394" s="2">
        <v>783544220</v>
      </c>
      <c r="I394" s="2">
        <v>10</v>
      </c>
      <c r="J394" s="2">
        <v>50</v>
      </c>
      <c r="K394" s="2">
        <v>0</v>
      </c>
      <c r="L394" s="3">
        <f xml:space="preserve"> 0 + 11.99</f>
        <v>11.99</v>
      </c>
      <c r="M394" s="3">
        <f xml:space="preserve"> 0 + 10.17</f>
        <v>10.17</v>
      </c>
      <c r="N394" s="3">
        <f xml:space="preserve"> 0 + 24.07</f>
        <v>24.07</v>
      </c>
      <c r="O394" s="2">
        <v>0</v>
      </c>
      <c r="Q394">
        <f t="shared" si="18"/>
        <v>2.9975000000000001</v>
      </c>
      <c r="R394">
        <f t="shared" si="19"/>
        <v>2.5425</v>
      </c>
      <c r="S394">
        <f t="shared" si="20"/>
        <v>6.0175000000000001</v>
      </c>
    </row>
    <row r="395" spans="1:19" x14ac:dyDescent="0.25">
      <c r="A395" s="2">
        <v>31</v>
      </c>
      <c r="B395" s="2" t="s">
        <v>20</v>
      </c>
      <c r="C395" s="2">
        <v>1</v>
      </c>
      <c r="D395" s="2">
        <v>4</v>
      </c>
      <c r="E395" s="2" t="s">
        <v>15</v>
      </c>
      <c r="F395" s="2">
        <v>1</v>
      </c>
      <c r="G395" s="2">
        <v>1000</v>
      </c>
      <c r="H395" s="2">
        <v>1847156556</v>
      </c>
      <c r="I395" s="2">
        <v>10</v>
      </c>
      <c r="J395" s="2">
        <v>50</v>
      </c>
      <c r="K395" s="2">
        <v>0</v>
      </c>
      <c r="L395" s="3">
        <f xml:space="preserve"> 0 + 28.29</f>
        <v>28.29</v>
      </c>
      <c r="M395" s="3">
        <f xml:space="preserve"> 0 + 22.8</f>
        <v>22.8</v>
      </c>
      <c r="N395" s="3">
        <f xml:space="preserve"> 0 + 54.28</f>
        <v>54.28</v>
      </c>
      <c r="O395" s="2">
        <v>0</v>
      </c>
      <c r="Q395">
        <f t="shared" si="18"/>
        <v>7.0724999999999998</v>
      </c>
      <c r="R395">
        <f t="shared" si="19"/>
        <v>5.7</v>
      </c>
      <c r="S395">
        <f t="shared" si="20"/>
        <v>13.57</v>
      </c>
    </row>
    <row r="396" spans="1:19" x14ac:dyDescent="0.25">
      <c r="A396" s="2">
        <v>31</v>
      </c>
      <c r="B396" s="2" t="s">
        <v>20</v>
      </c>
      <c r="C396" s="2">
        <v>1</v>
      </c>
      <c r="D396" s="2">
        <v>4</v>
      </c>
      <c r="E396" s="2" t="s">
        <v>16</v>
      </c>
      <c r="F396" s="2">
        <v>1</v>
      </c>
      <c r="G396" s="2">
        <v>1000</v>
      </c>
      <c r="H396" s="2">
        <v>1847156556</v>
      </c>
      <c r="I396" s="2">
        <v>10</v>
      </c>
      <c r="J396" s="2">
        <v>50</v>
      </c>
      <c r="K396" s="2">
        <v>0</v>
      </c>
      <c r="L396" s="3">
        <f xml:space="preserve"> 0 + 9.12</f>
        <v>9.1199999999999992</v>
      </c>
      <c r="M396" s="3">
        <f xml:space="preserve"> 0 + 15.06</f>
        <v>15.06</v>
      </c>
      <c r="N396" s="3">
        <f xml:space="preserve"> 0 + 26.6</f>
        <v>26.6</v>
      </c>
      <c r="O396" s="2">
        <v>0</v>
      </c>
      <c r="Q396">
        <f t="shared" si="18"/>
        <v>2.2799999999999998</v>
      </c>
      <c r="R396">
        <f t="shared" si="19"/>
        <v>3.7650000000000001</v>
      </c>
      <c r="S396">
        <f t="shared" si="20"/>
        <v>6.65</v>
      </c>
    </row>
    <row r="397" spans="1:19" x14ac:dyDescent="0.25">
      <c r="A397" s="2">
        <v>31</v>
      </c>
      <c r="B397" s="2" t="s">
        <v>20</v>
      </c>
      <c r="C397" s="2">
        <v>1</v>
      </c>
      <c r="D397" s="2">
        <v>4</v>
      </c>
      <c r="E397" s="2" t="s">
        <v>17</v>
      </c>
      <c r="F397" s="2">
        <v>1</v>
      </c>
      <c r="G397" s="2">
        <v>1000</v>
      </c>
      <c r="H397" s="2">
        <v>1847156556</v>
      </c>
      <c r="I397" s="2">
        <v>10</v>
      </c>
      <c r="J397" s="2">
        <v>50</v>
      </c>
      <c r="K397" s="2">
        <v>0</v>
      </c>
      <c r="L397" s="3">
        <f xml:space="preserve"> 0 + 9.5</f>
        <v>9.5</v>
      </c>
      <c r="M397" s="3">
        <f xml:space="preserve"> 0 + 8.03</f>
        <v>8.0299999999999994</v>
      </c>
      <c r="N397" s="3">
        <f xml:space="preserve"> 0 + 19.43</f>
        <v>19.43</v>
      </c>
      <c r="O397" s="2">
        <v>0</v>
      </c>
      <c r="Q397">
        <f t="shared" si="18"/>
        <v>2.375</v>
      </c>
      <c r="R397">
        <f t="shared" si="19"/>
        <v>2.0074999999999998</v>
      </c>
      <c r="S397">
        <f t="shared" si="20"/>
        <v>4.8574999999999999</v>
      </c>
    </row>
    <row r="398" spans="1:19" x14ac:dyDescent="0.25">
      <c r="A398" s="2">
        <v>32</v>
      </c>
      <c r="B398" s="2" t="s">
        <v>20</v>
      </c>
      <c r="C398" s="2">
        <v>1</v>
      </c>
      <c r="D398" s="2">
        <v>4</v>
      </c>
      <c r="E398" s="2" t="s">
        <v>15</v>
      </c>
      <c r="F398" s="2">
        <v>1</v>
      </c>
      <c r="G398" s="2">
        <v>1000</v>
      </c>
      <c r="H398" s="2">
        <v>904387628</v>
      </c>
      <c r="I398" s="2">
        <v>10</v>
      </c>
      <c r="J398" s="2">
        <v>50</v>
      </c>
      <c r="K398" s="2">
        <v>0</v>
      </c>
      <c r="L398" s="3">
        <f xml:space="preserve"> 0 + 25.98</f>
        <v>25.98</v>
      </c>
      <c r="M398" s="3">
        <f xml:space="preserve"> 0 + 21.72</f>
        <v>21.72</v>
      </c>
      <c r="N398" s="3">
        <f xml:space="preserve"> 0 + 51.12</f>
        <v>51.12</v>
      </c>
      <c r="O398" s="2">
        <v>0</v>
      </c>
      <c r="Q398">
        <f t="shared" si="18"/>
        <v>6.4950000000000001</v>
      </c>
      <c r="R398">
        <f t="shared" si="19"/>
        <v>5.43</v>
      </c>
      <c r="S398">
        <f t="shared" si="20"/>
        <v>12.78</v>
      </c>
    </row>
    <row r="399" spans="1:19" x14ac:dyDescent="0.25">
      <c r="A399" s="2">
        <v>32</v>
      </c>
      <c r="B399" s="2" t="s">
        <v>20</v>
      </c>
      <c r="C399" s="2">
        <v>1</v>
      </c>
      <c r="D399" s="2">
        <v>4</v>
      </c>
      <c r="E399" s="2" t="s">
        <v>16</v>
      </c>
      <c r="F399" s="2">
        <v>1</v>
      </c>
      <c r="G399" s="2">
        <v>1000</v>
      </c>
      <c r="H399" s="2">
        <v>904387628</v>
      </c>
      <c r="I399" s="2">
        <v>10</v>
      </c>
      <c r="J399" s="2">
        <v>50</v>
      </c>
      <c r="K399" s="2">
        <v>0</v>
      </c>
      <c r="L399" s="3">
        <f xml:space="preserve"> 0 + 6.8</f>
        <v>6.8</v>
      </c>
      <c r="M399" s="3">
        <f xml:space="preserve"> 0 + 13.19</f>
        <v>13.19</v>
      </c>
      <c r="N399" s="3">
        <f xml:space="preserve"> 0 + 22.43</f>
        <v>22.43</v>
      </c>
      <c r="O399" s="2">
        <v>0</v>
      </c>
      <c r="Q399">
        <f t="shared" si="18"/>
        <v>1.7</v>
      </c>
      <c r="R399">
        <f t="shared" si="19"/>
        <v>3.2974999999999999</v>
      </c>
      <c r="S399">
        <f t="shared" si="20"/>
        <v>5.6074999999999999</v>
      </c>
    </row>
    <row r="400" spans="1:19" x14ac:dyDescent="0.25">
      <c r="A400" s="2">
        <v>32</v>
      </c>
      <c r="B400" s="2" t="s">
        <v>20</v>
      </c>
      <c r="C400" s="2">
        <v>1</v>
      </c>
      <c r="D400" s="2">
        <v>4</v>
      </c>
      <c r="E400" s="2" t="s">
        <v>17</v>
      </c>
      <c r="F400" s="2">
        <v>1</v>
      </c>
      <c r="G400" s="2">
        <v>1000</v>
      </c>
      <c r="H400" s="2">
        <v>904387628</v>
      </c>
      <c r="I400" s="2">
        <v>10</v>
      </c>
      <c r="J400" s="2">
        <v>50</v>
      </c>
      <c r="K400" s="2">
        <v>0</v>
      </c>
      <c r="L400" s="3">
        <f xml:space="preserve"> 0 + 11.73</f>
        <v>11.73</v>
      </c>
      <c r="M400" s="3">
        <f xml:space="preserve"> 0 + 9.32</f>
        <v>9.32</v>
      </c>
      <c r="N400" s="3">
        <f xml:space="preserve"> 0 + 22.8</f>
        <v>22.8</v>
      </c>
      <c r="O400" s="2">
        <v>0</v>
      </c>
      <c r="Q400">
        <f t="shared" si="18"/>
        <v>2.9325000000000001</v>
      </c>
      <c r="R400">
        <f t="shared" si="19"/>
        <v>2.33</v>
      </c>
      <c r="S400">
        <f t="shared" si="20"/>
        <v>5.7</v>
      </c>
    </row>
    <row r="401" spans="1:19" x14ac:dyDescent="0.25">
      <c r="A401" s="2">
        <v>33</v>
      </c>
      <c r="B401" s="2" t="s">
        <v>20</v>
      </c>
      <c r="C401" s="2">
        <v>1</v>
      </c>
      <c r="D401" s="2">
        <v>4</v>
      </c>
      <c r="E401" s="2" t="s">
        <v>15</v>
      </c>
      <c r="F401" s="2">
        <v>1</v>
      </c>
      <c r="G401" s="2">
        <v>1000</v>
      </c>
      <c r="H401" s="2">
        <v>127060778</v>
      </c>
      <c r="I401" s="2">
        <v>10</v>
      </c>
      <c r="J401" s="2">
        <v>50</v>
      </c>
      <c r="K401" s="2">
        <v>0</v>
      </c>
      <c r="L401" s="3">
        <f xml:space="preserve"> 0 + 28.81</f>
        <v>28.81</v>
      </c>
      <c r="M401" s="3">
        <f xml:space="preserve"> 0 + 22.3</f>
        <v>22.3</v>
      </c>
      <c r="N401" s="3">
        <f xml:space="preserve"> 0 + 54.49</f>
        <v>54.49</v>
      </c>
      <c r="O401" s="2">
        <v>0</v>
      </c>
      <c r="Q401">
        <f t="shared" si="18"/>
        <v>7.2024999999999997</v>
      </c>
      <c r="R401">
        <f t="shared" si="19"/>
        <v>5.5750000000000002</v>
      </c>
      <c r="S401">
        <f t="shared" si="20"/>
        <v>13.6225</v>
      </c>
    </row>
    <row r="402" spans="1:19" x14ac:dyDescent="0.25">
      <c r="A402" s="2">
        <v>33</v>
      </c>
      <c r="B402" s="2" t="s">
        <v>20</v>
      </c>
      <c r="C402" s="2">
        <v>1</v>
      </c>
      <c r="D402" s="2">
        <v>4</v>
      </c>
      <c r="E402" s="2" t="s">
        <v>16</v>
      </c>
      <c r="F402" s="2">
        <v>1</v>
      </c>
      <c r="G402" s="2">
        <v>1000</v>
      </c>
      <c r="H402" s="2">
        <v>127060778</v>
      </c>
      <c r="I402" s="2">
        <v>10</v>
      </c>
      <c r="J402" s="2">
        <v>50</v>
      </c>
      <c r="K402" s="2">
        <v>0</v>
      </c>
      <c r="L402" s="3">
        <f xml:space="preserve"> 0 + 10.87</f>
        <v>10.87</v>
      </c>
      <c r="M402" s="3">
        <f xml:space="preserve"> 0 + 16.17</f>
        <v>16.170000000000002</v>
      </c>
      <c r="N402" s="3">
        <f xml:space="preserve"> 0 + 29.46</f>
        <v>29.46</v>
      </c>
      <c r="O402" s="2">
        <v>0</v>
      </c>
      <c r="Q402">
        <f t="shared" si="18"/>
        <v>2.7174999999999998</v>
      </c>
      <c r="R402">
        <f t="shared" si="19"/>
        <v>4.0425000000000004</v>
      </c>
      <c r="S402">
        <f t="shared" si="20"/>
        <v>7.3650000000000002</v>
      </c>
    </row>
    <row r="403" spans="1:19" x14ac:dyDescent="0.25">
      <c r="A403" s="2">
        <v>33</v>
      </c>
      <c r="B403" s="2" t="s">
        <v>20</v>
      </c>
      <c r="C403" s="2">
        <v>1</v>
      </c>
      <c r="D403" s="2">
        <v>4</v>
      </c>
      <c r="E403" s="2" t="s">
        <v>17</v>
      </c>
      <c r="F403" s="2">
        <v>1</v>
      </c>
      <c r="G403" s="2">
        <v>1000</v>
      </c>
      <c r="H403" s="2">
        <v>127060778</v>
      </c>
      <c r="I403" s="2">
        <v>10</v>
      </c>
      <c r="J403" s="2">
        <v>50</v>
      </c>
      <c r="K403" s="2">
        <v>0</v>
      </c>
      <c r="L403" s="3">
        <f xml:space="preserve"> 0 + 11.97</f>
        <v>11.97</v>
      </c>
      <c r="M403" s="3">
        <f xml:space="preserve"> 0 + 9.73</f>
        <v>9.73</v>
      </c>
      <c r="N403" s="3">
        <f xml:space="preserve"> 0 + 23.5</f>
        <v>23.5</v>
      </c>
      <c r="O403" s="2">
        <v>0</v>
      </c>
      <c r="Q403">
        <f t="shared" si="18"/>
        <v>2.9925000000000002</v>
      </c>
      <c r="R403">
        <f t="shared" si="19"/>
        <v>2.4325000000000001</v>
      </c>
      <c r="S403">
        <f t="shared" si="20"/>
        <v>5.875</v>
      </c>
    </row>
    <row r="404" spans="1:19" x14ac:dyDescent="0.25">
      <c r="A404" s="2">
        <v>34</v>
      </c>
      <c r="B404" s="2" t="s">
        <v>20</v>
      </c>
      <c r="C404" s="2">
        <v>1</v>
      </c>
      <c r="D404" s="2">
        <v>4</v>
      </c>
      <c r="E404" s="2" t="s">
        <v>15</v>
      </c>
      <c r="F404" s="2">
        <v>1</v>
      </c>
      <c r="G404" s="2">
        <v>1000</v>
      </c>
      <c r="H404" s="2">
        <v>1763773510</v>
      </c>
      <c r="I404" s="2">
        <v>10</v>
      </c>
      <c r="J404" s="2">
        <v>50</v>
      </c>
      <c r="K404" s="2">
        <v>0</v>
      </c>
      <c r="L404" s="3">
        <f xml:space="preserve"> 0 + 29.49</f>
        <v>29.49</v>
      </c>
      <c r="M404" s="3">
        <f xml:space="preserve"> 0 + 22.94</f>
        <v>22.94</v>
      </c>
      <c r="N404" s="3">
        <f xml:space="preserve"> 0 + 55.82</f>
        <v>55.82</v>
      </c>
      <c r="O404" s="2">
        <v>0</v>
      </c>
      <c r="Q404">
        <f t="shared" si="18"/>
        <v>7.3724999999999996</v>
      </c>
      <c r="R404">
        <f t="shared" si="19"/>
        <v>5.7350000000000003</v>
      </c>
      <c r="S404">
        <f t="shared" si="20"/>
        <v>13.955</v>
      </c>
    </row>
    <row r="405" spans="1:19" x14ac:dyDescent="0.25">
      <c r="A405" s="2">
        <v>34</v>
      </c>
      <c r="B405" s="2" t="s">
        <v>20</v>
      </c>
      <c r="C405" s="2">
        <v>1</v>
      </c>
      <c r="D405" s="2">
        <v>4</v>
      </c>
      <c r="E405" s="2" t="s">
        <v>16</v>
      </c>
      <c r="F405" s="2">
        <v>1</v>
      </c>
      <c r="G405" s="2">
        <v>1000</v>
      </c>
      <c r="H405" s="2">
        <v>1763773510</v>
      </c>
      <c r="I405" s="2">
        <v>10</v>
      </c>
      <c r="J405" s="2">
        <v>50</v>
      </c>
      <c r="K405" s="2">
        <v>0</v>
      </c>
      <c r="L405" s="3">
        <f xml:space="preserve"> 0 + 4.09</f>
        <v>4.09</v>
      </c>
      <c r="M405" s="3">
        <f xml:space="preserve"> 0 + 9.01</f>
        <v>9.01</v>
      </c>
      <c r="N405" s="3">
        <f xml:space="preserve"> 0 + 15.39</f>
        <v>15.39</v>
      </c>
      <c r="O405" s="2">
        <v>0</v>
      </c>
      <c r="Q405">
        <f t="shared" si="18"/>
        <v>1.0225</v>
      </c>
      <c r="R405">
        <f t="shared" si="19"/>
        <v>2.2524999999999999</v>
      </c>
      <c r="S405">
        <f t="shared" si="20"/>
        <v>3.8475000000000001</v>
      </c>
    </row>
    <row r="406" spans="1:19" x14ac:dyDescent="0.25">
      <c r="A406" s="2">
        <v>34</v>
      </c>
      <c r="B406" s="2" t="s">
        <v>20</v>
      </c>
      <c r="C406" s="2">
        <v>1</v>
      </c>
      <c r="D406" s="2">
        <v>4</v>
      </c>
      <c r="E406" s="2" t="s">
        <v>17</v>
      </c>
      <c r="F406" s="2">
        <v>1</v>
      </c>
      <c r="G406" s="2">
        <v>1000</v>
      </c>
      <c r="H406" s="2">
        <v>1763773510</v>
      </c>
      <c r="I406" s="2">
        <v>10</v>
      </c>
      <c r="J406" s="2">
        <v>50</v>
      </c>
      <c r="K406" s="2">
        <v>0</v>
      </c>
      <c r="L406" s="3">
        <f xml:space="preserve"> 0 + 9.2</f>
        <v>9.1999999999999993</v>
      </c>
      <c r="M406" s="3">
        <f xml:space="preserve"> 0 + 8.37</f>
        <v>8.3699999999999992</v>
      </c>
      <c r="N406" s="3">
        <f xml:space="preserve"> 0 + 19.42</f>
        <v>19.420000000000002</v>
      </c>
      <c r="O406" s="2">
        <v>0</v>
      </c>
      <c r="Q406">
        <f t="shared" si="18"/>
        <v>2.2999999999999998</v>
      </c>
      <c r="R406">
        <f t="shared" si="19"/>
        <v>2.0924999999999998</v>
      </c>
      <c r="S406">
        <f t="shared" si="20"/>
        <v>4.8550000000000004</v>
      </c>
    </row>
    <row r="407" spans="1:19" x14ac:dyDescent="0.25">
      <c r="A407" s="2">
        <v>35</v>
      </c>
      <c r="B407" s="2" t="s">
        <v>20</v>
      </c>
      <c r="C407" s="2">
        <v>1</v>
      </c>
      <c r="D407" s="2">
        <v>4</v>
      </c>
      <c r="E407" s="2" t="s">
        <v>15</v>
      </c>
      <c r="F407" s="2">
        <v>1</v>
      </c>
      <c r="G407" s="2">
        <v>1000</v>
      </c>
      <c r="H407" s="2">
        <v>216853361</v>
      </c>
      <c r="I407" s="2">
        <v>10</v>
      </c>
      <c r="J407" s="2">
        <v>50</v>
      </c>
      <c r="K407" s="2">
        <v>0</v>
      </c>
      <c r="L407" s="3">
        <f xml:space="preserve"> 0 + 28.3</f>
        <v>28.3</v>
      </c>
      <c r="M407" s="3">
        <f xml:space="preserve"> 0 + 21.85</f>
        <v>21.85</v>
      </c>
      <c r="N407" s="3">
        <f xml:space="preserve"> 0 + 53.59</f>
        <v>53.59</v>
      </c>
      <c r="O407" s="2">
        <v>0</v>
      </c>
      <c r="Q407">
        <f t="shared" si="18"/>
        <v>7.0750000000000002</v>
      </c>
      <c r="R407">
        <f t="shared" si="19"/>
        <v>5.4625000000000004</v>
      </c>
      <c r="S407">
        <f t="shared" si="20"/>
        <v>13.397500000000001</v>
      </c>
    </row>
    <row r="408" spans="1:19" x14ac:dyDescent="0.25">
      <c r="A408" s="2">
        <v>35</v>
      </c>
      <c r="B408" s="2" t="s">
        <v>20</v>
      </c>
      <c r="C408" s="2">
        <v>1</v>
      </c>
      <c r="D408" s="2">
        <v>4</v>
      </c>
      <c r="E408" s="2" t="s">
        <v>16</v>
      </c>
      <c r="F408" s="2">
        <v>1</v>
      </c>
      <c r="G408" s="2">
        <v>1000</v>
      </c>
      <c r="H408" s="2">
        <v>216853361</v>
      </c>
      <c r="I408" s="2">
        <v>10</v>
      </c>
      <c r="J408" s="2">
        <v>50</v>
      </c>
      <c r="K408" s="2">
        <v>0</v>
      </c>
      <c r="L408" s="3">
        <f xml:space="preserve"> 0 + 7.2</f>
        <v>7.2</v>
      </c>
      <c r="M408" s="3">
        <f xml:space="preserve"> 0 + 13.72</f>
        <v>13.72</v>
      </c>
      <c r="N408" s="3">
        <f xml:space="preserve"> 0 + 23.32</f>
        <v>23.32</v>
      </c>
      <c r="O408" s="2">
        <v>0</v>
      </c>
      <c r="Q408">
        <f t="shared" si="18"/>
        <v>1.8</v>
      </c>
      <c r="R408">
        <f t="shared" si="19"/>
        <v>3.43</v>
      </c>
      <c r="S408">
        <f t="shared" si="20"/>
        <v>5.83</v>
      </c>
    </row>
    <row r="409" spans="1:19" x14ac:dyDescent="0.25">
      <c r="A409" s="2">
        <v>35</v>
      </c>
      <c r="B409" s="2" t="s">
        <v>20</v>
      </c>
      <c r="C409" s="2">
        <v>1</v>
      </c>
      <c r="D409" s="2">
        <v>4</v>
      </c>
      <c r="E409" s="2" t="s">
        <v>17</v>
      </c>
      <c r="F409" s="2">
        <v>1</v>
      </c>
      <c r="G409" s="2">
        <v>1000</v>
      </c>
      <c r="H409" s="2">
        <v>216853361</v>
      </c>
      <c r="I409" s="2">
        <v>10</v>
      </c>
      <c r="J409" s="2">
        <v>50</v>
      </c>
      <c r="K409" s="2">
        <v>0</v>
      </c>
      <c r="L409" s="3">
        <f xml:space="preserve"> 0 + 8.81</f>
        <v>8.81</v>
      </c>
      <c r="M409" s="3">
        <f xml:space="preserve"> 0 + 7.69</f>
        <v>7.69</v>
      </c>
      <c r="N409" s="3">
        <f xml:space="preserve"> 0 + 18.35</f>
        <v>18.350000000000001</v>
      </c>
      <c r="O409" s="2">
        <v>0</v>
      </c>
      <c r="Q409">
        <f t="shared" si="18"/>
        <v>2.2025000000000001</v>
      </c>
      <c r="R409">
        <f t="shared" si="19"/>
        <v>1.9225000000000001</v>
      </c>
      <c r="S409">
        <f t="shared" si="20"/>
        <v>4.5875000000000004</v>
      </c>
    </row>
    <row r="410" spans="1:19" x14ac:dyDescent="0.25">
      <c r="A410" s="2">
        <v>36</v>
      </c>
      <c r="B410" s="2" t="s">
        <v>20</v>
      </c>
      <c r="C410" s="2">
        <v>1</v>
      </c>
      <c r="D410" s="2">
        <v>4</v>
      </c>
      <c r="E410" s="2" t="s">
        <v>15</v>
      </c>
      <c r="F410" s="2">
        <v>1</v>
      </c>
      <c r="G410" s="2">
        <v>1000</v>
      </c>
      <c r="H410" s="2">
        <v>815400531</v>
      </c>
      <c r="I410" s="2">
        <v>10</v>
      </c>
      <c r="J410" s="2">
        <v>50</v>
      </c>
      <c r="K410" s="2">
        <v>0</v>
      </c>
      <c r="L410" s="3">
        <f xml:space="preserve"> 0 + 34.29</f>
        <v>34.29</v>
      </c>
      <c r="M410" s="3">
        <f xml:space="preserve"> 0 + 24.76</f>
        <v>24.76</v>
      </c>
      <c r="N410" s="3">
        <f xml:space="preserve"> 60 + 2.13</f>
        <v>62.13</v>
      </c>
      <c r="O410" s="2">
        <v>0</v>
      </c>
      <c r="Q410">
        <f t="shared" si="18"/>
        <v>8.5724999999999998</v>
      </c>
      <c r="R410">
        <f t="shared" si="19"/>
        <v>6.19</v>
      </c>
      <c r="S410">
        <f t="shared" si="20"/>
        <v>15.532500000000001</v>
      </c>
    </row>
    <row r="411" spans="1:19" x14ac:dyDescent="0.25">
      <c r="A411" s="2">
        <v>36</v>
      </c>
      <c r="B411" s="2" t="s">
        <v>20</v>
      </c>
      <c r="C411" s="2">
        <v>1</v>
      </c>
      <c r="D411" s="2">
        <v>4</v>
      </c>
      <c r="E411" s="2" t="s">
        <v>16</v>
      </c>
      <c r="F411" s="2">
        <v>1</v>
      </c>
      <c r="G411" s="2">
        <v>1000</v>
      </c>
      <c r="H411" s="2">
        <v>815400531</v>
      </c>
      <c r="I411" s="2">
        <v>10</v>
      </c>
      <c r="J411" s="2">
        <v>50</v>
      </c>
      <c r="K411" s="2">
        <v>0</v>
      </c>
      <c r="L411" s="3">
        <f xml:space="preserve"> 0 + 13.83</f>
        <v>13.83</v>
      </c>
      <c r="M411" s="3">
        <f xml:space="preserve"> 0 + 18.05</f>
        <v>18.05</v>
      </c>
      <c r="N411" s="3">
        <f xml:space="preserve"> 0 + 34.46</f>
        <v>34.46</v>
      </c>
      <c r="O411" s="2">
        <v>0</v>
      </c>
      <c r="Q411">
        <f t="shared" si="18"/>
        <v>3.4575</v>
      </c>
      <c r="R411">
        <f t="shared" si="19"/>
        <v>4.5125000000000002</v>
      </c>
      <c r="S411">
        <f t="shared" si="20"/>
        <v>8.6150000000000002</v>
      </c>
    </row>
    <row r="412" spans="1:19" x14ac:dyDescent="0.25">
      <c r="A412" s="2">
        <v>36</v>
      </c>
      <c r="B412" s="2" t="s">
        <v>20</v>
      </c>
      <c r="C412" s="2">
        <v>1</v>
      </c>
      <c r="D412" s="2">
        <v>4</v>
      </c>
      <c r="E412" s="2" t="s">
        <v>17</v>
      </c>
      <c r="F412" s="2">
        <v>1</v>
      </c>
      <c r="G412" s="2">
        <v>1000</v>
      </c>
      <c r="H412" s="2">
        <v>815400531</v>
      </c>
      <c r="I412" s="2">
        <v>10</v>
      </c>
      <c r="J412" s="2">
        <v>50</v>
      </c>
      <c r="K412" s="2">
        <v>0</v>
      </c>
      <c r="L412" s="3">
        <f xml:space="preserve"> 0 + 9.9</f>
        <v>9.9</v>
      </c>
      <c r="M412" s="3">
        <f xml:space="preserve"> 0 + 7.72</f>
        <v>7.72</v>
      </c>
      <c r="N412" s="3">
        <f xml:space="preserve"> 0 + 19.56</f>
        <v>19.559999999999999</v>
      </c>
      <c r="O412" s="2">
        <v>0</v>
      </c>
      <c r="Q412">
        <f t="shared" si="18"/>
        <v>2.4750000000000001</v>
      </c>
      <c r="R412">
        <f t="shared" si="19"/>
        <v>1.93</v>
      </c>
      <c r="S412">
        <f t="shared" si="20"/>
        <v>4.8899999999999997</v>
      </c>
    </row>
    <row r="413" spans="1:19" x14ac:dyDescent="0.25">
      <c r="A413" s="2">
        <v>37</v>
      </c>
      <c r="B413" s="2" t="s">
        <v>20</v>
      </c>
      <c r="C413" s="2">
        <v>1</v>
      </c>
      <c r="D413" s="2">
        <v>4</v>
      </c>
      <c r="E413" s="2" t="s">
        <v>15</v>
      </c>
      <c r="F413" s="2">
        <v>1</v>
      </c>
      <c r="G413" s="2">
        <v>1000</v>
      </c>
      <c r="H413" s="2">
        <v>1889404341</v>
      </c>
      <c r="I413" s="2">
        <v>10</v>
      </c>
      <c r="J413" s="2">
        <v>50</v>
      </c>
      <c r="K413" s="2">
        <v>0</v>
      </c>
      <c r="L413" s="3">
        <f xml:space="preserve"> 0 + 27.05</f>
        <v>27.05</v>
      </c>
      <c r="M413" s="3">
        <f xml:space="preserve"> 0 + 20.8</f>
        <v>20.8</v>
      </c>
      <c r="N413" s="3">
        <f xml:space="preserve"> 0 + 51.2</f>
        <v>51.2</v>
      </c>
      <c r="O413" s="2">
        <v>0</v>
      </c>
      <c r="Q413">
        <f t="shared" si="18"/>
        <v>6.7625000000000002</v>
      </c>
      <c r="R413">
        <f t="shared" si="19"/>
        <v>5.2</v>
      </c>
      <c r="S413">
        <f t="shared" si="20"/>
        <v>12.8</v>
      </c>
    </row>
    <row r="414" spans="1:19" x14ac:dyDescent="0.25">
      <c r="A414" s="2">
        <v>37</v>
      </c>
      <c r="B414" s="2" t="s">
        <v>20</v>
      </c>
      <c r="C414" s="2">
        <v>1</v>
      </c>
      <c r="D414" s="2">
        <v>4</v>
      </c>
      <c r="E414" s="2" t="s">
        <v>16</v>
      </c>
      <c r="F414" s="2">
        <v>1</v>
      </c>
      <c r="G414" s="2">
        <v>1000</v>
      </c>
      <c r="H414" s="2">
        <v>1889404341</v>
      </c>
      <c r="I414" s="2">
        <v>10</v>
      </c>
      <c r="J414" s="2">
        <v>50</v>
      </c>
      <c r="K414" s="2">
        <v>0</v>
      </c>
      <c r="L414" s="3">
        <f xml:space="preserve"> 0 + 6.69</f>
        <v>6.69</v>
      </c>
      <c r="M414" s="3">
        <f xml:space="preserve"> 0 + 12.65</f>
        <v>12.65</v>
      </c>
      <c r="N414" s="3">
        <f xml:space="preserve"> 0 + 21.9</f>
        <v>21.9</v>
      </c>
      <c r="O414" s="2">
        <v>0</v>
      </c>
      <c r="Q414">
        <f t="shared" si="18"/>
        <v>1.6725000000000001</v>
      </c>
      <c r="R414">
        <f t="shared" si="19"/>
        <v>3.1625000000000001</v>
      </c>
      <c r="S414">
        <f t="shared" si="20"/>
        <v>5.4749999999999996</v>
      </c>
    </row>
    <row r="415" spans="1:19" x14ac:dyDescent="0.25">
      <c r="A415" s="2">
        <v>37</v>
      </c>
      <c r="B415" s="2" t="s">
        <v>20</v>
      </c>
      <c r="C415" s="2">
        <v>1</v>
      </c>
      <c r="D415" s="2">
        <v>4</v>
      </c>
      <c r="E415" s="2" t="s">
        <v>17</v>
      </c>
      <c r="F415" s="2">
        <v>1</v>
      </c>
      <c r="G415" s="2">
        <v>1000</v>
      </c>
      <c r="H415" s="2">
        <v>1889404341</v>
      </c>
      <c r="I415" s="2">
        <v>10</v>
      </c>
      <c r="J415" s="2">
        <v>50</v>
      </c>
      <c r="K415" s="2">
        <v>0</v>
      </c>
      <c r="L415" s="3">
        <f xml:space="preserve"> 0 + 8.67</f>
        <v>8.67</v>
      </c>
      <c r="M415" s="3">
        <f xml:space="preserve"> 0 + 6.94</f>
        <v>6.94</v>
      </c>
      <c r="N415" s="3">
        <f xml:space="preserve"> 0 + 17.44</f>
        <v>17.440000000000001</v>
      </c>
      <c r="O415" s="2">
        <v>0</v>
      </c>
      <c r="Q415">
        <f t="shared" si="18"/>
        <v>2.1675</v>
      </c>
      <c r="R415">
        <f t="shared" si="19"/>
        <v>1.7350000000000001</v>
      </c>
      <c r="S415">
        <f t="shared" si="20"/>
        <v>4.3600000000000003</v>
      </c>
    </row>
    <row r="416" spans="1:19" x14ac:dyDescent="0.25">
      <c r="A416" s="2">
        <v>38</v>
      </c>
      <c r="B416" s="2" t="s">
        <v>20</v>
      </c>
      <c r="C416" s="2">
        <v>1</v>
      </c>
      <c r="D416" s="2">
        <v>4</v>
      </c>
      <c r="E416" s="2" t="s">
        <v>15</v>
      </c>
      <c r="F416" s="2">
        <v>1</v>
      </c>
      <c r="G416" s="2">
        <v>1000</v>
      </c>
      <c r="H416" s="2">
        <v>1277861863</v>
      </c>
      <c r="I416" s="2">
        <v>10</v>
      </c>
      <c r="J416" s="2">
        <v>50</v>
      </c>
      <c r="K416" s="2">
        <v>0</v>
      </c>
      <c r="L416" s="3">
        <f xml:space="preserve"> 0 + 31.09</f>
        <v>31.09</v>
      </c>
      <c r="M416" s="3">
        <f xml:space="preserve"> 0 + 24.23</f>
        <v>24.23</v>
      </c>
      <c r="N416" s="3">
        <f xml:space="preserve"> 0 + 58.47</f>
        <v>58.47</v>
      </c>
      <c r="O416" s="2">
        <v>0</v>
      </c>
      <c r="Q416">
        <f t="shared" si="18"/>
        <v>7.7725</v>
      </c>
      <c r="R416">
        <f t="shared" si="19"/>
        <v>6.0575000000000001</v>
      </c>
      <c r="S416">
        <f t="shared" si="20"/>
        <v>14.6175</v>
      </c>
    </row>
    <row r="417" spans="1:19" x14ac:dyDescent="0.25">
      <c r="A417" s="2">
        <v>38</v>
      </c>
      <c r="B417" s="2" t="s">
        <v>20</v>
      </c>
      <c r="C417" s="2">
        <v>1</v>
      </c>
      <c r="D417" s="2">
        <v>4</v>
      </c>
      <c r="E417" s="2" t="s">
        <v>16</v>
      </c>
      <c r="F417" s="2">
        <v>1</v>
      </c>
      <c r="G417" s="2">
        <v>1000</v>
      </c>
      <c r="H417" s="2">
        <v>1277861863</v>
      </c>
      <c r="I417" s="2">
        <v>10</v>
      </c>
      <c r="J417" s="2">
        <v>50</v>
      </c>
      <c r="K417" s="2">
        <v>0</v>
      </c>
      <c r="L417" s="3">
        <f xml:space="preserve"> 0 + 8.15</f>
        <v>8.15</v>
      </c>
      <c r="M417" s="3">
        <f xml:space="preserve"> 0 + 13.51</f>
        <v>13.51</v>
      </c>
      <c r="N417" s="3">
        <f xml:space="preserve"> 0 + 24.04</f>
        <v>24.04</v>
      </c>
      <c r="O417" s="2">
        <v>0</v>
      </c>
      <c r="Q417">
        <f t="shared" si="18"/>
        <v>2.0375000000000001</v>
      </c>
      <c r="R417">
        <f t="shared" si="19"/>
        <v>3.3774999999999999</v>
      </c>
      <c r="S417">
        <f t="shared" si="20"/>
        <v>6.01</v>
      </c>
    </row>
    <row r="418" spans="1:19" x14ac:dyDescent="0.25">
      <c r="A418" s="2">
        <v>38</v>
      </c>
      <c r="B418" s="2" t="s">
        <v>20</v>
      </c>
      <c r="C418" s="2">
        <v>1</v>
      </c>
      <c r="D418" s="2">
        <v>4</v>
      </c>
      <c r="E418" s="2" t="s">
        <v>17</v>
      </c>
      <c r="F418" s="2">
        <v>1</v>
      </c>
      <c r="G418" s="2">
        <v>1000</v>
      </c>
      <c r="H418" s="2">
        <v>1277861863</v>
      </c>
      <c r="I418" s="2">
        <v>10</v>
      </c>
      <c r="J418" s="2">
        <v>50</v>
      </c>
      <c r="K418" s="2">
        <v>0</v>
      </c>
      <c r="L418" s="3">
        <f xml:space="preserve"> 0 + 15.6</f>
        <v>15.6</v>
      </c>
      <c r="M418" s="3">
        <f xml:space="preserve"> 0 + 11.11</f>
        <v>11.11</v>
      </c>
      <c r="N418" s="3">
        <f xml:space="preserve"> 0 + 28.61</f>
        <v>28.61</v>
      </c>
      <c r="O418" s="2">
        <v>0</v>
      </c>
      <c r="Q418">
        <f t="shared" si="18"/>
        <v>3.9</v>
      </c>
      <c r="R418">
        <f t="shared" si="19"/>
        <v>2.7774999999999999</v>
      </c>
      <c r="S418">
        <f t="shared" si="20"/>
        <v>7.1524999999999999</v>
      </c>
    </row>
    <row r="419" spans="1:19" x14ac:dyDescent="0.25">
      <c r="A419" s="2">
        <v>39</v>
      </c>
      <c r="B419" s="2" t="s">
        <v>20</v>
      </c>
      <c r="C419" s="2">
        <v>1</v>
      </c>
      <c r="D419" s="2">
        <v>4</v>
      </c>
      <c r="E419" s="2" t="s">
        <v>15</v>
      </c>
      <c r="F419" s="2">
        <v>1</v>
      </c>
      <c r="G419" s="2">
        <v>1000</v>
      </c>
      <c r="H419" s="2">
        <v>1633233815</v>
      </c>
      <c r="I419" s="2">
        <v>10</v>
      </c>
      <c r="J419" s="2">
        <v>50</v>
      </c>
      <c r="K419" s="2">
        <v>0</v>
      </c>
      <c r="L419" s="3">
        <f xml:space="preserve"> 0 + 25.07</f>
        <v>25.07</v>
      </c>
      <c r="M419" s="3">
        <f xml:space="preserve"> 0 + 20.81</f>
        <v>20.81</v>
      </c>
      <c r="N419" s="3">
        <f xml:space="preserve"> 0 + 48.96</f>
        <v>48.96</v>
      </c>
      <c r="O419" s="2">
        <v>0</v>
      </c>
      <c r="Q419">
        <f t="shared" si="18"/>
        <v>6.2675000000000001</v>
      </c>
      <c r="R419">
        <f t="shared" si="19"/>
        <v>5.2024999999999997</v>
      </c>
      <c r="S419">
        <f t="shared" si="20"/>
        <v>12.24</v>
      </c>
    </row>
    <row r="420" spans="1:19" x14ac:dyDescent="0.25">
      <c r="A420" s="2">
        <v>39</v>
      </c>
      <c r="B420" s="2" t="s">
        <v>20</v>
      </c>
      <c r="C420" s="2">
        <v>1</v>
      </c>
      <c r="D420" s="2">
        <v>4</v>
      </c>
      <c r="E420" s="2" t="s">
        <v>16</v>
      </c>
      <c r="F420" s="2">
        <v>1</v>
      </c>
      <c r="G420" s="2">
        <v>1000</v>
      </c>
      <c r="H420" s="2">
        <v>1633233815</v>
      </c>
      <c r="I420" s="2">
        <v>10</v>
      </c>
      <c r="J420" s="2">
        <v>50</v>
      </c>
      <c r="K420" s="2">
        <v>0</v>
      </c>
      <c r="L420" s="3">
        <f xml:space="preserve"> 0 + 10.63</f>
        <v>10.63</v>
      </c>
      <c r="M420" s="3">
        <f xml:space="preserve"> 0 + 15.95</f>
        <v>15.95</v>
      </c>
      <c r="N420" s="3">
        <f xml:space="preserve"> 0 + 29.1</f>
        <v>29.1</v>
      </c>
      <c r="O420" s="2">
        <v>0</v>
      </c>
      <c r="Q420">
        <f t="shared" si="18"/>
        <v>2.6575000000000002</v>
      </c>
      <c r="R420">
        <f t="shared" si="19"/>
        <v>3.9874999999999998</v>
      </c>
      <c r="S420">
        <f t="shared" si="20"/>
        <v>7.2750000000000004</v>
      </c>
    </row>
    <row r="421" spans="1:19" x14ac:dyDescent="0.25">
      <c r="A421" s="2">
        <v>39</v>
      </c>
      <c r="B421" s="2" t="s">
        <v>20</v>
      </c>
      <c r="C421" s="2">
        <v>1</v>
      </c>
      <c r="D421" s="2">
        <v>4</v>
      </c>
      <c r="E421" s="2" t="s">
        <v>17</v>
      </c>
      <c r="F421" s="2">
        <v>1</v>
      </c>
      <c r="G421" s="2">
        <v>1000</v>
      </c>
      <c r="H421" s="2">
        <v>1633233815</v>
      </c>
      <c r="I421" s="2">
        <v>10</v>
      </c>
      <c r="J421" s="2">
        <v>50</v>
      </c>
      <c r="K421" s="2">
        <v>0</v>
      </c>
      <c r="L421" s="3">
        <f xml:space="preserve"> 0 + 6.17</f>
        <v>6.17</v>
      </c>
      <c r="M421" s="3">
        <f xml:space="preserve"> 0 + 6.49</f>
        <v>6.49</v>
      </c>
      <c r="N421" s="3">
        <f xml:space="preserve"> 0 + 14.58</f>
        <v>14.58</v>
      </c>
      <c r="O421" s="2">
        <v>0</v>
      </c>
      <c r="Q421">
        <f t="shared" si="18"/>
        <v>1.5425</v>
      </c>
      <c r="R421">
        <f t="shared" si="19"/>
        <v>1.6225000000000001</v>
      </c>
      <c r="S421">
        <f t="shared" si="20"/>
        <v>3.645</v>
      </c>
    </row>
    <row r="422" spans="1:19" x14ac:dyDescent="0.25">
      <c r="A422" s="2">
        <v>40</v>
      </c>
      <c r="B422" s="2" t="s">
        <v>20</v>
      </c>
      <c r="C422" s="2">
        <v>1</v>
      </c>
      <c r="D422" s="2">
        <v>4</v>
      </c>
      <c r="E422" s="2" t="s">
        <v>15</v>
      </c>
      <c r="F422" s="2">
        <v>1</v>
      </c>
      <c r="G422" s="2">
        <v>1000</v>
      </c>
      <c r="H422" s="2">
        <v>431804828</v>
      </c>
      <c r="I422" s="2">
        <v>10</v>
      </c>
      <c r="J422" s="2">
        <v>50</v>
      </c>
      <c r="K422" s="2">
        <v>0</v>
      </c>
      <c r="L422" s="3">
        <f xml:space="preserve"> 0 + 25.4</f>
        <v>25.4</v>
      </c>
      <c r="M422" s="3">
        <f xml:space="preserve"> 0 + 20.99</f>
        <v>20.99</v>
      </c>
      <c r="N422" s="3">
        <f xml:space="preserve"> 0 + 49.91</f>
        <v>49.91</v>
      </c>
      <c r="O422" s="2">
        <v>0</v>
      </c>
      <c r="Q422">
        <f t="shared" si="18"/>
        <v>6.35</v>
      </c>
      <c r="R422">
        <f t="shared" si="19"/>
        <v>5.2474999999999996</v>
      </c>
      <c r="S422">
        <f t="shared" si="20"/>
        <v>12.477499999999999</v>
      </c>
    </row>
    <row r="423" spans="1:19" x14ac:dyDescent="0.25">
      <c r="A423" s="2">
        <v>40</v>
      </c>
      <c r="B423" s="2" t="s">
        <v>20</v>
      </c>
      <c r="C423" s="2">
        <v>1</v>
      </c>
      <c r="D423" s="2">
        <v>4</v>
      </c>
      <c r="E423" s="2" t="s">
        <v>16</v>
      </c>
      <c r="F423" s="2">
        <v>1</v>
      </c>
      <c r="G423" s="2">
        <v>1000</v>
      </c>
      <c r="H423" s="2">
        <v>431804828</v>
      </c>
      <c r="I423" s="2">
        <v>10</v>
      </c>
      <c r="J423" s="2">
        <v>50</v>
      </c>
      <c r="K423" s="2">
        <v>0</v>
      </c>
      <c r="L423" s="3">
        <f xml:space="preserve"> 0 + 8.73</f>
        <v>8.73</v>
      </c>
      <c r="M423" s="3">
        <f xml:space="preserve"> 0 + 14.44</f>
        <v>14.44</v>
      </c>
      <c r="N423" s="3">
        <f xml:space="preserve"> 0 + 25.68</f>
        <v>25.68</v>
      </c>
      <c r="O423" s="2">
        <v>0</v>
      </c>
      <c r="Q423">
        <f t="shared" si="18"/>
        <v>2.1825000000000001</v>
      </c>
      <c r="R423">
        <f t="shared" si="19"/>
        <v>3.61</v>
      </c>
      <c r="S423">
        <f t="shared" si="20"/>
        <v>6.42</v>
      </c>
    </row>
    <row r="424" spans="1:19" x14ac:dyDescent="0.25">
      <c r="A424" s="2">
        <v>40</v>
      </c>
      <c r="B424" s="2" t="s">
        <v>20</v>
      </c>
      <c r="C424" s="2">
        <v>1</v>
      </c>
      <c r="D424" s="2">
        <v>4</v>
      </c>
      <c r="E424" s="2" t="s">
        <v>17</v>
      </c>
      <c r="F424" s="2">
        <v>1</v>
      </c>
      <c r="G424" s="2">
        <v>1000</v>
      </c>
      <c r="H424" s="2">
        <v>431804828</v>
      </c>
      <c r="I424" s="2">
        <v>10</v>
      </c>
      <c r="J424" s="2">
        <v>50</v>
      </c>
      <c r="K424" s="2">
        <v>0</v>
      </c>
      <c r="L424" s="3">
        <f xml:space="preserve"> 0 + 14.7</f>
        <v>14.7</v>
      </c>
      <c r="M424" s="3">
        <f xml:space="preserve"> 0 + 10.69</f>
        <v>10.69</v>
      </c>
      <c r="N424" s="3">
        <f xml:space="preserve"> 0 + 27.36</f>
        <v>27.36</v>
      </c>
      <c r="O424" s="2">
        <v>0</v>
      </c>
      <c r="Q424">
        <f t="shared" si="18"/>
        <v>3.6749999999999998</v>
      </c>
      <c r="R424">
        <f t="shared" si="19"/>
        <v>2.6724999999999999</v>
      </c>
      <c r="S424">
        <f t="shared" si="20"/>
        <v>6.84</v>
      </c>
    </row>
    <row r="425" spans="1:19" x14ac:dyDescent="0.25">
      <c r="A425" s="2">
        <v>41</v>
      </c>
      <c r="B425" s="2" t="s">
        <v>20</v>
      </c>
      <c r="C425" s="2">
        <v>1</v>
      </c>
      <c r="D425" s="2">
        <v>4</v>
      </c>
      <c r="E425" s="2" t="s">
        <v>15</v>
      </c>
      <c r="F425" s="2">
        <v>1</v>
      </c>
      <c r="G425" s="2">
        <v>1000</v>
      </c>
      <c r="H425" s="2">
        <v>1159233396</v>
      </c>
      <c r="I425" s="2">
        <v>10</v>
      </c>
      <c r="J425" s="2">
        <v>50</v>
      </c>
      <c r="K425" s="2">
        <v>0</v>
      </c>
      <c r="L425" s="3">
        <f xml:space="preserve"> 0 + 30.96</f>
        <v>30.96</v>
      </c>
      <c r="M425" s="3">
        <f xml:space="preserve"> 0 + 26.16</f>
        <v>26.16</v>
      </c>
      <c r="N425" s="3">
        <f xml:space="preserve"> 60 + 0.48</f>
        <v>60.48</v>
      </c>
      <c r="O425" s="2">
        <v>0</v>
      </c>
      <c r="Q425">
        <f t="shared" si="18"/>
        <v>7.74</v>
      </c>
      <c r="R425">
        <f t="shared" si="19"/>
        <v>6.54</v>
      </c>
      <c r="S425">
        <f t="shared" si="20"/>
        <v>15.12</v>
      </c>
    </row>
    <row r="426" spans="1:19" x14ac:dyDescent="0.25">
      <c r="A426" s="2">
        <v>41</v>
      </c>
      <c r="B426" s="2" t="s">
        <v>20</v>
      </c>
      <c r="C426" s="2">
        <v>1</v>
      </c>
      <c r="D426" s="2">
        <v>4</v>
      </c>
      <c r="E426" s="2" t="s">
        <v>16</v>
      </c>
      <c r="F426" s="2">
        <v>1</v>
      </c>
      <c r="G426" s="2">
        <v>1000</v>
      </c>
      <c r="H426" s="2">
        <v>1159233396</v>
      </c>
      <c r="I426" s="2">
        <v>10</v>
      </c>
      <c r="J426" s="2">
        <v>50</v>
      </c>
      <c r="K426" s="2">
        <v>0</v>
      </c>
      <c r="L426" s="3">
        <f xml:space="preserve"> 0 + 8.74</f>
        <v>8.74</v>
      </c>
      <c r="M426" s="3">
        <f xml:space="preserve"> 0 + 15.7</f>
        <v>15.7</v>
      </c>
      <c r="N426" s="3">
        <f xml:space="preserve"> 0 + 27.32</f>
        <v>27.32</v>
      </c>
      <c r="O426" s="2">
        <v>0</v>
      </c>
      <c r="Q426">
        <f t="shared" si="18"/>
        <v>2.1850000000000001</v>
      </c>
      <c r="R426">
        <f t="shared" si="19"/>
        <v>3.9249999999999998</v>
      </c>
      <c r="S426">
        <f t="shared" si="20"/>
        <v>6.83</v>
      </c>
    </row>
    <row r="427" spans="1:19" x14ac:dyDescent="0.25">
      <c r="A427" s="2">
        <v>41</v>
      </c>
      <c r="B427" s="2" t="s">
        <v>20</v>
      </c>
      <c r="C427" s="2">
        <v>1</v>
      </c>
      <c r="D427" s="2">
        <v>4</v>
      </c>
      <c r="E427" s="2" t="s">
        <v>17</v>
      </c>
      <c r="F427" s="2">
        <v>1</v>
      </c>
      <c r="G427" s="2">
        <v>1000</v>
      </c>
      <c r="H427" s="2">
        <v>1159233396</v>
      </c>
      <c r="I427" s="2">
        <v>10</v>
      </c>
      <c r="J427" s="2">
        <v>50</v>
      </c>
      <c r="K427" s="2">
        <v>0</v>
      </c>
      <c r="L427" s="3">
        <f xml:space="preserve"> 0 + 12.29</f>
        <v>12.29</v>
      </c>
      <c r="M427" s="3">
        <f xml:space="preserve"> 0 + 9.77</f>
        <v>9.77</v>
      </c>
      <c r="N427" s="3">
        <f xml:space="preserve"> 0 + 23.91</f>
        <v>23.91</v>
      </c>
      <c r="O427" s="2">
        <v>0</v>
      </c>
      <c r="Q427">
        <f t="shared" si="18"/>
        <v>3.0724999999999998</v>
      </c>
      <c r="R427">
        <f t="shared" si="19"/>
        <v>2.4424999999999999</v>
      </c>
      <c r="S427">
        <f t="shared" si="20"/>
        <v>5.9775</v>
      </c>
    </row>
    <row r="428" spans="1:19" x14ac:dyDescent="0.25">
      <c r="A428" s="2">
        <v>42</v>
      </c>
      <c r="B428" s="2" t="s">
        <v>20</v>
      </c>
      <c r="C428" s="2">
        <v>1</v>
      </c>
      <c r="D428" s="2">
        <v>4</v>
      </c>
      <c r="E428" s="2" t="s">
        <v>15</v>
      </c>
      <c r="F428" s="2">
        <v>1</v>
      </c>
      <c r="G428" s="2">
        <v>1000</v>
      </c>
      <c r="H428" s="2">
        <v>570492694</v>
      </c>
      <c r="I428" s="2">
        <v>10</v>
      </c>
      <c r="J428" s="2">
        <v>50</v>
      </c>
      <c r="K428" s="2">
        <v>0</v>
      </c>
      <c r="L428" s="3">
        <f xml:space="preserve"> 0 + 28.54</f>
        <v>28.54</v>
      </c>
      <c r="M428" s="3">
        <f xml:space="preserve"> 0 + 22.33</f>
        <v>22.33</v>
      </c>
      <c r="N428" s="3">
        <f xml:space="preserve"> 0 + 53.99</f>
        <v>53.99</v>
      </c>
      <c r="O428" s="2">
        <v>0</v>
      </c>
      <c r="Q428">
        <f t="shared" si="18"/>
        <v>7.1349999999999998</v>
      </c>
      <c r="R428">
        <f t="shared" si="19"/>
        <v>5.5824999999999996</v>
      </c>
      <c r="S428">
        <f t="shared" si="20"/>
        <v>13.4975</v>
      </c>
    </row>
    <row r="429" spans="1:19" x14ac:dyDescent="0.25">
      <c r="A429" s="2">
        <v>42</v>
      </c>
      <c r="B429" s="2" t="s">
        <v>20</v>
      </c>
      <c r="C429" s="2">
        <v>1</v>
      </c>
      <c r="D429" s="2">
        <v>4</v>
      </c>
      <c r="E429" s="2" t="s">
        <v>16</v>
      </c>
      <c r="F429" s="2">
        <v>1</v>
      </c>
      <c r="G429" s="2">
        <v>1000</v>
      </c>
      <c r="H429" s="2">
        <v>570492694</v>
      </c>
      <c r="I429" s="2">
        <v>10</v>
      </c>
      <c r="J429" s="2">
        <v>50</v>
      </c>
      <c r="K429" s="2">
        <v>0</v>
      </c>
      <c r="L429" s="3">
        <f xml:space="preserve"> 0 + 9.84</f>
        <v>9.84</v>
      </c>
      <c r="M429" s="3">
        <f xml:space="preserve"> 0 + 14.59</f>
        <v>14.59</v>
      </c>
      <c r="N429" s="3">
        <f xml:space="preserve"> 0 + 26.77</f>
        <v>26.77</v>
      </c>
      <c r="O429" s="2">
        <v>0</v>
      </c>
      <c r="Q429">
        <f t="shared" si="18"/>
        <v>2.46</v>
      </c>
      <c r="R429">
        <f t="shared" si="19"/>
        <v>3.6475</v>
      </c>
      <c r="S429">
        <f t="shared" si="20"/>
        <v>6.6924999999999999</v>
      </c>
    </row>
    <row r="430" spans="1:19" x14ac:dyDescent="0.25">
      <c r="A430" s="2">
        <v>42</v>
      </c>
      <c r="B430" s="2" t="s">
        <v>20</v>
      </c>
      <c r="C430" s="2">
        <v>1</v>
      </c>
      <c r="D430" s="2">
        <v>4</v>
      </c>
      <c r="E430" s="2" t="s">
        <v>17</v>
      </c>
      <c r="F430" s="2">
        <v>1</v>
      </c>
      <c r="G430" s="2">
        <v>1000</v>
      </c>
      <c r="H430" s="2">
        <v>570492694</v>
      </c>
      <c r="I430" s="2">
        <v>10</v>
      </c>
      <c r="J430" s="2">
        <v>50</v>
      </c>
      <c r="K430" s="2">
        <v>0</v>
      </c>
      <c r="L430" s="3">
        <f xml:space="preserve"> 0 + 15.22</f>
        <v>15.22</v>
      </c>
      <c r="M430" s="3">
        <f xml:space="preserve"> 0 + 11.32</f>
        <v>11.32</v>
      </c>
      <c r="N430" s="3">
        <f xml:space="preserve"> 0 + 28.48</f>
        <v>28.48</v>
      </c>
      <c r="O430" s="2">
        <v>0</v>
      </c>
      <c r="Q430">
        <f t="shared" si="18"/>
        <v>3.8050000000000002</v>
      </c>
      <c r="R430">
        <f t="shared" si="19"/>
        <v>2.83</v>
      </c>
      <c r="S430">
        <f t="shared" si="20"/>
        <v>7.12</v>
      </c>
    </row>
    <row r="431" spans="1:19" x14ac:dyDescent="0.25">
      <c r="A431" s="2">
        <v>43</v>
      </c>
      <c r="B431" s="2" t="s">
        <v>20</v>
      </c>
      <c r="C431" s="2">
        <v>1</v>
      </c>
      <c r="D431" s="2">
        <v>4</v>
      </c>
      <c r="E431" s="2" t="s">
        <v>15</v>
      </c>
      <c r="F431" s="2">
        <v>1</v>
      </c>
      <c r="G431" s="2">
        <v>1000</v>
      </c>
      <c r="H431" s="2">
        <v>939421478</v>
      </c>
      <c r="I431" s="2">
        <v>10</v>
      </c>
      <c r="J431" s="2">
        <v>50</v>
      </c>
      <c r="K431" s="2">
        <v>0</v>
      </c>
      <c r="L431" s="3">
        <f xml:space="preserve"> 0 + 24.5</f>
        <v>24.5</v>
      </c>
      <c r="M431" s="3">
        <f xml:space="preserve"> 0 + 20.98</f>
        <v>20.98</v>
      </c>
      <c r="N431" s="3">
        <f xml:space="preserve"> 0 + 49.08</f>
        <v>49.08</v>
      </c>
      <c r="O431" s="2">
        <v>0</v>
      </c>
      <c r="Q431">
        <f t="shared" si="18"/>
        <v>6.125</v>
      </c>
      <c r="R431">
        <f t="shared" si="19"/>
        <v>5.2450000000000001</v>
      </c>
      <c r="S431">
        <f t="shared" si="20"/>
        <v>12.27</v>
      </c>
    </row>
    <row r="432" spans="1:19" x14ac:dyDescent="0.25">
      <c r="A432" s="2">
        <v>43</v>
      </c>
      <c r="B432" s="2" t="s">
        <v>20</v>
      </c>
      <c r="C432" s="2">
        <v>1</v>
      </c>
      <c r="D432" s="2">
        <v>4</v>
      </c>
      <c r="E432" s="2" t="s">
        <v>16</v>
      </c>
      <c r="F432" s="2">
        <v>1</v>
      </c>
      <c r="G432" s="2">
        <v>1000</v>
      </c>
      <c r="H432" s="2">
        <v>939421478</v>
      </c>
      <c r="I432" s="2">
        <v>10</v>
      </c>
      <c r="J432" s="2">
        <v>50</v>
      </c>
      <c r="K432" s="2">
        <v>0</v>
      </c>
      <c r="L432" s="3">
        <f xml:space="preserve"> 0 + 7.86</f>
        <v>7.86</v>
      </c>
      <c r="M432" s="3">
        <f xml:space="preserve"> 0 + 14.26</f>
        <v>14.26</v>
      </c>
      <c r="N432" s="3">
        <f xml:space="preserve"> 0 + 24.56</f>
        <v>24.56</v>
      </c>
      <c r="O432" s="2">
        <v>0</v>
      </c>
      <c r="Q432">
        <f t="shared" si="18"/>
        <v>1.9650000000000001</v>
      </c>
      <c r="R432">
        <f t="shared" si="19"/>
        <v>3.5649999999999999</v>
      </c>
      <c r="S432">
        <f t="shared" si="20"/>
        <v>6.14</v>
      </c>
    </row>
    <row r="433" spans="1:19" x14ac:dyDescent="0.25">
      <c r="A433" s="2">
        <v>43</v>
      </c>
      <c r="B433" s="2" t="s">
        <v>20</v>
      </c>
      <c r="C433" s="2">
        <v>1</v>
      </c>
      <c r="D433" s="2">
        <v>4</v>
      </c>
      <c r="E433" s="2" t="s">
        <v>17</v>
      </c>
      <c r="F433" s="2">
        <v>1</v>
      </c>
      <c r="G433" s="2">
        <v>1000</v>
      </c>
      <c r="H433" s="2">
        <v>939421478</v>
      </c>
      <c r="I433" s="2">
        <v>10</v>
      </c>
      <c r="J433" s="2">
        <v>50</v>
      </c>
      <c r="K433" s="2">
        <v>0</v>
      </c>
      <c r="L433" s="3">
        <f xml:space="preserve"> 0 + 12.05</f>
        <v>12.05</v>
      </c>
      <c r="M433" s="3">
        <f xml:space="preserve"> 0 + 9.46</f>
        <v>9.4600000000000009</v>
      </c>
      <c r="N433" s="3">
        <f xml:space="preserve"> 0 + 23.5</f>
        <v>23.5</v>
      </c>
      <c r="O433" s="2">
        <v>0</v>
      </c>
      <c r="Q433">
        <f t="shared" si="18"/>
        <v>3.0125000000000002</v>
      </c>
      <c r="R433">
        <f t="shared" si="19"/>
        <v>2.3650000000000002</v>
      </c>
      <c r="S433">
        <f t="shared" si="20"/>
        <v>5.875</v>
      </c>
    </row>
    <row r="434" spans="1:19" x14ac:dyDescent="0.25">
      <c r="A434" s="2">
        <v>44</v>
      </c>
      <c r="B434" s="2" t="s">
        <v>20</v>
      </c>
      <c r="C434" s="2">
        <v>1</v>
      </c>
      <c r="D434" s="2">
        <v>4</v>
      </c>
      <c r="E434" s="2" t="s">
        <v>15</v>
      </c>
      <c r="F434" s="2">
        <v>1</v>
      </c>
      <c r="G434" s="2">
        <v>1000</v>
      </c>
      <c r="H434" s="2">
        <v>307252398</v>
      </c>
      <c r="I434" s="2">
        <v>10</v>
      </c>
      <c r="J434" s="2">
        <v>50</v>
      </c>
      <c r="K434" s="2">
        <v>0</v>
      </c>
      <c r="L434" s="3">
        <f xml:space="preserve"> 0 + 31.11</f>
        <v>31.11</v>
      </c>
      <c r="M434" s="3">
        <f xml:space="preserve"> 0 + 23.26</f>
        <v>23.26</v>
      </c>
      <c r="N434" s="3">
        <f xml:space="preserve"> 0 + 57.71</f>
        <v>57.71</v>
      </c>
      <c r="O434" s="2">
        <v>0</v>
      </c>
      <c r="Q434">
        <f t="shared" si="18"/>
        <v>7.7774999999999999</v>
      </c>
      <c r="R434">
        <f t="shared" si="19"/>
        <v>5.8150000000000004</v>
      </c>
      <c r="S434">
        <f t="shared" si="20"/>
        <v>14.4275</v>
      </c>
    </row>
    <row r="435" spans="1:19" x14ac:dyDescent="0.25">
      <c r="A435" s="2">
        <v>44</v>
      </c>
      <c r="B435" s="2" t="s">
        <v>20</v>
      </c>
      <c r="C435" s="2">
        <v>1</v>
      </c>
      <c r="D435" s="2">
        <v>4</v>
      </c>
      <c r="E435" s="2" t="s">
        <v>16</v>
      </c>
      <c r="F435" s="2">
        <v>1</v>
      </c>
      <c r="G435" s="2">
        <v>1000</v>
      </c>
      <c r="H435" s="2">
        <v>307252398</v>
      </c>
      <c r="I435" s="2">
        <v>10</v>
      </c>
      <c r="J435" s="2">
        <v>50</v>
      </c>
      <c r="K435" s="2">
        <v>0</v>
      </c>
      <c r="L435" s="3">
        <f xml:space="preserve"> 0 + 8.24</f>
        <v>8.24</v>
      </c>
      <c r="M435" s="3">
        <f xml:space="preserve"> 0 + 13.21</f>
        <v>13.21</v>
      </c>
      <c r="N435" s="3">
        <f xml:space="preserve"> 0 + 23.85</f>
        <v>23.85</v>
      </c>
      <c r="O435" s="2">
        <v>0</v>
      </c>
      <c r="Q435">
        <f t="shared" si="18"/>
        <v>2.06</v>
      </c>
      <c r="R435">
        <f t="shared" si="19"/>
        <v>3.3025000000000002</v>
      </c>
      <c r="S435">
        <f t="shared" si="20"/>
        <v>5.9625000000000004</v>
      </c>
    </row>
    <row r="436" spans="1:19" x14ac:dyDescent="0.25">
      <c r="A436" s="2">
        <v>44</v>
      </c>
      <c r="B436" s="2" t="s">
        <v>20</v>
      </c>
      <c r="C436" s="2">
        <v>1</v>
      </c>
      <c r="D436" s="2">
        <v>4</v>
      </c>
      <c r="E436" s="2" t="s">
        <v>17</v>
      </c>
      <c r="F436" s="2">
        <v>1</v>
      </c>
      <c r="G436" s="2">
        <v>1000</v>
      </c>
      <c r="H436" s="2">
        <v>307252398</v>
      </c>
      <c r="I436" s="2">
        <v>10</v>
      </c>
      <c r="J436" s="2">
        <v>50</v>
      </c>
      <c r="K436" s="2">
        <v>0</v>
      </c>
      <c r="L436" s="3">
        <f xml:space="preserve"> 0 + 13.92</f>
        <v>13.92</v>
      </c>
      <c r="M436" s="3">
        <f xml:space="preserve"> 0 + 10.37</f>
        <v>10.37</v>
      </c>
      <c r="N436" s="3">
        <f xml:space="preserve"> 0 + 26.26</f>
        <v>26.26</v>
      </c>
      <c r="O436" s="2">
        <v>0</v>
      </c>
      <c r="Q436">
        <f t="shared" si="18"/>
        <v>3.48</v>
      </c>
      <c r="R436">
        <f t="shared" si="19"/>
        <v>2.5924999999999998</v>
      </c>
      <c r="S436">
        <f t="shared" si="20"/>
        <v>6.5650000000000004</v>
      </c>
    </row>
    <row r="437" spans="1:19" x14ac:dyDescent="0.25">
      <c r="A437" s="2">
        <v>45</v>
      </c>
      <c r="B437" s="2" t="s">
        <v>20</v>
      </c>
      <c r="C437" s="2">
        <v>1</v>
      </c>
      <c r="D437" s="2">
        <v>4</v>
      </c>
      <c r="E437" s="2" t="s">
        <v>15</v>
      </c>
      <c r="F437" s="2">
        <v>1</v>
      </c>
      <c r="G437" s="2">
        <v>1000</v>
      </c>
      <c r="H437" s="2">
        <v>933515109</v>
      </c>
      <c r="I437" s="2">
        <v>10</v>
      </c>
      <c r="J437" s="2">
        <v>50</v>
      </c>
      <c r="K437" s="2">
        <v>0</v>
      </c>
      <c r="L437" s="3">
        <f xml:space="preserve"> 0 + 29.76</f>
        <v>29.76</v>
      </c>
      <c r="M437" s="3">
        <f xml:space="preserve"> 0 + 22.05</f>
        <v>22.05</v>
      </c>
      <c r="N437" s="3">
        <f xml:space="preserve"> 0 + 55.4</f>
        <v>55.4</v>
      </c>
      <c r="O437" s="2">
        <v>0</v>
      </c>
      <c r="Q437">
        <f t="shared" si="18"/>
        <v>7.44</v>
      </c>
      <c r="R437">
        <f t="shared" si="19"/>
        <v>5.5125000000000002</v>
      </c>
      <c r="S437">
        <f t="shared" si="20"/>
        <v>13.85</v>
      </c>
    </row>
    <row r="438" spans="1:19" x14ac:dyDescent="0.25">
      <c r="A438" s="2">
        <v>45</v>
      </c>
      <c r="B438" s="2" t="s">
        <v>20</v>
      </c>
      <c r="C438" s="2">
        <v>1</v>
      </c>
      <c r="D438" s="2">
        <v>4</v>
      </c>
      <c r="E438" s="2" t="s">
        <v>16</v>
      </c>
      <c r="F438" s="2">
        <v>1</v>
      </c>
      <c r="G438" s="2">
        <v>1000</v>
      </c>
      <c r="H438" s="2">
        <v>933515109</v>
      </c>
      <c r="I438" s="2">
        <v>10</v>
      </c>
      <c r="J438" s="2">
        <v>50</v>
      </c>
      <c r="K438" s="2">
        <v>0</v>
      </c>
      <c r="L438" s="3">
        <f xml:space="preserve"> 0 + 14.11</f>
        <v>14.11</v>
      </c>
      <c r="M438" s="3">
        <f xml:space="preserve"> 0 + 17.25</f>
        <v>17.25</v>
      </c>
      <c r="N438" s="3">
        <f xml:space="preserve"> 0 + 33.63</f>
        <v>33.630000000000003</v>
      </c>
      <c r="O438" s="2">
        <v>0</v>
      </c>
      <c r="Q438">
        <f t="shared" si="18"/>
        <v>3.5274999999999999</v>
      </c>
      <c r="R438">
        <f t="shared" si="19"/>
        <v>4.3125</v>
      </c>
      <c r="S438">
        <f t="shared" si="20"/>
        <v>8.4075000000000006</v>
      </c>
    </row>
    <row r="439" spans="1:19" x14ac:dyDescent="0.25">
      <c r="A439" s="2">
        <v>45</v>
      </c>
      <c r="B439" s="2" t="s">
        <v>20</v>
      </c>
      <c r="C439" s="2">
        <v>1</v>
      </c>
      <c r="D439" s="2">
        <v>4</v>
      </c>
      <c r="E439" s="2" t="s">
        <v>17</v>
      </c>
      <c r="F439" s="2">
        <v>1</v>
      </c>
      <c r="G439" s="2">
        <v>1000</v>
      </c>
      <c r="H439" s="2">
        <v>933515109</v>
      </c>
      <c r="I439" s="2">
        <v>10</v>
      </c>
      <c r="J439" s="2">
        <v>50</v>
      </c>
      <c r="K439" s="2">
        <v>0</v>
      </c>
      <c r="L439" s="3">
        <f xml:space="preserve"> 0 + 12.22</f>
        <v>12.22</v>
      </c>
      <c r="M439" s="3">
        <f xml:space="preserve"> 0 + 10.2</f>
        <v>10.199999999999999</v>
      </c>
      <c r="N439" s="3">
        <f xml:space="preserve"> 0 + 24.34</f>
        <v>24.34</v>
      </c>
      <c r="O439" s="2">
        <v>0</v>
      </c>
      <c r="Q439">
        <f t="shared" si="18"/>
        <v>3.0550000000000002</v>
      </c>
      <c r="R439">
        <f t="shared" si="19"/>
        <v>2.5499999999999998</v>
      </c>
      <c r="S439">
        <f t="shared" si="20"/>
        <v>6.085</v>
      </c>
    </row>
    <row r="440" spans="1:19" x14ac:dyDescent="0.25">
      <c r="A440" s="2">
        <v>46</v>
      </c>
      <c r="B440" s="2" t="s">
        <v>20</v>
      </c>
      <c r="C440" s="2">
        <v>1</v>
      </c>
      <c r="D440" s="2">
        <v>4</v>
      </c>
      <c r="E440" s="2" t="s">
        <v>15</v>
      </c>
      <c r="F440" s="2">
        <v>1</v>
      </c>
      <c r="G440" s="2">
        <v>1000</v>
      </c>
      <c r="H440" s="2">
        <v>1199358335</v>
      </c>
      <c r="I440" s="2">
        <v>10</v>
      </c>
      <c r="J440" s="2">
        <v>50</v>
      </c>
      <c r="K440" s="2">
        <v>0</v>
      </c>
      <c r="L440" s="3">
        <f xml:space="preserve"> 0 + 31.3</f>
        <v>31.3</v>
      </c>
      <c r="M440" s="3">
        <f xml:space="preserve"> 0 + 22.87</f>
        <v>22.87</v>
      </c>
      <c r="N440" s="3">
        <f xml:space="preserve"> 0 + 57.47</f>
        <v>57.47</v>
      </c>
      <c r="O440" s="2">
        <v>0</v>
      </c>
      <c r="Q440">
        <f t="shared" si="18"/>
        <v>7.8250000000000002</v>
      </c>
      <c r="R440">
        <f t="shared" si="19"/>
        <v>5.7175000000000002</v>
      </c>
      <c r="S440">
        <f t="shared" si="20"/>
        <v>14.3675</v>
      </c>
    </row>
    <row r="441" spans="1:19" x14ac:dyDescent="0.25">
      <c r="A441" s="2">
        <v>46</v>
      </c>
      <c r="B441" s="2" t="s">
        <v>20</v>
      </c>
      <c r="C441" s="2">
        <v>1</v>
      </c>
      <c r="D441" s="2">
        <v>4</v>
      </c>
      <c r="E441" s="2" t="s">
        <v>16</v>
      </c>
      <c r="F441" s="2">
        <v>1</v>
      </c>
      <c r="G441" s="2">
        <v>1000</v>
      </c>
      <c r="H441" s="2">
        <v>1199358335</v>
      </c>
      <c r="I441" s="2">
        <v>10</v>
      </c>
      <c r="J441" s="2">
        <v>50</v>
      </c>
      <c r="K441" s="2">
        <v>0</v>
      </c>
      <c r="L441" s="3">
        <f xml:space="preserve"> 0 + 12</f>
        <v>12</v>
      </c>
      <c r="M441" s="3">
        <f xml:space="preserve"> 0 + 17.92</f>
        <v>17.920000000000002</v>
      </c>
      <c r="N441" s="3">
        <f xml:space="preserve"> 0 + 32.91</f>
        <v>32.909999999999997</v>
      </c>
      <c r="O441" s="2">
        <v>0</v>
      </c>
      <c r="Q441">
        <f t="shared" si="18"/>
        <v>3</v>
      </c>
      <c r="R441">
        <f t="shared" si="19"/>
        <v>4.4800000000000004</v>
      </c>
      <c r="S441">
        <f t="shared" si="20"/>
        <v>8.2274999999999991</v>
      </c>
    </row>
    <row r="442" spans="1:19" x14ac:dyDescent="0.25">
      <c r="A442" s="2">
        <v>46</v>
      </c>
      <c r="B442" s="2" t="s">
        <v>20</v>
      </c>
      <c r="C442" s="2">
        <v>1</v>
      </c>
      <c r="D442" s="2">
        <v>4</v>
      </c>
      <c r="E442" s="2" t="s">
        <v>17</v>
      </c>
      <c r="F442" s="2">
        <v>1</v>
      </c>
      <c r="G442" s="2">
        <v>1000</v>
      </c>
      <c r="H442" s="2">
        <v>1199358335</v>
      </c>
      <c r="I442" s="2">
        <v>10</v>
      </c>
      <c r="J442" s="2">
        <v>50</v>
      </c>
      <c r="K442" s="2">
        <v>0</v>
      </c>
      <c r="L442" s="3">
        <f xml:space="preserve"> 0 + 13.32</f>
        <v>13.32</v>
      </c>
      <c r="M442" s="3">
        <f xml:space="preserve"> 0 + 9.79</f>
        <v>9.7899999999999991</v>
      </c>
      <c r="N442" s="3">
        <f xml:space="preserve"> 0 + 24.93</f>
        <v>24.93</v>
      </c>
      <c r="O442" s="2">
        <v>0</v>
      </c>
      <c r="Q442">
        <f t="shared" si="18"/>
        <v>3.33</v>
      </c>
      <c r="R442">
        <f t="shared" si="19"/>
        <v>2.4474999999999998</v>
      </c>
      <c r="S442">
        <f t="shared" si="20"/>
        <v>6.2324999999999999</v>
      </c>
    </row>
    <row r="443" spans="1:19" x14ac:dyDescent="0.25">
      <c r="A443" s="2">
        <v>47</v>
      </c>
      <c r="B443" s="2" t="s">
        <v>20</v>
      </c>
      <c r="C443" s="2">
        <v>1</v>
      </c>
      <c r="D443" s="2">
        <v>4</v>
      </c>
      <c r="E443" s="2" t="s">
        <v>15</v>
      </c>
      <c r="F443" s="2">
        <v>1</v>
      </c>
      <c r="G443" s="2">
        <v>1000</v>
      </c>
      <c r="H443" s="2">
        <v>264363043</v>
      </c>
      <c r="I443" s="2">
        <v>10</v>
      </c>
      <c r="J443" s="2">
        <v>50</v>
      </c>
      <c r="K443" s="2">
        <v>0</v>
      </c>
      <c r="L443" s="3">
        <f xml:space="preserve"> 0 + 28.44</f>
        <v>28.44</v>
      </c>
      <c r="M443" s="3">
        <f xml:space="preserve"> 0 + 22.88</f>
        <v>22.88</v>
      </c>
      <c r="N443" s="3">
        <f xml:space="preserve"> 0 + 54.47</f>
        <v>54.47</v>
      </c>
      <c r="O443" s="2">
        <v>0</v>
      </c>
      <c r="Q443">
        <f t="shared" si="18"/>
        <v>7.11</v>
      </c>
      <c r="R443">
        <f t="shared" si="19"/>
        <v>5.72</v>
      </c>
      <c r="S443">
        <f t="shared" si="20"/>
        <v>13.6175</v>
      </c>
    </row>
    <row r="444" spans="1:19" x14ac:dyDescent="0.25">
      <c r="A444" s="2">
        <v>47</v>
      </c>
      <c r="B444" s="2" t="s">
        <v>20</v>
      </c>
      <c r="C444" s="2">
        <v>1</v>
      </c>
      <c r="D444" s="2">
        <v>4</v>
      </c>
      <c r="E444" s="2" t="s">
        <v>16</v>
      </c>
      <c r="F444" s="2">
        <v>1</v>
      </c>
      <c r="G444" s="2">
        <v>1000</v>
      </c>
      <c r="H444" s="2">
        <v>264363043</v>
      </c>
      <c r="I444" s="2">
        <v>10</v>
      </c>
      <c r="J444" s="2">
        <v>50</v>
      </c>
      <c r="K444" s="2">
        <v>0</v>
      </c>
      <c r="L444" s="3">
        <f xml:space="preserve"> 0 + 9.95</f>
        <v>9.9499999999999993</v>
      </c>
      <c r="M444" s="3">
        <f xml:space="preserve"> 0 + 14.65</f>
        <v>14.65</v>
      </c>
      <c r="N444" s="3">
        <f xml:space="preserve"> 0 + 26.86</f>
        <v>26.86</v>
      </c>
      <c r="O444" s="2">
        <v>0</v>
      </c>
      <c r="Q444">
        <f t="shared" si="18"/>
        <v>2.4874999999999998</v>
      </c>
      <c r="R444">
        <f t="shared" si="19"/>
        <v>3.6625000000000001</v>
      </c>
      <c r="S444">
        <f t="shared" si="20"/>
        <v>6.7149999999999999</v>
      </c>
    </row>
    <row r="445" spans="1:19" x14ac:dyDescent="0.25">
      <c r="A445" s="2">
        <v>47</v>
      </c>
      <c r="B445" s="2" t="s">
        <v>20</v>
      </c>
      <c r="C445" s="2">
        <v>1</v>
      </c>
      <c r="D445" s="2">
        <v>4</v>
      </c>
      <c r="E445" s="2" t="s">
        <v>17</v>
      </c>
      <c r="F445" s="2">
        <v>1</v>
      </c>
      <c r="G445" s="2">
        <v>1000</v>
      </c>
      <c r="H445" s="2">
        <v>264363043</v>
      </c>
      <c r="I445" s="2">
        <v>10</v>
      </c>
      <c r="J445" s="2">
        <v>50</v>
      </c>
      <c r="K445" s="2">
        <v>0</v>
      </c>
      <c r="L445" s="3">
        <f xml:space="preserve"> 0 + 14.45</f>
        <v>14.45</v>
      </c>
      <c r="M445" s="3">
        <f xml:space="preserve"> 0 + 10.46</f>
        <v>10.46</v>
      </c>
      <c r="N445" s="3">
        <f xml:space="preserve"> 0 + 26.84</f>
        <v>26.84</v>
      </c>
      <c r="O445" s="2">
        <v>0</v>
      </c>
      <c r="Q445">
        <f t="shared" si="18"/>
        <v>3.6124999999999998</v>
      </c>
      <c r="R445">
        <f t="shared" si="19"/>
        <v>2.6150000000000002</v>
      </c>
      <c r="S445">
        <f t="shared" si="20"/>
        <v>6.71</v>
      </c>
    </row>
    <row r="446" spans="1:19" x14ac:dyDescent="0.25">
      <c r="A446" s="2">
        <v>48</v>
      </c>
      <c r="B446" s="2" t="s">
        <v>20</v>
      </c>
      <c r="C446" s="2">
        <v>1</v>
      </c>
      <c r="D446" s="2">
        <v>4</v>
      </c>
      <c r="E446" s="2" t="s">
        <v>15</v>
      </c>
      <c r="F446" s="2">
        <v>1</v>
      </c>
      <c r="G446" s="2">
        <v>1000</v>
      </c>
      <c r="H446" s="2">
        <v>1805033614</v>
      </c>
      <c r="I446" s="2">
        <v>10</v>
      </c>
      <c r="J446" s="2">
        <v>50</v>
      </c>
      <c r="K446" s="2">
        <v>0</v>
      </c>
      <c r="L446" s="3">
        <f xml:space="preserve"> 0 + 34.91</f>
        <v>34.909999999999997</v>
      </c>
      <c r="M446" s="3">
        <f xml:space="preserve"> 0 + 26.73</f>
        <v>26.73</v>
      </c>
      <c r="N446" s="3">
        <f xml:space="preserve"> 60 + 4.94</f>
        <v>64.94</v>
      </c>
      <c r="O446" s="2">
        <v>0</v>
      </c>
      <c r="Q446">
        <f t="shared" si="18"/>
        <v>8.7274999999999991</v>
      </c>
      <c r="R446">
        <f t="shared" si="19"/>
        <v>6.6825000000000001</v>
      </c>
      <c r="S446">
        <f t="shared" si="20"/>
        <v>16.234999999999999</v>
      </c>
    </row>
    <row r="447" spans="1:19" x14ac:dyDescent="0.25">
      <c r="A447" s="2">
        <v>48</v>
      </c>
      <c r="B447" s="2" t="s">
        <v>20</v>
      </c>
      <c r="C447" s="2">
        <v>1</v>
      </c>
      <c r="D447" s="2">
        <v>4</v>
      </c>
      <c r="E447" s="2" t="s">
        <v>16</v>
      </c>
      <c r="F447" s="2">
        <v>1</v>
      </c>
      <c r="G447" s="2">
        <v>1000</v>
      </c>
      <c r="H447" s="2">
        <v>1805033614</v>
      </c>
      <c r="I447" s="2">
        <v>10</v>
      </c>
      <c r="J447" s="2">
        <v>50</v>
      </c>
      <c r="K447" s="2">
        <v>0</v>
      </c>
      <c r="L447" s="3">
        <f xml:space="preserve"> 0 + 10.34</f>
        <v>10.34</v>
      </c>
      <c r="M447" s="3">
        <f xml:space="preserve"> 0 + 16.34</f>
        <v>16.34</v>
      </c>
      <c r="N447" s="3">
        <f xml:space="preserve"> 0 + 29.15</f>
        <v>29.15</v>
      </c>
      <c r="O447" s="2">
        <v>0</v>
      </c>
      <c r="Q447">
        <f t="shared" si="18"/>
        <v>2.585</v>
      </c>
      <c r="R447">
        <f t="shared" si="19"/>
        <v>4.085</v>
      </c>
      <c r="S447">
        <f t="shared" si="20"/>
        <v>7.2874999999999996</v>
      </c>
    </row>
    <row r="448" spans="1:19" x14ac:dyDescent="0.25">
      <c r="A448" s="2">
        <v>48</v>
      </c>
      <c r="B448" s="2" t="s">
        <v>20</v>
      </c>
      <c r="C448" s="2">
        <v>1</v>
      </c>
      <c r="D448" s="2">
        <v>4</v>
      </c>
      <c r="E448" s="2" t="s">
        <v>17</v>
      </c>
      <c r="F448" s="2">
        <v>1</v>
      </c>
      <c r="G448" s="2">
        <v>1000</v>
      </c>
      <c r="H448" s="2">
        <v>1805033614</v>
      </c>
      <c r="I448" s="2">
        <v>10</v>
      </c>
      <c r="J448" s="2">
        <v>50</v>
      </c>
      <c r="K448" s="2">
        <v>0</v>
      </c>
      <c r="L448" s="3">
        <f xml:space="preserve"> 0 + 8.41</f>
        <v>8.41</v>
      </c>
      <c r="M448" s="3">
        <f xml:space="preserve"> 0 + 6.75</f>
        <v>6.75</v>
      </c>
      <c r="N448" s="3">
        <f xml:space="preserve"> 0 + 17.01</f>
        <v>17.010000000000002</v>
      </c>
      <c r="O448" s="2">
        <v>0</v>
      </c>
      <c r="Q448">
        <f t="shared" si="18"/>
        <v>2.1025</v>
      </c>
      <c r="R448">
        <f t="shared" si="19"/>
        <v>1.6875</v>
      </c>
      <c r="S448">
        <f t="shared" si="20"/>
        <v>4.2525000000000004</v>
      </c>
    </row>
    <row r="449" spans="1:19" x14ac:dyDescent="0.25">
      <c r="A449" s="2">
        <v>49</v>
      </c>
      <c r="B449" s="2" t="s">
        <v>20</v>
      </c>
      <c r="C449" s="2">
        <v>1</v>
      </c>
      <c r="D449" s="2">
        <v>4</v>
      </c>
      <c r="E449" s="2" t="s">
        <v>15</v>
      </c>
      <c r="F449" s="2">
        <v>1</v>
      </c>
      <c r="G449" s="2">
        <v>1000</v>
      </c>
      <c r="H449" s="2">
        <v>838991380</v>
      </c>
      <c r="I449" s="2">
        <v>10</v>
      </c>
      <c r="J449" s="2">
        <v>50</v>
      </c>
      <c r="K449" s="2">
        <v>0</v>
      </c>
      <c r="L449" s="3">
        <f xml:space="preserve"> 0 + 28.6</f>
        <v>28.6</v>
      </c>
      <c r="M449" s="3">
        <f xml:space="preserve"> 0 + 22.42</f>
        <v>22.42</v>
      </c>
      <c r="N449" s="3">
        <f xml:space="preserve"> 0 + 54.34</f>
        <v>54.34</v>
      </c>
      <c r="O449" s="2">
        <v>0</v>
      </c>
      <c r="Q449">
        <f t="shared" si="18"/>
        <v>7.15</v>
      </c>
      <c r="R449">
        <f t="shared" si="19"/>
        <v>5.6050000000000004</v>
      </c>
      <c r="S449">
        <f t="shared" si="20"/>
        <v>13.585000000000001</v>
      </c>
    </row>
    <row r="450" spans="1:19" x14ac:dyDescent="0.25">
      <c r="A450" s="2">
        <v>49</v>
      </c>
      <c r="B450" s="2" t="s">
        <v>20</v>
      </c>
      <c r="C450" s="2">
        <v>1</v>
      </c>
      <c r="D450" s="2">
        <v>4</v>
      </c>
      <c r="E450" s="2" t="s">
        <v>16</v>
      </c>
      <c r="F450" s="2">
        <v>1</v>
      </c>
      <c r="G450" s="2">
        <v>1000</v>
      </c>
      <c r="H450" s="2">
        <v>838991380</v>
      </c>
      <c r="I450" s="2">
        <v>10</v>
      </c>
      <c r="J450" s="2">
        <v>50</v>
      </c>
      <c r="K450" s="2">
        <v>0</v>
      </c>
      <c r="L450" s="3">
        <f xml:space="preserve"> 0 + 8.46</f>
        <v>8.4600000000000009</v>
      </c>
      <c r="M450" s="3">
        <f xml:space="preserve"> 0 + 15.22</f>
        <v>15.22</v>
      </c>
      <c r="N450" s="3">
        <f xml:space="preserve"> 0 + 26.24</f>
        <v>26.24</v>
      </c>
      <c r="O450" s="2">
        <v>0</v>
      </c>
      <c r="Q450">
        <f t="shared" si="18"/>
        <v>2.1150000000000002</v>
      </c>
      <c r="R450">
        <f t="shared" si="19"/>
        <v>3.8050000000000002</v>
      </c>
      <c r="S450">
        <f t="shared" si="20"/>
        <v>6.56</v>
      </c>
    </row>
    <row r="451" spans="1:19" x14ac:dyDescent="0.25">
      <c r="A451" s="2">
        <v>49</v>
      </c>
      <c r="B451" s="2" t="s">
        <v>20</v>
      </c>
      <c r="C451" s="2">
        <v>1</v>
      </c>
      <c r="D451" s="2">
        <v>4</v>
      </c>
      <c r="E451" s="2" t="s">
        <v>17</v>
      </c>
      <c r="F451" s="2">
        <v>1</v>
      </c>
      <c r="G451" s="2">
        <v>1000</v>
      </c>
      <c r="H451" s="2">
        <v>838991380</v>
      </c>
      <c r="I451" s="2">
        <v>10</v>
      </c>
      <c r="J451" s="2">
        <v>50</v>
      </c>
      <c r="K451" s="2">
        <v>0</v>
      </c>
      <c r="L451" s="3">
        <f xml:space="preserve"> 0 + 7.08</f>
        <v>7.08</v>
      </c>
      <c r="M451" s="3">
        <f xml:space="preserve"> 0 + 5.59</f>
        <v>5.59</v>
      </c>
      <c r="N451" s="3">
        <f xml:space="preserve"> 0 + 14.63</f>
        <v>14.63</v>
      </c>
      <c r="O451" s="2">
        <v>0</v>
      </c>
      <c r="Q451">
        <f t="shared" si="18"/>
        <v>1.77</v>
      </c>
      <c r="R451">
        <f t="shared" si="19"/>
        <v>1.3975</v>
      </c>
      <c r="S451">
        <f t="shared" si="20"/>
        <v>3.6575000000000002</v>
      </c>
    </row>
    <row r="452" spans="1:19" x14ac:dyDescent="0.25">
      <c r="A452" s="2">
        <v>0</v>
      </c>
      <c r="B452" s="2" t="s">
        <v>20</v>
      </c>
      <c r="C452" s="2">
        <v>1</v>
      </c>
      <c r="D452" s="2">
        <v>8</v>
      </c>
      <c r="E452" s="2" t="s">
        <v>15</v>
      </c>
      <c r="F452" s="2">
        <v>1</v>
      </c>
      <c r="G452" s="2">
        <v>1000</v>
      </c>
      <c r="H452" s="2">
        <v>325467165</v>
      </c>
      <c r="I452" s="2">
        <v>10</v>
      </c>
      <c r="J452" s="2">
        <v>50</v>
      </c>
      <c r="K452" s="2">
        <v>0</v>
      </c>
      <c r="L452" s="3">
        <f xml:space="preserve"> 60 + 21.2</f>
        <v>81.2</v>
      </c>
      <c r="M452" s="3">
        <f xml:space="preserve"> 60 + 0.35</f>
        <v>60.35</v>
      </c>
      <c r="N452" s="3">
        <f xml:space="preserve"> 120 + 30.97</f>
        <v>150.97</v>
      </c>
      <c r="O452" s="2">
        <v>0</v>
      </c>
      <c r="Q452">
        <f t="shared" ref="Q452:Q515" si="21">L452/D452</f>
        <v>10.15</v>
      </c>
      <c r="R452">
        <f t="shared" ref="R452:R515" si="22">M452/D452</f>
        <v>7.5437500000000002</v>
      </c>
      <c r="S452">
        <f t="shared" ref="S452:S515" si="23">N452/D452</f>
        <v>18.87125</v>
      </c>
    </row>
    <row r="453" spans="1:19" x14ac:dyDescent="0.25">
      <c r="A453" s="2">
        <v>0</v>
      </c>
      <c r="B453" s="2" t="s">
        <v>20</v>
      </c>
      <c r="C453" s="2">
        <v>1</v>
      </c>
      <c r="D453" s="2">
        <v>8</v>
      </c>
      <c r="E453" s="2" t="s">
        <v>16</v>
      </c>
      <c r="F453" s="2">
        <v>1</v>
      </c>
      <c r="G453" s="2">
        <v>1000</v>
      </c>
      <c r="H453" s="2">
        <v>325467165</v>
      </c>
      <c r="I453" s="2">
        <v>10</v>
      </c>
      <c r="J453" s="2">
        <v>50</v>
      </c>
      <c r="K453" s="2">
        <v>0</v>
      </c>
      <c r="L453" s="3">
        <f xml:space="preserve"> 0 + 27.39</f>
        <v>27.39</v>
      </c>
      <c r="M453" s="3">
        <f xml:space="preserve"> 0 + 41.98</f>
        <v>41.98</v>
      </c>
      <c r="N453" s="3">
        <f xml:space="preserve"> 60 + 16.58</f>
        <v>76.58</v>
      </c>
      <c r="O453" s="2">
        <v>0</v>
      </c>
      <c r="Q453">
        <f t="shared" si="21"/>
        <v>3.4237500000000001</v>
      </c>
      <c r="R453">
        <f t="shared" si="22"/>
        <v>5.2474999999999996</v>
      </c>
      <c r="S453">
        <f t="shared" si="23"/>
        <v>9.5724999999999998</v>
      </c>
    </row>
    <row r="454" spans="1:19" x14ac:dyDescent="0.25">
      <c r="A454" s="2">
        <v>0</v>
      </c>
      <c r="B454" s="2" t="s">
        <v>20</v>
      </c>
      <c r="C454" s="2">
        <v>1</v>
      </c>
      <c r="D454" s="2">
        <v>8</v>
      </c>
      <c r="E454" s="2" t="s">
        <v>17</v>
      </c>
      <c r="F454" s="2">
        <v>1</v>
      </c>
      <c r="G454" s="2">
        <v>1000</v>
      </c>
      <c r="H454" s="2">
        <v>325467165</v>
      </c>
      <c r="I454" s="2">
        <v>10</v>
      </c>
      <c r="J454" s="2">
        <v>50</v>
      </c>
      <c r="K454" s="2">
        <v>0</v>
      </c>
      <c r="L454" s="3">
        <f xml:space="preserve"> 0 + 31.73</f>
        <v>31.73</v>
      </c>
      <c r="M454" s="3">
        <f xml:space="preserve"> 0 + 21.98</f>
        <v>21.98</v>
      </c>
      <c r="N454" s="3">
        <f xml:space="preserve"> 0 + 59.2</f>
        <v>59.2</v>
      </c>
      <c r="O454" s="2">
        <v>0</v>
      </c>
      <c r="Q454">
        <f t="shared" si="21"/>
        <v>3.9662500000000001</v>
      </c>
      <c r="R454">
        <f t="shared" si="22"/>
        <v>2.7475000000000001</v>
      </c>
      <c r="S454">
        <f t="shared" si="23"/>
        <v>7.4</v>
      </c>
    </row>
    <row r="455" spans="1:19" x14ac:dyDescent="0.25">
      <c r="A455" s="2">
        <v>1</v>
      </c>
      <c r="B455" s="2" t="s">
        <v>20</v>
      </c>
      <c r="C455" s="2">
        <v>1</v>
      </c>
      <c r="D455" s="2">
        <v>8</v>
      </c>
      <c r="E455" s="2" t="s">
        <v>15</v>
      </c>
      <c r="F455" s="2">
        <v>1</v>
      </c>
      <c r="G455" s="2">
        <v>1000</v>
      </c>
      <c r="H455" s="2">
        <v>506683626</v>
      </c>
      <c r="I455" s="2">
        <v>10</v>
      </c>
      <c r="J455" s="2">
        <v>50</v>
      </c>
      <c r="K455" s="2">
        <v>0</v>
      </c>
      <c r="L455" s="3">
        <f xml:space="preserve"> 60 + 8.08</f>
        <v>68.08</v>
      </c>
      <c r="M455" s="3">
        <f xml:space="preserve"> 0 + 53.26</f>
        <v>53.26</v>
      </c>
      <c r="N455" s="3">
        <f xml:space="preserve"> 120 + 10.54</f>
        <v>130.54</v>
      </c>
      <c r="O455" s="2">
        <v>0</v>
      </c>
      <c r="Q455">
        <f t="shared" si="21"/>
        <v>8.51</v>
      </c>
      <c r="R455">
        <f t="shared" si="22"/>
        <v>6.6574999999999998</v>
      </c>
      <c r="S455">
        <f t="shared" si="23"/>
        <v>16.317499999999999</v>
      </c>
    </row>
    <row r="456" spans="1:19" x14ac:dyDescent="0.25">
      <c r="A456" s="2">
        <v>1</v>
      </c>
      <c r="B456" s="2" t="s">
        <v>20</v>
      </c>
      <c r="C456" s="2">
        <v>1</v>
      </c>
      <c r="D456" s="2">
        <v>8</v>
      </c>
      <c r="E456" s="2" t="s">
        <v>16</v>
      </c>
      <c r="F456" s="2">
        <v>1</v>
      </c>
      <c r="G456" s="2">
        <v>1000</v>
      </c>
      <c r="H456" s="2">
        <v>506683626</v>
      </c>
      <c r="I456" s="2">
        <v>10</v>
      </c>
      <c r="J456" s="2">
        <v>50</v>
      </c>
      <c r="K456" s="2">
        <v>0</v>
      </c>
      <c r="L456" s="3">
        <f xml:space="preserve"> 0 + 17.28</f>
        <v>17.28</v>
      </c>
      <c r="M456" s="3">
        <f xml:space="preserve"> 0 + 32.31</f>
        <v>32.31</v>
      </c>
      <c r="N456" s="3">
        <f xml:space="preserve"> 0 + 56.25</f>
        <v>56.25</v>
      </c>
      <c r="O456" s="2">
        <v>0</v>
      </c>
      <c r="Q456">
        <f t="shared" si="21"/>
        <v>2.16</v>
      </c>
      <c r="R456">
        <f t="shared" si="22"/>
        <v>4.0387500000000003</v>
      </c>
      <c r="S456">
        <f t="shared" si="23"/>
        <v>7.03125</v>
      </c>
    </row>
    <row r="457" spans="1:19" x14ac:dyDescent="0.25">
      <c r="A457" s="2">
        <v>1</v>
      </c>
      <c r="B457" s="2" t="s">
        <v>20</v>
      </c>
      <c r="C457" s="2">
        <v>1</v>
      </c>
      <c r="D457" s="2">
        <v>8</v>
      </c>
      <c r="E457" s="2" t="s">
        <v>17</v>
      </c>
      <c r="F457" s="2">
        <v>1</v>
      </c>
      <c r="G457" s="2">
        <v>1000</v>
      </c>
      <c r="H457" s="2">
        <v>506683626</v>
      </c>
      <c r="I457" s="2">
        <v>10</v>
      </c>
      <c r="J457" s="2">
        <v>50</v>
      </c>
      <c r="K457" s="2">
        <v>0</v>
      </c>
      <c r="L457" s="3">
        <f xml:space="preserve"> 0 + 30.85</f>
        <v>30.85</v>
      </c>
      <c r="M457" s="3">
        <f xml:space="preserve"> 0 + 23.07</f>
        <v>23.07</v>
      </c>
      <c r="N457" s="3">
        <f xml:space="preserve"> 0 + 59.24</f>
        <v>59.24</v>
      </c>
      <c r="O457" s="2">
        <v>0</v>
      </c>
      <c r="Q457">
        <f t="shared" si="21"/>
        <v>3.8562500000000002</v>
      </c>
      <c r="R457">
        <f t="shared" si="22"/>
        <v>2.88375</v>
      </c>
      <c r="S457">
        <f t="shared" si="23"/>
        <v>7.4050000000000002</v>
      </c>
    </row>
    <row r="458" spans="1:19" x14ac:dyDescent="0.25">
      <c r="A458" s="2">
        <v>2</v>
      </c>
      <c r="B458" s="2" t="s">
        <v>20</v>
      </c>
      <c r="C458" s="2">
        <v>1</v>
      </c>
      <c r="D458" s="2">
        <v>8</v>
      </c>
      <c r="E458" s="2" t="s">
        <v>15</v>
      </c>
      <c r="F458" s="2">
        <v>1</v>
      </c>
      <c r="G458" s="2">
        <v>1000</v>
      </c>
      <c r="H458" s="2">
        <v>1623525913</v>
      </c>
      <c r="I458" s="2">
        <v>10</v>
      </c>
      <c r="J458" s="2">
        <v>50</v>
      </c>
      <c r="K458" s="2">
        <v>0</v>
      </c>
      <c r="L458" s="3">
        <f xml:space="preserve"> 60 + 0.04</f>
        <v>60.04</v>
      </c>
      <c r="M458" s="3">
        <f xml:space="preserve"> 0 + 52.67</f>
        <v>52.67</v>
      </c>
      <c r="N458" s="3">
        <f xml:space="preserve"> 120 + 2.01</f>
        <v>122.01</v>
      </c>
      <c r="O458" s="2">
        <v>0</v>
      </c>
      <c r="Q458">
        <f t="shared" si="21"/>
        <v>7.5049999999999999</v>
      </c>
      <c r="R458">
        <f t="shared" si="22"/>
        <v>6.5837500000000002</v>
      </c>
      <c r="S458">
        <f t="shared" si="23"/>
        <v>15.251250000000001</v>
      </c>
    </row>
    <row r="459" spans="1:19" x14ac:dyDescent="0.25">
      <c r="A459" s="2">
        <v>2</v>
      </c>
      <c r="B459" s="2" t="s">
        <v>20</v>
      </c>
      <c r="C459" s="2">
        <v>1</v>
      </c>
      <c r="D459" s="2">
        <v>8</v>
      </c>
      <c r="E459" s="2" t="s">
        <v>16</v>
      </c>
      <c r="F459" s="2">
        <v>1</v>
      </c>
      <c r="G459" s="2">
        <v>1000</v>
      </c>
      <c r="H459" s="2">
        <v>1623525913</v>
      </c>
      <c r="I459" s="2">
        <v>10</v>
      </c>
      <c r="J459" s="2">
        <v>50</v>
      </c>
      <c r="K459" s="2">
        <v>0</v>
      </c>
      <c r="L459" s="3">
        <f xml:space="preserve"> 0 + 25.96</f>
        <v>25.96</v>
      </c>
      <c r="M459" s="3">
        <f xml:space="preserve"> 0 + 39.42</f>
        <v>39.42</v>
      </c>
      <c r="N459" s="3">
        <f xml:space="preserve"> 60 + 12.27</f>
        <v>72.27</v>
      </c>
      <c r="O459" s="2">
        <v>0</v>
      </c>
      <c r="Q459">
        <f t="shared" si="21"/>
        <v>3.2450000000000001</v>
      </c>
      <c r="R459">
        <f t="shared" si="22"/>
        <v>4.9275000000000002</v>
      </c>
      <c r="S459">
        <f t="shared" si="23"/>
        <v>9.0337499999999995</v>
      </c>
    </row>
    <row r="460" spans="1:19" x14ac:dyDescent="0.25">
      <c r="A460" s="2">
        <v>2</v>
      </c>
      <c r="B460" s="2" t="s">
        <v>20</v>
      </c>
      <c r="C460" s="2">
        <v>1</v>
      </c>
      <c r="D460" s="2">
        <v>8</v>
      </c>
      <c r="E460" s="2" t="s">
        <v>17</v>
      </c>
      <c r="F460" s="2">
        <v>1</v>
      </c>
      <c r="G460" s="2">
        <v>1000</v>
      </c>
      <c r="H460" s="2">
        <v>1623525913</v>
      </c>
      <c r="I460" s="2">
        <v>10</v>
      </c>
      <c r="J460" s="2">
        <v>50</v>
      </c>
      <c r="K460" s="2">
        <v>0</v>
      </c>
      <c r="L460" s="3">
        <f xml:space="preserve"> 0 + 35.25</f>
        <v>35.25</v>
      </c>
      <c r="M460" s="3">
        <f xml:space="preserve"> 0 + 27.65</f>
        <v>27.65</v>
      </c>
      <c r="N460" s="3">
        <f xml:space="preserve"> 60 + 8.22</f>
        <v>68.22</v>
      </c>
      <c r="O460" s="2">
        <v>0</v>
      </c>
      <c r="Q460">
        <f t="shared" si="21"/>
        <v>4.40625</v>
      </c>
      <c r="R460">
        <f t="shared" si="22"/>
        <v>3.4562499999999998</v>
      </c>
      <c r="S460">
        <f t="shared" si="23"/>
        <v>8.5274999999999999</v>
      </c>
    </row>
    <row r="461" spans="1:19" x14ac:dyDescent="0.25">
      <c r="A461" s="2">
        <v>3</v>
      </c>
      <c r="B461" s="2" t="s">
        <v>20</v>
      </c>
      <c r="C461" s="2">
        <v>1</v>
      </c>
      <c r="D461" s="2">
        <v>8</v>
      </c>
      <c r="E461" s="2" t="s">
        <v>15</v>
      </c>
      <c r="F461" s="2">
        <v>1</v>
      </c>
      <c r="G461" s="2">
        <v>1000</v>
      </c>
      <c r="H461" s="2">
        <v>2344573</v>
      </c>
      <c r="I461" s="2">
        <v>10</v>
      </c>
      <c r="J461" s="2">
        <v>50</v>
      </c>
      <c r="K461" s="2">
        <v>0</v>
      </c>
      <c r="L461" s="3">
        <f xml:space="preserve"> 60 + 11.69</f>
        <v>71.69</v>
      </c>
      <c r="M461" s="3">
        <f xml:space="preserve"> 0 + 55.52</f>
        <v>55.52</v>
      </c>
      <c r="N461" s="3">
        <f xml:space="preserve"> 120 + 16.95</f>
        <v>136.94999999999999</v>
      </c>
      <c r="O461" s="2">
        <v>0</v>
      </c>
      <c r="Q461">
        <f t="shared" si="21"/>
        <v>8.9612499999999997</v>
      </c>
      <c r="R461">
        <f t="shared" si="22"/>
        <v>6.94</v>
      </c>
      <c r="S461">
        <f t="shared" si="23"/>
        <v>17.118749999999999</v>
      </c>
    </row>
    <row r="462" spans="1:19" x14ac:dyDescent="0.25">
      <c r="A462" s="2">
        <v>3</v>
      </c>
      <c r="B462" s="2" t="s">
        <v>20</v>
      </c>
      <c r="C462" s="2">
        <v>1</v>
      </c>
      <c r="D462" s="2">
        <v>8</v>
      </c>
      <c r="E462" s="2" t="s">
        <v>16</v>
      </c>
      <c r="F462" s="2">
        <v>1</v>
      </c>
      <c r="G462" s="2">
        <v>1000</v>
      </c>
      <c r="H462" s="2">
        <v>2344573</v>
      </c>
      <c r="I462" s="2">
        <v>10</v>
      </c>
      <c r="J462" s="2">
        <v>50</v>
      </c>
      <c r="K462" s="2">
        <v>0</v>
      </c>
      <c r="L462" s="3">
        <f xml:space="preserve"> 0 + 19.19</f>
        <v>19.190000000000001</v>
      </c>
      <c r="M462" s="3">
        <f xml:space="preserve"> 0 + 34.12</f>
        <v>34.119999999999997</v>
      </c>
      <c r="N462" s="3">
        <f xml:space="preserve"> 60 + 0.12</f>
        <v>60.12</v>
      </c>
      <c r="O462" s="2">
        <v>0</v>
      </c>
      <c r="Q462">
        <f t="shared" si="21"/>
        <v>2.3987500000000002</v>
      </c>
      <c r="R462">
        <f t="shared" si="22"/>
        <v>4.2649999999999997</v>
      </c>
      <c r="S462">
        <f t="shared" si="23"/>
        <v>7.5149999999999997</v>
      </c>
    </row>
    <row r="463" spans="1:19" x14ac:dyDescent="0.25">
      <c r="A463" s="2">
        <v>3</v>
      </c>
      <c r="B463" s="2" t="s">
        <v>20</v>
      </c>
      <c r="C463" s="2">
        <v>1</v>
      </c>
      <c r="D463" s="2">
        <v>8</v>
      </c>
      <c r="E463" s="2" t="s">
        <v>17</v>
      </c>
      <c r="F463" s="2">
        <v>1</v>
      </c>
      <c r="G463" s="2">
        <v>1000</v>
      </c>
      <c r="H463" s="2">
        <v>2344573</v>
      </c>
      <c r="I463" s="2">
        <v>10</v>
      </c>
      <c r="J463" s="2">
        <v>50</v>
      </c>
      <c r="K463" s="2">
        <v>0</v>
      </c>
      <c r="L463" s="3">
        <f xml:space="preserve"> 0 + 32.24</f>
        <v>32.24</v>
      </c>
      <c r="M463" s="3">
        <f xml:space="preserve"> 0 + 26.02</f>
        <v>26.02</v>
      </c>
      <c r="N463" s="3">
        <f xml:space="preserve"> 60 + 3.66</f>
        <v>63.66</v>
      </c>
      <c r="O463" s="2">
        <v>0</v>
      </c>
      <c r="Q463">
        <f t="shared" si="21"/>
        <v>4.03</v>
      </c>
      <c r="R463">
        <f t="shared" si="22"/>
        <v>3.2524999999999999</v>
      </c>
      <c r="S463">
        <f t="shared" si="23"/>
        <v>7.9574999999999996</v>
      </c>
    </row>
    <row r="464" spans="1:19" x14ac:dyDescent="0.25">
      <c r="A464" s="2">
        <v>4</v>
      </c>
      <c r="B464" s="2" t="s">
        <v>20</v>
      </c>
      <c r="C464" s="2">
        <v>1</v>
      </c>
      <c r="D464" s="2">
        <v>8</v>
      </c>
      <c r="E464" s="2" t="s">
        <v>15</v>
      </c>
      <c r="F464" s="2">
        <v>1</v>
      </c>
      <c r="G464" s="2">
        <v>1000</v>
      </c>
      <c r="H464" s="2">
        <v>1485571032</v>
      </c>
      <c r="I464" s="2">
        <v>10</v>
      </c>
      <c r="J464" s="2">
        <v>50</v>
      </c>
      <c r="K464" s="2">
        <v>0</v>
      </c>
      <c r="L464" s="3">
        <f xml:space="preserve"> 60 + 11.06</f>
        <v>71.06</v>
      </c>
      <c r="M464" s="3">
        <f xml:space="preserve"> 0 + 54.53</f>
        <v>54.53</v>
      </c>
      <c r="N464" s="3">
        <f xml:space="preserve"> 120 + 14.98</f>
        <v>134.97999999999999</v>
      </c>
      <c r="O464" s="2">
        <v>0</v>
      </c>
      <c r="Q464">
        <f t="shared" si="21"/>
        <v>8.8825000000000003</v>
      </c>
      <c r="R464">
        <f t="shared" si="22"/>
        <v>6.8162500000000001</v>
      </c>
      <c r="S464">
        <f t="shared" si="23"/>
        <v>16.872499999999999</v>
      </c>
    </row>
    <row r="465" spans="1:19" x14ac:dyDescent="0.25">
      <c r="A465" s="2">
        <v>4</v>
      </c>
      <c r="B465" s="2" t="s">
        <v>20</v>
      </c>
      <c r="C465" s="2">
        <v>1</v>
      </c>
      <c r="D465" s="2">
        <v>8</v>
      </c>
      <c r="E465" s="2" t="s">
        <v>16</v>
      </c>
      <c r="F465" s="2">
        <v>1</v>
      </c>
      <c r="G465" s="2">
        <v>1000</v>
      </c>
      <c r="H465" s="2">
        <v>1485571032</v>
      </c>
      <c r="I465" s="2">
        <v>10</v>
      </c>
      <c r="J465" s="2">
        <v>50</v>
      </c>
      <c r="K465" s="2">
        <v>0</v>
      </c>
      <c r="L465" s="3">
        <f xml:space="preserve"> 0 + 13.97</f>
        <v>13.97</v>
      </c>
      <c r="M465" s="3">
        <f xml:space="preserve"> 0 + 31.6</f>
        <v>31.6</v>
      </c>
      <c r="N465" s="3">
        <f xml:space="preserve"> 0 + 52.26</f>
        <v>52.26</v>
      </c>
      <c r="O465" s="2">
        <v>0</v>
      </c>
      <c r="Q465">
        <f t="shared" si="21"/>
        <v>1.7462500000000001</v>
      </c>
      <c r="R465">
        <f t="shared" si="22"/>
        <v>3.95</v>
      </c>
      <c r="S465">
        <f t="shared" si="23"/>
        <v>6.5324999999999998</v>
      </c>
    </row>
    <row r="466" spans="1:19" x14ac:dyDescent="0.25">
      <c r="A466" s="2">
        <v>4</v>
      </c>
      <c r="B466" s="2" t="s">
        <v>20</v>
      </c>
      <c r="C466" s="2">
        <v>1</v>
      </c>
      <c r="D466" s="2">
        <v>8</v>
      </c>
      <c r="E466" s="2" t="s">
        <v>17</v>
      </c>
      <c r="F466" s="2">
        <v>1</v>
      </c>
      <c r="G466" s="2">
        <v>1000</v>
      </c>
      <c r="H466" s="2">
        <v>1485571032</v>
      </c>
      <c r="I466" s="2">
        <v>10</v>
      </c>
      <c r="J466" s="2">
        <v>50</v>
      </c>
      <c r="K466" s="2">
        <v>0</v>
      </c>
      <c r="L466" s="3">
        <f xml:space="preserve"> 0 + 32.55</f>
        <v>32.549999999999997</v>
      </c>
      <c r="M466" s="3">
        <f xml:space="preserve"> 0 + 23.53</f>
        <v>23.53</v>
      </c>
      <c r="N466" s="3">
        <f xml:space="preserve"> 60 + 1.51</f>
        <v>61.51</v>
      </c>
      <c r="O466" s="2">
        <v>0</v>
      </c>
      <c r="Q466">
        <f t="shared" si="21"/>
        <v>4.0687499999999996</v>
      </c>
      <c r="R466">
        <f t="shared" si="22"/>
        <v>2.9412500000000001</v>
      </c>
      <c r="S466">
        <f t="shared" si="23"/>
        <v>7.6887499999999998</v>
      </c>
    </row>
    <row r="467" spans="1:19" x14ac:dyDescent="0.25">
      <c r="A467" s="2">
        <v>5</v>
      </c>
      <c r="B467" s="2" t="s">
        <v>20</v>
      </c>
      <c r="C467" s="2">
        <v>1</v>
      </c>
      <c r="D467" s="2">
        <v>8</v>
      </c>
      <c r="E467" s="2" t="s">
        <v>15</v>
      </c>
      <c r="F467" s="2">
        <v>1</v>
      </c>
      <c r="G467" s="2">
        <v>1000</v>
      </c>
      <c r="H467" s="2">
        <v>980737479</v>
      </c>
      <c r="I467" s="2">
        <v>10</v>
      </c>
      <c r="J467" s="2">
        <v>50</v>
      </c>
      <c r="K467" s="2">
        <v>0</v>
      </c>
      <c r="L467" s="3">
        <f xml:space="preserve"> 60 + 13.79</f>
        <v>73.789999999999992</v>
      </c>
      <c r="M467" s="3">
        <f xml:space="preserve"> 0 + 58.85</f>
        <v>58.85</v>
      </c>
      <c r="N467" s="3">
        <f xml:space="preserve"> 120 + 21.97</f>
        <v>141.97</v>
      </c>
      <c r="O467" s="2">
        <v>0</v>
      </c>
      <c r="Q467">
        <f t="shared" si="21"/>
        <v>9.223749999999999</v>
      </c>
      <c r="R467">
        <f t="shared" si="22"/>
        <v>7.3562500000000002</v>
      </c>
      <c r="S467">
        <f t="shared" si="23"/>
        <v>17.74625</v>
      </c>
    </row>
    <row r="468" spans="1:19" x14ac:dyDescent="0.25">
      <c r="A468" s="2">
        <v>5</v>
      </c>
      <c r="B468" s="2" t="s">
        <v>20</v>
      </c>
      <c r="C468" s="2">
        <v>1</v>
      </c>
      <c r="D468" s="2">
        <v>8</v>
      </c>
      <c r="E468" s="2" t="s">
        <v>16</v>
      </c>
      <c r="F468" s="2">
        <v>1</v>
      </c>
      <c r="G468" s="2">
        <v>1000</v>
      </c>
      <c r="H468" s="2">
        <v>980737479</v>
      </c>
      <c r="I468" s="2">
        <v>10</v>
      </c>
      <c r="J468" s="2">
        <v>50</v>
      </c>
      <c r="K468" s="2">
        <v>0</v>
      </c>
      <c r="L468" s="3">
        <f xml:space="preserve"> 0 + 25.99</f>
        <v>25.99</v>
      </c>
      <c r="M468" s="3">
        <f xml:space="preserve"> 0 + 40.41</f>
        <v>40.409999999999997</v>
      </c>
      <c r="N468" s="3">
        <f xml:space="preserve"> 60 + 13.73</f>
        <v>73.73</v>
      </c>
      <c r="O468" s="2">
        <v>0</v>
      </c>
      <c r="Q468">
        <f t="shared" si="21"/>
        <v>3.2487499999999998</v>
      </c>
      <c r="R468">
        <f t="shared" si="22"/>
        <v>5.0512499999999996</v>
      </c>
      <c r="S468">
        <f t="shared" si="23"/>
        <v>9.2162500000000005</v>
      </c>
    </row>
    <row r="469" spans="1:19" x14ac:dyDescent="0.25">
      <c r="A469" s="2">
        <v>5</v>
      </c>
      <c r="B469" s="2" t="s">
        <v>20</v>
      </c>
      <c r="C469" s="2">
        <v>1</v>
      </c>
      <c r="D469" s="2">
        <v>8</v>
      </c>
      <c r="E469" s="2" t="s">
        <v>17</v>
      </c>
      <c r="F469" s="2">
        <v>1</v>
      </c>
      <c r="G469" s="2">
        <v>1000</v>
      </c>
      <c r="H469" s="2">
        <v>980737479</v>
      </c>
      <c r="I469" s="2">
        <v>10</v>
      </c>
      <c r="J469" s="2">
        <v>50</v>
      </c>
      <c r="K469" s="2">
        <v>0</v>
      </c>
      <c r="L469" s="3">
        <f xml:space="preserve"> 0 + 24.1</f>
        <v>24.1</v>
      </c>
      <c r="M469" s="3">
        <f xml:space="preserve"> 0 + 18.59</f>
        <v>18.59</v>
      </c>
      <c r="N469" s="3">
        <f xml:space="preserve"> 0 + 48.11</f>
        <v>48.11</v>
      </c>
      <c r="O469" s="2">
        <v>0</v>
      </c>
      <c r="Q469">
        <f t="shared" si="21"/>
        <v>3.0125000000000002</v>
      </c>
      <c r="R469">
        <f t="shared" si="22"/>
        <v>2.32375</v>
      </c>
      <c r="S469">
        <f t="shared" si="23"/>
        <v>6.0137499999999999</v>
      </c>
    </row>
    <row r="470" spans="1:19" x14ac:dyDescent="0.25">
      <c r="A470" s="2">
        <v>6</v>
      </c>
      <c r="B470" s="2" t="s">
        <v>20</v>
      </c>
      <c r="C470" s="2">
        <v>1</v>
      </c>
      <c r="D470" s="2">
        <v>8</v>
      </c>
      <c r="E470" s="2" t="s">
        <v>15</v>
      </c>
      <c r="F470" s="2">
        <v>1</v>
      </c>
      <c r="G470" s="2">
        <v>1000</v>
      </c>
      <c r="H470" s="2">
        <v>2067435452</v>
      </c>
      <c r="I470" s="2">
        <v>10</v>
      </c>
      <c r="J470" s="2">
        <v>50</v>
      </c>
      <c r="K470" s="2">
        <v>0</v>
      </c>
      <c r="L470" s="3">
        <f xml:space="preserve"> 60 + 20.06</f>
        <v>80.06</v>
      </c>
      <c r="M470" s="3">
        <f xml:space="preserve"> 0 + 59.17</f>
        <v>59.17</v>
      </c>
      <c r="N470" s="3">
        <f xml:space="preserve"> 120 + 28.67</f>
        <v>148.67000000000002</v>
      </c>
      <c r="O470" s="2">
        <v>0</v>
      </c>
      <c r="Q470">
        <f t="shared" si="21"/>
        <v>10.0075</v>
      </c>
      <c r="R470">
        <f t="shared" si="22"/>
        <v>7.3962500000000002</v>
      </c>
      <c r="S470">
        <f t="shared" si="23"/>
        <v>18.583750000000002</v>
      </c>
    </row>
    <row r="471" spans="1:19" x14ac:dyDescent="0.25">
      <c r="A471" s="2">
        <v>6</v>
      </c>
      <c r="B471" s="2" t="s">
        <v>20</v>
      </c>
      <c r="C471" s="2">
        <v>1</v>
      </c>
      <c r="D471" s="2">
        <v>8</v>
      </c>
      <c r="E471" s="2" t="s">
        <v>16</v>
      </c>
      <c r="F471" s="2">
        <v>1</v>
      </c>
      <c r="G471" s="2">
        <v>1000</v>
      </c>
      <c r="H471" s="2">
        <v>2067435452</v>
      </c>
      <c r="I471" s="2">
        <v>10</v>
      </c>
      <c r="J471" s="2">
        <v>50</v>
      </c>
      <c r="K471" s="2">
        <v>0</v>
      </c>
      <c r="L471" s="3">
        <f xml:space="preserve"> 0 + 15.71</f>
        <v>15.71</v>
      </c>
      <c r="M471" s="3">
        <f xml:space="preserve"> 0 + 33.54</f>
        <v>33.54</v>
      </c>
      <c r="N471" s="3">
        <f xml:space="preserve"> 0 + 56.19</f>
        <v>56.19</v>
      </c>
      <c r="O471" s="2">
        <v>0</v>
      </c>
      <c r="Q471">
        <f t="shared" si="21"/>
        <v>1.9637500000000001</v>
      </c>
      <c r="R471">
        <f t="shared" si="22"/>
        <v>4.1924999999999999</v>
      </c>
      <c r="S471">
        <f t="shared" si="23"/>
        <v>7.0237499999999997</v>
      </c>
    </row>
    <row r="472" spans="1:19" x14ac:dyDescent="0.25">
      <c r="A472" s="2">
        <v>6</v>
      </c>
      <c r="B472" s="2" t="s">
        <v>20</v>
      </c>
      <c r="C472" s="2">
        <v>1</v>
      </c>
      <c r="D472" s="2">
        <v>8</v>
      </c>
      <c r="E472" s="2" t="s">
        <v>17</v>
      </c>
      <c r="F472" s="2">
        <v>1</v>
      </c>
      <c r="G472" s="2">
        <v>1000</v>
      </c>
      <c r="H472" s="2">
        <v>2067435452</v>
      </c>
      <c r="I472" s="2">
        <v>10</v>
      </c>
      <c r="J472" s="2">
        <v>50</v>
      </c>
      <c r="K472" s="2">
        <v>0</v>
      </c>
      <c r="L472" s="3">
        <f xml:space="preserve"> 0 + 22.89</f>
        <v>22.89</v>
      </c>
      <c r="M472" s="3">
        <f xml:space="preserve"> 0 + 18.04</f>
        <v>18.04</v>
      </c>
      <c r="N472" s="3">
        <f xml:space="preserve"> 0 + 46.29</f>
        <v>46.29</v>
      </c>
      <c r="O472" s="2">
        <v>0</v>
      </c>
      <c r="Q472">
        <f t="shared" si="21"/>
        <v>2.8612500000000001</v>
      </c>
      <c r="R472">
        <f t="shared" si="22"/>
        <v>2.2549999999999999</v>
      </c>
      <c r="S472">
        <f t="shared" si="23"/>
        <v>5.7862499999999999</v>
      </c>
    </row>
    <row r="473" spans="1:19" x14ac:dyDescent="0.25">
      <c r="A473" s="2">
        <v>7</v>
      </c>
      <c r="B473" s="2" t="s">
        <v>20</v>
      </c>
      <c r="C473" s="2">
        <v>1</v>
      </c>
      <c r="D473" s="2">
        <v>8</v>
      </c>
      <c r="E473" s="2" t="s">
        <v>15</v>
      </c>
      <c r="F473" s="2">
        <v>1</v>
      </c>
      <c r="G473" s="2">
        <v>1000</v>
      </c>
      <c r="H473" s="2">
        <v>271829958</v>
      </c>
      <c r="I473" s="2">
        <v>10</v>
      </c>
      <c r="J473" s="2">
        <v>50</v>
      </c>
      <c r="K473" s="2">
        <v>0</v>
      </c>
      <c r="L473" s="3">
        <f xml:space="preserve"> 60 + 14.77</f>
        <v>74.77</v>
      </c>
      <c r="M473" s="3">
        <f xml:space="preserve"> 0 + 57.83</f>
        <v>57.83</v>
      </c>
      <c r="N473" s="3">
        <f xml:space="preserve"> 120 + 22.13</f>
        <v>142.13</v>
      </c>
      <c r="O473" s="2">
        <v>0</v>
      </c>
      <c r="Q473">
        <f t="shared" si="21"/>
        <v>9.3462499999999995</v>
      </c>
      <c r="R473">
        <f t="shared" si="22"/>
        <v>7.2287499999999998</v>
      </c>
      <c r="S473">
        <f t="shared" si="23"/>
        <v>17.766249999999999</v>
      </c>
    </row>
    <row r="474" spans="1:19" x14ac:dyDescent="0.25">
      <c r="A474" s="2">
        <v>7</v>
      </c>
      <c r="B474" s="2" t="s">
        <v>20</v>
      </c>
      <c r="C474" s="2">
        <v>1</v>
      </c>
      <c r="D474" s="2">
        <v>8</v>
      </c>
      <c r="E474" s="2" t="s">
        <v>16</v>
      </c>
      <c r="F474" s="2">
        <v>1</v>
      </c>
      <c r="G474" s="2">
        <v>1000</v>
      </c>
      <c r="H474" s="2">
        <v>271829958</v>
      </c>
      <c r="I474" s="2">
        <v>10</v>
      </c>
      <c r="J474" s="2">
        <v>50</v>
      </c>
      <c r="K474" s="2">
        <v>0</v>
      </c>
      <c r="L474" s="3">
        <f xml:space="preserve"> 0 + 19.77</f>
        <v>19.77</v>
      </c>
      <c r="M474" s="3">
        <f xml:space="preserve"> 0 + 35.93</f>
        <v>35.93</v>
      </c>
      <c r="N474" s="3">
        <f xml:space="preserve"> 60 + 2.96</f>
        <v>62.96</v>
      </c>
      <c r="O474" s="2">
        <v>0</v>
      </c>
      <c r="Q474">
        <f t="shared" si="21"/>
        <v>2.4712499999999999</v>
      </c>
      <c r="R474">
        <f t="shared" si="22"/>
        <v>4.49125</v>
      </c>
      <c r="S474">
        <f t="shared" si="23"/>
        <v>7.87</v>
      </c>
    </row>
    <row r="475" spans="1:19" x14ac:dyDescent="0.25">
      <c r="A475" s="2">
        <v>7</v>
      </c>
      <c r="B475" s="2" t="s">
        <v>20</v>
      </c>
      <c r="C475" s="2">
        <v>1</v>
      </c>
      <c r="D475" s="2">
        <v>8</v>
      </c>
      <c r="E475" s="2" t="s">
        <v>17</v>
      </c>
      <c r="F475" s="2">
        <v>1</v>
      </c>
      <c r="G475" s="2">
        <v>1000</v>
      </c>
      <c r="H475" s="2">
        <v>271829958</v>
      </c>
      <c r="I475" s="2">
        <v>10</v>
      </c>
      <c r="J475" s="2">
        <v>50</v>
      </c>
      <c r="K475" s="2">
        <v>0</v>
      </c>
      <c r="L475" s="3">
        <f xml:space="preserve"> 0 + 34.7</f>
        <v>34.700000000000003</v>
      </c>
      <c r="M475" s="3">
        <f xml:space="preserve"> 0 + 25.58</f>
        <v>25.58</v>
      </c>
      <c r="N475" s="3">
        <f xml:space="preserve"> 60 + 5.93</f>
        <v>65.930000000000007</v>
      </c>
      <c r="O475" s="2">
        <v>0</v>
      </c>
      <c r="Q475">
        <f t="shared" si="21"/>
        <v>4.3375000000000004</v>
      </c>
      <c r="R475">
        <f t="shared" si="22"/>
        <v>3.1974999999999998</v>
      </c>
      <c r="S475">
        <f t="shared" si="23"/>
        <v>8.2412500000000009</v>
      </c>
    </row>
    <row r="476" spans="1:19" x14ac:dyDescent="0.25">
      <c r="A476" s="2">
        <v>8</v>
      </c>
      <c r="B476" s="2" t="s">
        <v>20</v>
      </c>
      <c r="C476" s="2">
        <v>1</v>
      </c>
      <c r="D476" s="2">
        <v>8</v>
      </c>
      <c r="E476" s="2" t="s">
        <v>15</v>
      </c>
      <c r="F476" s="2">
        <v>1</v>
      </c>
      <c r="G476" s="2">
        <v>1000</v>
      </c>
      <c r="H476" s="2">
        <v>1490890881</v>
      </c>
      <c r="I476" s="2">
        <v>10</v>
      </c>
      <c r="J476" s="2">
        <v>50</v>
      </c>
      <c r="K476" s="2">
        <v>0</v>
      </c>
      <c r="L476" s="3">
        <f xml:space="preserve"> 60 + 17.21</f>
        <v>77.210000000000008</v>
      </c>
      <c r="M476" s="3">
        <f xml:space="preserve"> 0 + 58.16</f>
        <v>58.16</v>
      </c>
      <c r="N476" s="3">
        <f xml:space="preserve"> 120 + 24.88</f>
        <v>144.88</v>
      </c>
      <c r="O476" s="2">
        <v>0</v>
      </c>
      <c r="Q476">
        <f t="shared" si="21"/>
        <v>9.651250000000001</v>
      </c>
      <c r="R476">
        <f t="shared" si="22"/>
        <v>7.27</v>
      </c>
      <c r="S476">
        <f t="shared" si="23"/>
        <v>18.11</v>
      </c>
    </row>
    <row r="477" spans="1:19" x14ac:dyDescent="0.25">
      <c r="A477" s="2">
        <v>8</v>
      </c>
      <c r="B477" s="2" t="s">
        <v>20</v>
      </c>
      <c r="C477" s="2">
        <v>1</v>
      </c>
      <c r="D477" s="2">
        <v>8</v>
      </c>
      <c r="E477" s="2" t="s">
        <v>16</v>
      </c>
      <c r="F477" s="2">
        <v>1</v>
      </c>
      <c r="G477" s="2">
        <v>1000</v>
      </c>
      <c r="H477" s="2">
        <v>1490890881</v>
      </c>
      <c r="I477" s="2">
        <v>10</v>
      </c>
      <c r="J477" s="2">
        <v>50</v>
      </c>
      <c r="K477" s="2">
        <v>0</v>
      </c>
      <c r="L477" s="3">
        <f xml:space="preserve"> 0 + 10.57</f>
        <v>10.57</v>
      </c>
      <c r="M477" s="3">
        <f xml:space="preserve"> 0 + 23.46</f>
        <v>23.46</v>
      </c>
      <c r="N477" s="3">
        <f xml:space="preserve"> 0 + 40.94</f>
        <v>40.94</v>
      </c>
      <c r="O477" s="2">
        <v>0</v>
      </c>
      <c r="Q477">
        <f t="shared" si="21"/>
        <v>1.32125</v>
      </c>
      <c r="R477">
        <f t="shared" si="22"/>
        <v>2.9325000000000001</v>
      </c>
      <c r="S477">
        <f t="shared" si="23"/>
        <v>5.1174999999999997</v>
      </c>
    </row>
    <row r="478" spans="1:19" x14ac:dyDescent="0.25">
      <c r="A478" s="2">
        <v>8</v>
      </c>
      <c r="B478" s="2" t="s">
        <v>20</v>
      </c>
      <c r="C478" s="2">
        <v>1</v>
      </c>
      <c r="D478" s="2">
        <v>8</v>
      </c>
      <c r="E478" s="2" t="s">
        <v>17</v>
      </c>
      <c r="F478" s="2">
        <v>1</v>
      </c>
      <c r="G478" s="2">
        <v>1000</v>
      </c>
      <c r="H478" s="2">
        <v>1490890881</v>
      </c>
      <c r="I478" s="2">
        <v>10</v>
      </c>
      <c r="J478" s="2">
        <v>50</v>
      </c>
      <c r="K478" s="2">
        <v>0</v>
      </c>
      <c r="L478" s="3">
        <f xml:space="preserve"> 0 + 29.56</f>
        <v>29.56</v>
      </c>
      <c r="M478" s="3">
        <f xml:space="preserve"> 0 + 22.79</f>
        <v>22.79</v>
      </c>
      <c r="N478" s="3">
        <f xml:space="preserve"> 0 + 57.67</f>
        <v>57.67</v>
      </c>
      <c r="O478" s="2">
        <v>0</v>
      </c>
      <c r="Q478">
        <f t="shared" si="21"/>
        <v>3.6949999999999998</v>
      </c>
      <c r="R478">
        <f t="shared" si="22"/>
        <v>2.8487499999999999</v>
      </c>
      <c r="S478">
        <f t="shared" si="23"/>
        <v>7.2087500000000002</v>
      </c>
    </row>
    <row r="479" spans="1:19" x14ac:dyDescent="0.25">
      <c r="A479" s="2">
        <v>9</v>
      </c>
      <c r="B479" s="2" t="s">
        <v>20</v>
      </c>
      <c r="C479" s="2">
        <v>1</v>
      </c>
      <c r="D479" s="2">
        <v>8</v>
      </c>
      <c r="E479" s="2" t="s">
        <v>15</v>
      </c>
      <c r="F479" s="2">
        <v>1</v>
      </c>
      <c r="G479" s="2">
        <v>1000</v>
      </c>
      <c r="H479" s="2">
        <v>53262104</v>
      </c>
      <c r="I479" s="2">
        <v>10</v>
      </c>
      <c r="J479" s="2">
        <v>50</v>
      </c>
      <c r="K479" s="2">
        <v>0</v>
      </c>
      <c r="L479" s="3">
        <f xml:space="preserve"> 60 + 12.15</f>
        <v>72.150000000000006</v>
      </c>
      <c r="M479" s="3">
        <f xml:space="preserve"> 0 + 54.05</f>
        <v>54.05</v>
      </c>
      <c r="N479" s="3">
        <f xml:space="preserve"> 120 + 15.58</f>
        <v>135.58000000000001</v>
      </c>
      <c r="O479" s="2">
        <v>0</v>
      </c>
      <c r="Q479">
        <f t="shared" si="21"/>
        <v>9.0187500000000007</v>
      </c>
      <c r="R479">
        <f t="shared" si="22"/>
        <v>6.7562499999999996</v>
      </c>
      <c r="S479">
        <f t="shared" si="23"/>
        <v>16.947500000000002</v>
      </c>
    </row>
    <row r="480" spans="1:19" x14ac:dyDescent="0.25">
      <c r="A480" s="2">
        <v>9</v>
      </c>
      <c r="B480" s="2" t="s">
        <v>20</v>
      </c>
      <c r="C480" s="2">
        <v>1</v>
      </c>
      <c r="D480" s="2">
        <v>8</v>
      </c>
      <c r="E480" s="2" t="s">
        <v>16</v>
      </c>
      <c r="F480" s="2">
        <v>1</v>
      </c>
      <c r="G480" s="2">
        <v>1000</v>
      </c>
      <c r="H480" s="2">
        <v>53262104</v>
      </c>
      <c r="I480" s="2">
        <v>10</v>
      </c>
      <c r="J480" s="2">
        <v>50</v>
      </c>
      <c r="K480" s="2">
        <v>0</v>
      </c>
      <c r="L480" s="3">
        <f xml:space="preserve"> 0 + 29.89</f>
        <v>29.89</v>
      </c>
      <c r="M480" s="3">
        <f xml:space="preserve"> 0 + 45.24</f>
        <v>45.24</v>
      </c>
      <c r="N480" s="3">
        <f xml:space="preserve"> 60 + 23.26</f>
        <v>83.26</v>
      </c>
      <c r="O480" s="2">
        <v>0</v>
      </c>
      <c r="Q480">
        <f t="shared" si="21"/>
        <v>3.7362500000000001</v>
      </c>
      <c r="R480">
        <f t="shared" si="22"/>
        <v>5.6550000000000002</v>
      </c>
      <c r="S480">
        <f t="shared" si="23"/>
        <v>10.407500000000001</v>
      </c>
    </row>
    <row r="481" spans="1:19" x14ac:dyDescent="0.25">
      <c r="A481" s="2">
        <v>9</v>
      </c>
      <c r="B481" s="2" t="s">
        <v>20</v>
      </c>
      <c r="C481" s="2">
        <v>1</v>
      </c>
      <c r="D481" s="2">
        <v>8</v>
      </c>
      <c r="E481" s="2" t="s">
        <v>17</v>
      </c>
      <c r="F481" s="2">
        <v>1</v>
      </c>
      <c r="G481" s="2">
        <v>1000</v>
      </c>
      <c r="H481" s="2">
        <v>53262104</v>
      </c>
      <c r="I481" s="2">
        <v>10</v>
      </c>
      <c r="J481" s="2">
        <v>50</v>
      </c>
      <c r="K481" s="2">
        <v>0</v>
      </c>
      <c r="L481" s="3">
        <f xml:space="preserve"> 0 + 27.43</f>
        <v>27.43</v>
      </c>
      <c r="M481" s="3">
        <f xml:space="preserve"> 0 + 22.43</f>
        <v>22.43</v>
      </c>
      <c r="N481" s="3">
        <f xml:space="preserve"> 0 + 55.19</f>
        <v>55.19</v>
      </c>
      <c r="O481" s="2">
        <v>0</v>
      </c>
      <c r="Q481">
        <f t="shared" si="21"/>
        <v>3.42875</v>
      </c>
      <c r="R481">
        <f t="shared" si="22"/>
        <v>2.80375</v>
      </c>
      <c r="S481">
        <f t="shared" si="23"/>
        <v>6.8987499999999997</v>
      </c>
    </row>
    <row r="482" spans="1:19" x14ac:dyDescent="0.25">
      <c r="A482" s="2">
        <v>10</v>
      </c>
      <c r="B482" s="2" t="s">
        <v>20</v>
      </c>
      <c r="C482" s="2">
        <v>1</v>
      </c>
      <c r="D482" s="2">
        <v>8</v>
      </c>
      <c r="E482" s="2" t="s">
        <v>15</v>
      </c>
      <c r="F482" s="2">
        <v>1</v>
      </c>
      <c r="G482" s="2">
        <v>1000</v>
      </c>
      <c r="H482" s="2">
        <v>48177134</v>
      </c>
      <c r="I482" s="2">
        <v>10</v>
      </c>
      <c r="J482" s="2">
        <v>50</v>
      </c>
      <c r="K482" s="2">
        <v>0</v>
      </c>
      <c r="L482" s="3">
        <f xml:space="preserve"> 60 + 14.24</f>
        <v>74.239999999999995</v>
      </c>
      <c r="M482" s="3">
        <f xml:space="preserve"> 0 + 57.8</f>
        <v>57.8</v>
      </c>
      <c r="N482" s="3">
        <f xml:space="preserve"> 120 + 21.47</f>
        <v>141.47</v>
      </c>
      <c r="O482" s="2">
        <v>0</v>
      </c>
      <c r="Q482">
        <f t="shared" si="21"/>
        <v>9.2799999999999994</v>
      </c>
      <c r="R482">
        <f t="shared" si="22"/>
        <v>7.2249999999999996</v>
      </c>
      <c r="S482">
        <f t="shared" si="23"/>
        <v>17.68375</v>
      </c>
    </row>
    <row r="483" spans="1:19" x14ac:dyDescent="0.25">
      <c r="A483" s="2">
        <v>10</v>
      </c>
      <c r="B483" s="2" t="s">
        <v>20</v>
      </c>
      <c r="C483" s="2">
        <v>1</v>
      </c>
      <c r="D483" s="2">
        <v>8</v>
      </c>
      <c r="E483" s="2" t="s">
        <v>16</v>
      </c>
      <c r="F483" s="2">
        <v>1</v>
      </c>
      <c r="G483" s="2">
        <v>1000</v>
      </c>
      <c r="H483" s="2">
        <v>48177134</v>
      </c>
      <c r="I483" s="2">
        <v>10</v>
      </c>
      <c r="J483" s="2">
        <v>50</v>
      </c>
      <c r="K483" s="2">
        <v>0</v>
      </c>
      <c r="L483" s="3">
        <f xml:space="preserve"> 0 + 15.3</f>
        <v>15.3</v>
      </c>
      <c r="M483" s="3">
        <f xml:space="preserve"> 0 + 28.76</f>
        <v>28.76</v>
      </c>
      <c r="N483" s="3">
        <f xml:space="preserve"> 0 + 50.63</f>
        <v>50.63</v>
      </c>
      <c r="O483" s="2">
        <v>0</v>
      </c>
      <c r="Q483">
        <f t="shared" si="21"/>
        <v>1.9125000000000001</v>
      </c>
      <c r="R483">
        <f t="shared" si="22"/>
        <v>3.5950000000000002</v>
      </c>
      <c r="S483">
        <f t="shared" si="23"/>
        <v>6.3287500000000003</v>
      </c>
    </row>
    <row r="484" spans="1:19" x14ac:dyDescent="0.25">
      <c r="A484" s="2">
        <v>10</v>
      </c>
      <c r="B484" s="2" t="s">
        <v>20</v>
      </c>
      <c r="C484" s="2">
        <v>1</v>
      </c>
      <c r="D484" s="2">
        <v>8</v>
      </c>
      <c r="E484" s="2" t="s">
        <v>17</v>
      </c>
      <c r="F484" s="2">
        <v>1</v>
      </c>
      <c r="G484" s="2">
        <v>1000</v>
      </c>
      <c r="H484" s="2">
        <v>48177134</v>
      </c>
      <c r="I484" s="2">
        <v>10</v>
      </c>
      <c r="J484" s="2">
        <v>50</v>
      </c>
      <c r="K484" s="2">
        <v>0</v>
      </c>
      <c r="L484" s="3">
        <f xml:space="preserve"> 0 + 31.25</f>
        <v>31.25</v>
      </c>
      <c r="M484" s="3">
        <f xml:space="preserve"> 0 + 23.86</f>
        <v>23.86</v>
      </c>
      <c r="N484" s="3">
        <f xml:space="preserve"> 60 + 0.71</f>
        <v>60.71</v>
      </c>
      <c r="O484" s="2">
        <v>0</v>
      </c>
      <c r="Q484">
        <f t="shared" si="21"/>
        <v>3.90625</v>
      </c>
      <c r="R484">
        <f t="shared" si="22"/>
        <v>2.9824999999999999</v>
      </c>
      <c r="S484">
        <f t="shared" si="23"/>
        <v>7.5887500000000001</v>
      </c>
    </row>
    <row r="485" spans="1:19" x14ac:dyDescent="0.25">
      <c r="A485" s="2">
        <v>11</v>
      </c>
      <c r="B485" s="2" t="s">
        <v>20</v>
      </c>
      <c r="C485" s="2">
        <v>1</v>
      </c>
      <c r="D485" s="2">
        <v>8</v>
      </c>
      <c r="E485" s="2" t="s">
        <v>15</v>
      </c>
      <c r="F485" s="2">
        <v>1</v>
      </c>
      <c r="G485" s="2">
        <v>1000</v>
      </c>
      <c r="H485" s="2">
        <v>390326370</v>
      </c>
      <c r="I485" s="2">
        <v>10</v>
      </c>
      <c r="J485" s="2">
        <v>50</v>
      </c>
      <c r="K485" s="2">
        <v>0</v>
      </c>
      <c r="L485" s="3">
        <f xml:space="preserve"> 60 + 4.53</f>
        <v>64.53</v>
      </c>
      <c r="M485" s="3">
        <f xml:space="preserve"> 0 + 52.2</f>
        <v>52.2</v>
      </c>
      <c r="N485" s="3">
        <f xml:space="preserve"> 120 + 6.16</f>
        <v>126.16</v>
      </c>
      <c r="O485" s="2">
        <v>0</v>
      </c>
      <c r="Q485">
        <f t="shared" si="21"/>
        <v>8.0662500000000001</v>
      </c>
      <c r="R485">
        <f t="shared" si="22"/>
        <v>6.5250000000000004</v>
      </c>
      <c r="S485">
        <f t="shared" si="23"/>
        <v>15.77</v>
      </c>
    </row>
    <row r="486" spans="1:19" x14ac:dyDescent="0.25">
      <c r="A486" s="2">
        <v>11</v>
      </c>
      <c r="B486" s="2" t="s">
        <v>20</v>
      </c>
      <c r="C486" s="2">
        <v>1</v>
      </c>
      <c r="D486" s="2">
        <v>8</v>
      </c>
      <c r="E486" s="2" t="s">
        <v>16</v>
      </c>
      <c r="F486" s="2">
        <v>1</v>
      </c>
      <c r="G486" s="2">
        <v>1000</v>
      </c>
      <c r="H486" s="2">
        <v>390326370</v>
      </c>
      <c r="I486" s="2">
        <v>10</v>
      </c>
      <c r="J486" s="2">
        <v>50</v>
      </c>
      <c r="K486" s="2">
        <v>0</v>
      </c>
      <c r="L486" s="3">
        <f xml:space="preserve"> 0 + 20.35</f>
        <v>20.350000000000001</v>
      </c>
      <c r="M486" s="3">
        <f xml:space="preserve"> 0 + 34.52</f>
        <v>34.520000000000003</v>
      </c>
      <c r="N486" s="3">
        <f xml:space="preserve"> 60 + 1.7</f>
        <v>61.7</v>
      </c>
      <c r="O486" s="2">
        <v>0</v>
      </c>
      <c r="Q486">
        <f t="shared" si="21"/>
        <v>2.5437500000000002</v>
      </c>
      <c r="R486">
        <f t="shared" si="22"/>
        <v>4.3150000000000004</v>
      </c>
      <c r="S486">
        <f t="shared" si="23"/>
        <v>7.7125000000000004</v>
      </c>
    </row>
    <row r="487" spans="1:19" x14ac:dyDescent="0.25">
      <c r="A487" s="2">
        <v>11</v>
      </c>
      <c r="B487" s="2" t="s">
        <v>20</v>
      </c>
      <c r="C487" s="2">
        <v>1</v>
      </c>
      <c r="D487" s="2">
        <v>8</v>
      </c>
      <c r="E487" s="2" t="s">
        <v>17</v>
      </c>
      <c r="F487" s="2">
        <v>1</v>
      </c>
      <c r="G487" s="2">
        <v>1000</v>
      </c>
      <c r="H487" s="2">
        <v>390326370</v>
      </c>
      <c r="I487" s="2">
        <v>10</v>
      </c>
      <c r="J487" s="2">
        <v>50</v>
      </c>
      <c r="K487" s="2">
        <v>0</v>
      </c>
      <c r="L487" s="3">
        <f xml:space="preserve"> 0 + 22.16</f>
        <v>22.16</v>
      </c>
      <c r="M487" s="3">
        <f xml:space="preserve"> 0 + 17.17</f>
        <v>17.170000000000002</v>
      </c>
      <c r="N487" s="3">
        <f xml:space="preserve"> 0 + 44.63</f>
        <v>44.63</v>
      </c>
      <c r="O487" s="2">
        <v>0</v>
      </c>
      <c r="Q487">
        <f t="shared" si="21"/>
        <v>2.77</v>
      </c>
      <c r="R487">
        <f t="shared" si="22"/>
        <v>2.1462500000000002</v>
      </c>
      <c r="S487">
        <f t="shared" si="23"/>
        <v>5.5787500000000003</v>
      </c>
    </row>
    <row r="488" spans="1:19" x14ac:dyDescent="0.25">
      <c r="A488" s="2">
        <v>12</v>
      </c>
      <c r="B488" s="2" t="s">
        <v>20</v>
      </c>
      <c r="C488" s="2">
        <v>1</v>
      </c>
      <c r="D488" s="2">
        <v>8</v>
      </c>
      <c r="E488" s="2" t="s">
        <v>15</v>
      </c>
      <c r="F488" s="2">
        <v>1</v>
      </c>
      <c r="G488" s="2">
        <v>1000</v>
      </c>
      <c r="H488" s="2">
        <v>179782877</v>
      </c>
      <c r="I488" s="2">
        <v>10</v>
      </c>
      <c r="J488" s="2">
        <v>50</v>
      </c>
      <c r="K488" s="2">
        <v>0</v>
      </c>
      <c r="L488" s="3">
        <f xml:space="preserve"> 60 + 7.77</f>
        <v>67.77</v>
      </c>
      <c r="M488" s="3">
        <f xml:space="preserve"> 0 + 52.55</f>
        <v>52.55</v>
      </c>
      <c r="N488" s="3">
        <f xml:space="preserve"> 120 + 9.92</f>
        <v>129.91999999999999</v>
      </c>
      <c r="O488" s="2">
        <v>0</v>
      </c>
      <c r="Q488">
        <f t="shared" si="21"/>
        <v>8.4712499999999995</v>
      </c>
      <c r="R488">
        <f t="shared" si="22"/>
        <v>6.5687499999999996</v>
      </c>
      <c r="S488">
        <f t="shared" si="23"/>
        <v>16.239999999999998</v>
      </c>
    </row>
    <row r="489" spans="1:19" x14ac:dyDescent="0.25">
      <c r="A489" s="2">
        <v>12</v>
      </c>
      <c r="B489" s="2" t="s">
        <v>20</v>
      </c>
      <c r="C489" s="2">
        <v>1</v>
      </c>
      <c r="D489" s="2">
        <v>8</v>
      </c>
      <c r="E489" s="2" t="s">
        <v>16</v>
      </c>
      <c r="F489" s="2">
        <v>1</v>
      </c>
      <c r="G489" s="2">
        <v>1000</v>
      </c>
      <c r="H489" s="2">
        <v>179782877</v>
      </c>
      <c r="I489" s="2">
        <v>10</v>
      </c>
      <c r="J489" s="2">
        <v>50</v>
      </c>
      <c r="K489" s="2">
        <v>0</v>
      </c>
      <c r="L489" s="3">
        <f xml:space="preserve"> 0 + 9.81</f>
        <v>9.81</v>
      </c>
      <c r="M489" s="3">
        <f xml:space="preserve"> 0 + 23.05</f>
        <v>23.05</v>
      </c>
      <c r="N489" s="3">
        <f xml:space="preserve"> 0 + 39.79</f>
        <v>39.79</v>
      </c>
      <c r="O489" s="2">
        <v>0</v>
      </c>
      <c r="Q489">
        <f t="shared" si="21"/>
        <v>1.2262500000000001</v>
      </c>
      <c r="R489">
        <f t="shared" si="22"/>
        <v>2.8812500000000001</v>
      </c>
      <c r="S489">
        <f t="shared" si="23"/>
        <v>4.9737499999999999</v>
      </c>
    </row>
    <row r="490" spans="1:19" x14ac:dyDescent="0.25">
      <c r="A490" s="2">
        <v>12</v>
      </c>
      <c r="B490" s="2" t="s">
        <v>20</v>
      </c>
      <c r="C490" s="2">
        <v>1</v>
      </c>
      <c r="D490" s="2">
        <v>8</v>
      </c>
      <c r="E490" s="2" t="s">
        <v>17</v>
      </c>
      <c r="F490" s="2">
        <v>1</v>
      </c>
      <c r="G490" s="2">
        <v>1000</v>
      </c>
      <c r="H490" s="2">
        <v>179782877</v>
      </c>
      <c r="I490" s="2">
        <v>10</v>
      </c>
      <c r="J490" s="2">
        <v>50</v>
      </c>
      <c r="K490" s="2">
        <v>0</v>
      </c>
      <c r="L490" s="3">
        <f xml:space="preserve"> 0 + 26.67</f>
        <v>26.67</v>
      </c>
      <c r="M490" s="3">
        <f xml:space="preserve"> 0 + 18.8</f>
        <v>18.8</v>
      </c>
      <c r="N490" s="3">
        <f xml:space="preserve"> 0 + 50.87</f>
        <v>50.87</v>
      </c>
      <c r="O490" s="2">
        <v>0</v>
      </c>
      <c r="Q490">
        <f t="shared" si="21"/>
        <v>3.3337500000000002</v>
      </c>
      <c r="R490">
        <f t="shared" si="22"/>
        <v>2.35</v>
      </c>
      <c r="S490">
        <f t="shared" si="23"/>
        <v>6.3587499999999997</v>
      </c>
    </row>
    <row r="491" spans="1:19" x14ac:dyDescent="0.25">
      <c r="A491" s="2">
        <v>13</v>
      </c>
      <c r="B491" s="2" t="s">
        <v>20</v>
      </c>
      <c r="C491" s="2">
        <v>1</v>
      </c>
      <c r="D491" s="2">
        <v>8</v>
      </c>
      <c r="E491" s="2" t="s">
        <v>15</v>
      </c>
      <c r="F491" s="2">
        <v>1</v>
      </c>
      <c r="G491" s="2">
        <v>1000</v>
      </c>
      <c r="H491" s="2">
        <v>1556455641</v>
      </c>
      <c r="I491" s="2">
        <v>10</v>
      </c>
      <c r="J491" s="2">
        <v>50</v>
      </c>
      <c r="K491" s="2">
        <v>0</v>
      </c>
      <c r="L491" s="3">
        <f xml:space="preserve"> 60 + 20.19</f>
        <v>80.19</v>
      </c>
      <c r="M491" s="3">
        <f xml:space="preserve"> 0 + 59.69</f>
        <v>59.69</v>
      </c>
      <c r="N491" s="3">
        <f xml:space="preserve"> 120 + 29.22</f>
        <v>149.22</v>
      </c>
      <c r="O491" s="2">
        <v>0</v>
      </c>
      <c r="Q491">
        <f t="shared" si="21"/>
        <v>10.02375</v>
      </c>
      <c r="R491">
        <f t="shared" si="22"/>
        <v>7.4612499999999997</v>
      </c>
      <c r="S491">
        <f t="shared" si="23"/>
        <v>18.6525</v>
      </c>
    </row>
    <row r="492" spans="1:19" x14ac:dyDescent="0.25">
      <c r="A492" s="2">
        <v>13</v>
      </c>
      <c r="B492" s="2" t="s">
        <v>20</v>
      </c>
      <c r="C492" s="2">
        <v>1</v>
      </c>
      <c r="D492" s="2">
        <v>8</v>
      </c>
      <c r="E492" s="2" t="s">
        <v>16</v>
      </c>
      <c r="F492" s="2">
        <v>1</v>
      </c>
      <c r="G492" s="2">
        <v>1000</v>
      </c>
      <c r="H492" s="2">
        <v>1556455641</v>
      </c>
      <c r="I492" s="2">
        <v>10</v>
      </c>
      <c r="J492" s="2">
        <v>50</v>
      </c>
      <c r="K492" s="2">
        <v>0</v>
      </c>
      <c r="L492" s="3">
        <f xml:space="preserve"> 0 + 28.88</f>
        <v>28.88</v>
      </c>
      <c r="M492" s="3">
        <f xml:space="preserve"> 0 + 44.12</f>
        <v>44.12</v>
      </c>
      <c r="N492" s="3">
        <f xml:space="preserve"> 60 + 20.79</f>
        <v>80.789999999999992</v>
      </c>
      <c r="O492" s="2">
        <v>0</v>
      </c>
      <c r="Q492">
        <f t="shared" si="21"/>
        <v>3.61</v>
      </c>
      <c r="R492">
        <f t="shared" si="22"/>
        <v>5.5149999999999997</v>
      </c>
      <c r="S492">
        <f t="shared" si="23"/>
        <v>10.098749999999999</v>
      </c>
    </row>
    <row r="493" spans="1:19" x14ac:dyDescent="0.25">
      <c r="A493" s="2">
        <v>13</v>
      </c>
      <c r="B493" s="2" t="s">
        <v>20</v>
      </c>
      <c r="C493" s="2">
        <v>1</v>
      </c>
      <c r="D493" s="2">
        <v>8</v>
      </c>
      <c r="E493" s="2" t="s">
        <v>17</v>
      </c>
      <c r="F493" s="2">
        <v>1</v>
      </c>
      <c r="G493" s="2">
        <v>1000</v>
      </c>
      <c r="H493" s="2">
        <v>1556455641</v>
      </c>
      <c r="I493" s="2">
        <v>10</v>
      </c>
      <c r="J493" s="2">
        <v>50</v>
      </c>
      <c r="K493" s="2">
        <v>0</v>
      </c>
      <c r="L493" s="3">
        <f xml:space="preserve"> 0 + 23</f>
        <v>23</v>
      </c>
      <c r="M493" s="3">
        <f xml:space="preserve"> 0 + 21.21</f>
        <v>21.21</v>
      </c>
      <c r="N493" s="3">
        <f xml:space="preserve"> 0 + 49.62</f>
        <v>49.62</v>
      </c>
      <c r="O493" s="2">
        <v>0</v>
      </c>
      <c r="Q493">
        <f t="shared" si="21"/>
        <v>2.875</v>
      </c>
      <c r="R493">
        <f t="shared" si="22"/>
        <v>2.6512500000000001</v>
      </c>
      <c r="S493">
        <f t="shared" si="23"/>
        <v>6.2024999999999997</v>
      </c>
    </row>
    <row r="494" spans="1:19" x14ac:dyDescent="0.25">
      <c r="A494" s="2">
        <v>14</v>
      </c>
      <c r="B494" s="2" t="s">
        <v>20</v>
      </c>
      <c r="C494" s="2">
        <v>1</v>
      </c>
      <c r="D494" s="2">
        <v>8</v>
      </c>
      <c r="E494" s="2" t="s">
        <v>15</v>
      </c>
      <c r="F494" s="2">
        <v>1</v>
      </c>
      <c r="G494" s="2">
        <v>1000</v>
      </c>
      <c r="H494" s="2">
        <v>2048735855</v>
      </c>
      <c r="I494" s="2">
        <v>10</v>
      </c>
      <c r="J494" s="2">
        <v>50</v>
      </c>
      <c r="K494" s="2">
        <v>0</v>
      </c>
      <c r="L494" s="3">
        <f xml:space="preserve"> 60 + 12.94</f>
        <v>72.94</v>
      </c>
      <c r="M494" s="3">
        <f xml:space="preserve"> 0 + 58.04</f>
        <v>58.04</v>
      </c>
      <c r="N494" s="3">
        <f xml:space="preserve"> 120 + 20.22</f>
        <v>140.22</v>
      </c>
      <c r="O494" s="2">
        <v>0</v>
      </c>
      <c r="Q494">
        <f t="shared" si="21"/>
        <v>9.1174999999999997</v>
      </c>
      <c r="R494">
        <f t="shared" si="22"/>
        <v>7.2549999999999999</v>
      </c>
      <c r="S494">
        <f t="shared" si="23"/>
        <v>17.5275</v>
      </c>
    </row>
    <row r="495" spans="1:19" x14ac:dyDescent="0.25">
      <c r="A495" s="2">
        <v>14</v>
      </c>
      <c r="B495" s="2" t="s">
        <v>20</v>
      </c>
      <c r="C495" s="2">
        <v>1</v>
      </c>
      <c r="D495" s="2">
        <v>8</v>
      </c>
      <c r="E495" s="2" t="s">
        <v>16</v>
      </c>
      <c r="F495" s="2">
        <v>1</v>
      </c>
      <c r="G495" s="2">
        <v>1000</v>
      </c>
      <c r="H495" s="2">
        <v>2048735855</v>
      </c>
      <c r="I495" s="2">
        <v>10</v>
      </c>
      <c r="J495" s="2">
        <v>50</v>
      </c>
      <c r="K495" s="2">
        <v>0</v>
      </c>
      <c r="L495" s="3">
        <f xml:space="preserve"> 0 + 28.31</f>
        <v>28.31</v>
      </c>
      <c r="M495" s="3">
        <f xml:space="preserve"> 0 + 42.69</f>
        <v>42.69</v>
      </c>
      <c r="N495" s="3">
        <f xml:space="preserve"> 60 + 17.84</f>
        <v>77.84</v>
      </c>
      <c r="O495" s="2">
        <v>0</v>
      </c>
      <c r="Q495">
        <f t="shared" si="21"/>
        <v>3.5387499999999998</v>
      </c>
      <c r="R495">
        <f t="shared" si="22"/>
        <v>5.3362499999999997</v>
      </c>
      <c r="S495">
        <f t="shared" si="23"/>
        <v>9.73</v>
      </c>
    </row>
    <row r="496" spans="1:19" x14ac:dyDescent="0.25">
      <c r="A496" s="2">
        <v>14</v>
      </c>
      <c r="B496" s="2" t="s">
        <v>20</v>
      </c>
      <c r="C496" s="2">
        <v>1</v>
      </c>
      <c r="D496" s="2">
        <v>8</v>
      </c>
      <c r="E496" s="2" t="s">
        <v>17</v>
      </c>
      <c r="F496" s="2">
        <v>1</v>
      </c>
      <c r="G496" s="2">
        <v>1000</v>
      </c>
      <c r="H496" s="2">
        <v>2048735855</v>
      </c>
      <c r="I496" s="2">
        <v>10</v>
      </c>
      <c r="J496" s="2">
        <v>50</v>
      </c>
      <c r="K496" s="2">
        <v>0</v>
      </c>
      <c r="L496" s="3">
        <f xml:space="preserve"> 0 + 30.16</f>
        <v>30.16</v>
      </c>
      <c r="M496" s="3">
        <f xml:space="preserve"> 0 + 23.62</f>
        <v>23.62</v>
      </c>
      <c r="N496" s="3">
        <f xml:space="preserve"> 0 + 59.08</f>
        <v>59.08</v>
      </c>
      <c r="O496" s="2">
        <v>0</v>
      </c>
      <c r="Q496">
        <f t="shared" si="21"/>
        <v>3.77</v>
      </c>
      <c r="R496">
        <f t="shared" si="22"/>
        <v>2.9525000000000001</v>
      </c>
      <c r="S496">
        <f t="shared" si="23"/>
        <v>7.3849999999999998</v>
      </c>
    </row>
    <row r="497" spans="1:19" x14ac:dyDescent="0.25">
      <c r="A497" s="2">
        <v>15</v>
      </c>
      <c r="B497" s="2" t="s">
        <v>20</v>
      </c>
      <c r="C497" s="2">
        <v>1</v>
      </c>
      <c r="D497" s="2">
        <v>8</v>
      </c>
      <c r="E497" s="2" t="s">
        <v>15</v>
      </c>
      <c r="F497" s="2">
        <v>1</v>
      </c>
      <c r="G497" s="2">
        <v>1000</v>
      </c>
      <c r="H497" s="2">
        <v>1183828888</v>
      </c>
      <c r="I497" s="2">
        <v>10</v>
      </c>
      <c r="J497" s="2">
        <v>50</v>
      </c>
      <c r="K497" s="2">
        <v>0</v>
      </c>
      <c r="L497" s="3">
        <f xml:space="preserve"> 60 + 13.21</f>
        <v>73.210000000000008</v>
      </c>
      <c r="M497" s="3">
        <f xml:space="preserve"> 0 + 54.22</f>
        <v>54.22</v>
      </c>
      <c r="N497" s="3">
        <f xml:space="preserve"> 120 + 16.84</f>
        <v>136.84</v>
      </c>
      <c r="O497" s="2">
        <v>0</v>
      </c>
      <c r="Q497">
        <f t="shared" si="21"/>
        <v>9.151250000000001</v>
      </c>
      <c r="R497">
        <f t="shared" si="22"/>
        <v>6.7774999999999999</v>
      </c>
      <c r="S497">
        <f t="shared" si="23"/>
        <v>17.105</v>
      </c>
    </row>
    <row r="498" spans="1:19" x14ac:dyDescent="0.25">
      <c r="A498" s="2">
        <v>15</v>
      </c>
      <c r="B498" s="2" t="s">
        <v>20</v>
      </c>
      <c r="C498" s="2">
        <v>1</v>
      </c>
      <c r="D498" s="2">
        <v>8</v>
      </c>
      <c r="E498" s="2" t="s">
        <v>16</v>
      </c>
      <c r="F498" s="2">
        <v>1</v>
      </c>
      <c r="G498" s="2">
        <v>1000</v>
      </c>
      <c r="H498" s="2">
        <v>1183828888</v>
      </c>
      <c r="I498" s="2">
        <v>10</v>
      </c>
      <c r="J498" s="2">
        <v>50</v>
      </c>
      <c r="K498" s="2">
        <v>0</v>
      </c>
      <c r="L498" s="3">
        <f xml:space="preserve"> 0 + 33.18</f>
        <v>33.18</v>
      </c>
      <c r="M498" s="3">
        <f xml:space="preserve"> 0 + 45.78</f>
        <v>45.78</v>
      </c>
      <c r="N498" s="3">
        <f xml:space="preserve"> 60 + 25.79</f>
        <v>85.789999999999992</v>
      </c>
      <c r="O498" s="2">
        <v>0</v>
      </c>
      <c r="Q498">
        <f t="shared" si="21"/>
        <v>4.1475</v>
      </c>
      <c r="R498">
        <f t="shared" si="22"/>
        <v>5.7225000000000001</v>
      </c>
      <c r="S498">
        <f t="shared" si="23"/>
        <v>10.723749999999999</v>
      </c>
    </row>
    <row r="499" spans="1:19" x14ac:dyDescent="0.25">
      <c r="A499" s="2">
        <v>15</v>
      </c>
      <c r="B499" s="2" t="s">
        <v>20</v>
      </c>
      <c r="C499" s="2">
        <v>1</v>
      </c>
      <c r="D499" s="2">
        <v>8</v>
      </c>
      <c r="E499" s="2" t="s">
        <v>17</v>
      </c>
      <c r="F499" s="2">
        <v>1</v>
      </c>
      <c r="G499" s="2">
        <v>1000</v>
      </c>
      <c r="H499" s="2">
        <v>1183828888</v>
      </c>
      <c r="I499" s="2">
        <v>10</v>
      </c>
      <c r="J499" s="2">
        <v>50</v>
      </c>
      <c r="K499" s="2">
        <v>0</v>
      </c>
      <c r="L499" s="3">
        <f xml:space="preserve"> 0 + 23.2</f>
        <v>23.2</v>
      </c>
      <c r="M499" s="3">
        <f xml:space="preserve"> 0 + 21.25</f>
        <v>21.25</v>
      </c>
      <c r="N499" s="3">
        <f xml:space="preserve"> 0 + 49.76</f>
        <v>49.76</v>
      </c>
      <c r="O499" s="2">
        <v>0</v>
      </c>
      <c r="Q499">
        <f t="shared" si="21"/>
        <v>2.9</v>
      </c>
      <c r="R499">
        <f t="shared" si="22"/>
        <v>2.65625</v>
      </c>
      <c r="S499">
        <f t="shared" si="23"/>
        <v>6.22</v>
      </c>
    </row>
    <row r="500" spans="1:19" x14ac:dyDescent="0.25">
      <c r="A500" s="2">
        <v>16</v>
      </c>
      <c r="B500" s="2" t="s">
        <v>20</v>
      </c>
      <c r="C500" s="2">
        <v>1</v>
      </c>
      <c r="D500" s="2">
        <v>8</v>
      </c>
      <c r="E500" s="2" t="s">
        <v>15</v>
      </c>
      <c r="F500" s="2">
        <v>1</v>
      </c>
      <c r="G500" s="2">
        <v>1000</v>
      </c>
      <c r="H500" s="2">
        <v>475539416</v>
      </c>
      <c r="I500" s="2">
        <v>10</v>
      </c>
      <c r="J500" s="2">
        <v>50</v>
      </c>
      <c r="K500" s="2">
        <v>0</v>
      </c>
      <c r="L500" s="3">
        <f xml:space="preserve"> 60 + 0.87</f>
        <v>60.87</v>
      </c>
      <c r="M500" s="3">
        <f xml:space="preserve"> 0 + 51.03</f>
        <v>51.03</v>
      </c>
      <c r="N500" s="3">
        <f xml:space="preserve"> 120 + 1.25</f>
        <v>121.25</v>
      </c>
      <c r="O500" s="2">
        <v>0</v>
      </c>
      <c r="Q500">
        <f t="shared" si="21"/>
        <v>7.6087499999999997</v>
      </c>
      <c r="R500">
        <f t="shared" si="22"/>
        <v>6.3787500000000001</v>
      </c>
      <c r="S500">
        <f t="shared" si="23"/>
        <v>15.15625</v>
      </c>
    </row>
    <row r="501" spans="1:19" x14ac:dyDescent="0.25">
      <c r="A501" s="2">
        <v>16</v>
      </c>
      <c r="B501" s="2" t="s">
        <v>20</v>
      </c>
      <c r="C501" s="2">
        <v>1</v>
      </c>
      <c r="D501" s="2">
        <v>8</v>
      </c>
      <c r="E501" s="2" t="s">
        <v>16</v>
      </c>
      <c r="F501" s="2">
        <v>1</v>
      </c>
      <c r="G501" s="2">
        <v>1000</v>
      </c>
      <c r="H501" s="2">
        <v>475539416</v>
      </c>
      <c r="I501" s="2">
        <v>10</v>
      </c>
      <c r="J501" s="2">
        <v>50</v>
      </c>
      <c r="K501" s="2">
        <v>0</v>
      </c>
      <c r="L501" s="3">
        <f xml:space="preserve"> 0 + 10.86</f>
        <v>10.86</v>
      </c>
      <c r="M501" s="3">
        <f xml:space="preserve"> 0 + 23.99</f>
        <v>23.99</v>
      </c>
      <c r="N501" s="3">
        <f xml:space="preserve"> 0 + 41.77</f>
        <v>41.77</v>
      </c>
      <c r="O501" s="2">
        <v>0</v>
      </c>
      <c r="Q501">
        <f t="shared" si="21"/>
        <v>1.3574999999999999</v>
      </c>
      <c r="R501">
        <f t="shared" si="22"/>
        <v>2.9987499999999998</v>
      </c>
      <c r="S501">
        <f t="shared" si="23"/>
        <v>5.2212500000000004</v>
      </c>
    </row>
    <row r="502" spans="1:19" x14ac:dyDescent="0.25">
      <c r="A502" s="2">
        <v>16</v>
      </c>
      <c r="B502" s="2" t="s">
        <v>20</v>
      </c>
      <c r="C502" s="2">
        <v>1</v>
      </c>
      <c r="D502" s="2">
        <v>8</v>
      </c>
      <c r="E502" s="2" t="s">
        <v>17</v>
      </c>
      <c r="F502" s="2">
        <v>1</v>
      </c>
      <c r="G502" s="2">
        <v>1000</v>
      </c>
      <c r="H502" s="2">
        <v>475539416</v>
      </c>
      <c r="I502" s="2">
        <v>10</v>
      </c>
      <c r="J502" s="2">
        <v>50</v>
      </c>
      <c r="K502" s="2">
        <v>0</v>
      </c>
      <c r="L502" s="3">
        <f xml:space="preserve"> 0 + 24.42</f>
        <v>24.42</v>
      </c>
      <c r="M502" s="3">
        <f xml:space="preserve"> 0 + 20.6</f>
        <v>20.6</v>
      </c>
      <c r="N502" s="3">
        <f xml:space="preserve"> 0 + 50.43</f>
        <v>50.43</v>
      </c>
      <c r="O502" s="2">
        <v>0</v>
      </c>
      <c r="Q502">
        <f t="shared" si="21"/>
        <v>3.0525000000000002</v>
      </c>
      <c r="R502">
        <f t="shared" si="22"/>
        <v>2.5750000000000002</v>
      </c>
      <c r="S502">
        <f t="shared" si="23"/>
        <v>6.30375</v>
      </c>
    </row>
    <row r="503" spans="1:19" x14ac:dyDescent="0.25">
      <c r="A503" s="2">
        <v>17</v>
      </c>
      <c r="B503" s="2" t="s">
        <v>20</v>
      </c>
      <c r="C503" s="2">
        <v>1</v>
      </c>
      <c r="D503" s="2">
        <v>8</v>
      </c>
      <c r="E503" s="2" t="s">
        <v>15</v>
      </c>
      <c r="F503" s="2">
        <v>1</v>
      </c>
      <c r="G503" s="2">
        <v>1000</v>
      </c>
      <c r="H503" s="2">
        <v>2136046440</v>
      </c>
      <c r="I503" s="2">
        <v>10</v>
      </c>
      <c r="J503" s="2">
        <v>50</v>
      </c>
      <c r="K503" s="2">
        <v>0</v>
      </c>
      <c r="L503" s="3">
        <f xml:space="preserve"> 60 + 10.83</f>
        <v>70.83</v>
      </c>
      <c r="M503" s="3">
        <f xml:space="preserve"> 0 + 54.11</f>
        <v>54.11</v>
      </c>
      <c r="N503" s="3">
        <f xml:space="preserve"> 120 + 14.63</f>
        <v>134.63</v>
      </c>
      <c r="O503" s="2">
        <v>0</v>
      </c>
      <c r="Q503">
        <f t="shared" si="21"/>
        <v>8.8537499999999998</v>
      </c>
      <c r="R503">
        <f t="shared" si="22"/>
        <v>6.7637499999999999</v>
      </c>
      <c r="S503">
        <f t="shared" si="23"/>
        <v>16.828749999999999</v>
      </c>
    </row>
    <row r="504" spans="1:19" x14ac:dyDescent="0.25">
      <c r="A504" s="2">
        <v>17</v>
      </c>
      <c r="B504" s="2" t="s">
        <v>20</v>
      </c>
      <c r="C504" s="2">
        <v>1</v>
      </c>
      <c r="D504" s="2">
        <v>8</v>
      </c>
      <c r="E504" s="2" t="s">
        <v>16</v>
      </c>
      <c r="F504" s="2">
        <v>1</v>
      </c>
      <c r="G504" s="2">
        <v>1000</v>
      </c>
      <c r="H504" s="2">
        <v>2136046440</v>
      </c>
      <c r="I504" s="2">
        <v>10</v>
      </c>
      <c r="J504" s="2">
        <v>50</v>
      </c>
      <c r="K504" s="2">
        <v>0</v>
      </c>
      <c r="L504" s="3">
        <f xml:space="preserve"> 0 + 13.92</f>
        <v>13.92</v>
      </c>
      <c r="M504" s="3">
        <f xml:space="preserve"> 0 + 29.95</f>
        <v>29.95</v>
      </c>
      <c r="N504" s="3">
        <f xml:space="preserve"> 0 + 50.65</f>
        <v>50.65</v>
      </c>
      <c r="O504" s="2">
        <v>0</v>
      </c>
      <c r="Q504">
        <f t="shared" si="21"/>
        <v>1.74</v>
      </c>
      <c r="R504">
        <f t="shared" si="22"/>
        <v>3.7437499999999999</v>
      </c>
      <c r="S504">
        <f t="shared" si="23"/>
        <v>6.3312499999999998</v>
      </c>
    </row>
    <row r="505" spans="1:19" x14ac:dyDescent="0.25">
      <c r="A505" s="2">
        <v>17</v>
      </c>
      <c r="B505" s="2" t="s">
        <v>20</v>
      </c>
      <c r="C505" s="2">
        <v>1</v>
      </c>
      <c r="D505" s="2">
        <v>8</v>
      </c>
      <c r="E505" s="2" t="s">
        <v>17</v>
      </c>
      <c r="F505" s="2">
        <v>1</v>
      </c>
      <c r="G505" s="2">
        <v>1000</v>
      </c>
      <c r="H505" s="2">
        <v>2136046440</v>
      </c>
      <c r="I505" s="2">
        <v>10</v>
      </c>
      <c r="J505" s="2">
        <v>50</v>
      </c>
      <c r="K505" s="2">
        <v>0</v>
      </c>
      <c r="L505" s="3">
        <f xml:space="preserve"> 0 + 21.73</f>
        <v>21.73</v>
      </c>
      <c r="M505" s="3">
        <f xml:space="preserve"> 0 + 18.42</f>
        <v>18.420000000000002</v>
      </c>
      <c r="N505" s="3">
        <f xml:space="preserve"> 0 + 45.67</f>
        <v>45.67</v>
      </c>
      <c r="O505" s="2">
        <v>0</v>
      </c>
      <c r="Q505">
        <f t="shared" si="21"/>
        <v>2.7162500000000001</v>
      </c>
      <c r="R505">
        <f t="shared" si="22"/>
        <v>2.3025000000000002</v>
      </c>
      <c r="S505">
        <f t="shared" si="23"/>
        <v>5.7087500000000002</v>
      </c>
    </row>
    <row r="506" spans="1:19" x14ac:dyDescent="0.25">
      <c r="A506" s="2">
        <v>18</v>
      </c>
      <c r="B506" s="2" t="s">
        <v>20</v>
      </c>
      <c r="C506" s="2">
        <v>1</v>
      </c>
      <c r="D506" s="2">
        <v>8</v>
      </c>
      <c r="E506" s="2" t="s">
        <v>15</v>
      </c>
      <c r="F506" s="2">
        <v>1</v>
      </c>
      <c r="G506" s="2">
        <v>1000</v>
      </c>
      <c r="H506" s="2">
        <v>1605388975</v>
      </c>
      <c r="I506" s="2">
        <v>10</v>
      </c>
      <c r="J506" s="2">
        <v>50</v>
      </c>
      <c r="K506" s="2">
        <v>0</v>
      </c>
      <c r="L506" s="3">
        <f xml:space="preserve"> 60 + 22.94</f>
        <v>82.94</v>
      </c>
      <c r="M506" s="3">
        <f xml:space="preserve"> 0 + 59.17</f>
        <v>59.17</v>
      </c>
      <c r="N506" s="3">
        <f xml:space="preserve"> 120 + 31.32</f>
        <v>151.32</v>
      </c>
      <c r="O506" s="2">
        <v>0</v>
      </c>
      <c r="Q506">
        <f t="shared" si="21"/>
        <v>10.3675</v>
      </c>
      <c r="R506">
        <f t="shared" si="22"/>
        <v>7.3962500000000002</v>
      </c>
      <c r="S506">
        <f t="shared" si="23"/>
        <v>18.914999999999999</v>
      </c>
    </row>
    <row r="507" spans="1:19" x14ac:dyDescent="0.25">
      <c r="A507" s="2">
        <v>18</v>
      </c>
      <c r="B507" s="2" t="s">
        <v>20</v>
      </c>
      <c r="C507" s="2">
        <v>1</v>
      </c>
      <c r="D507" s="2">
        <v>8</v>
      </c>
      <c r="E507" s="2" t="s">
        <v>16</v>
      </c>
      <c r="F507" s="2">
        <v>1</v>
      </c>
      <c r="G507" s="2">
        <v>1000</v>
      </c>
      <c r="H507" s="2">
        <v>1605388975</v>
      </c>
      <c r="I507" s="2">
        <v>10</v>
      </c>
      <c r="J507" s="2">
        <v>50</v>
      </c>
      <c r="K507" s="2">
        <v>0</v>
      </c>
      <c r="L507" s="3">
        <f xml:space="preserve"> 0 + 10.4</f>
        <v>10.4</v>
      </c>
      <c r="M507" s="3">
        <f xml:space="preserve"> 0 + 24.96</f>
        <v>24.96</v>
      </c>
      <c r="N507" s="3">
        <f xml:space="preserve"> 0 + 42.64</f>
        <v>42.64</v>
      </c>
      <c r="O507" s="2">
        <v>0</v>
      </c>
      <c r="Q507">
        <f t="shared" si="21"/>
        <v>1.3</v>
      </c>
      <c r="R507">
        <f t="shared" si="22"/>
        <v>3.12</v>
      </c>
      <c r="S507">
        <f t="shared" si="23"/>
        <v>5.33</v>
      </c>
    </row>
    <row r="508" spans="1:19" x14ac:dyDescent="0.25">
      <c r="A508" s="2">
        <v>18</v>
      </c>
      <c r="B508" s="2" t="s">
        <v>20</v>
      </c>
      <c r="C508" s="2">
        <v>1</v>
      </c>
      <c r="D508" s="2">
        <v>8</v>
      </c>
      <c r="E508" s="2" t="s">
        <v>17</v>
      </c>
      <c r="F508" s="2">
        <v>1</v>
      </c>
      <c r="G508" s="2">
        <v>1000</v>
      </c>
      <c r="H508" s="2">
        <v>1605388975</v>
      </c>
      <c r="I508" s="2">
        <v>10</v>
      </c>
      <c r="J508" s="2">
        <v>50</v>
      </c>
      <c r="K508" s="2">
        <v>0</v>
      </c>
      <c r="L508" s="3">
        <f xml:space="preserve"> 0 + 32.37</f>
        <v>32.369999999999997</v>
      </c>
      <c r="M508" s="3">
        <f xml:space="preserve"> 0 + 21.29</f>
        <v>21.29</v>
      </c>
      <c r="N508" s="3">
        <f xml:space="preserve"> 0 + 59.16</f>
        <v>59.16</v>
      </c>
      <c r="O508" s="2">
        <v>0</v>
      </c>
      <c r="Q508">
        <f t="shared" si="21"/>
        <v>4.0462499999999997</v>
      </c>
      <c r="R508">
        <f t="shared" si="22"/>
        <v>2.6612499999999999</v>
      </c>
      <c r="S508">
        <f t="shared" si="23"/>
        <v>7.3949999999999996</v>
      </c>
    </row>
    <row r="509" spans="1:19" x14ac:dyDescent="0.25">
      <c r="A509" s="2">
        <v>19</v>
      </c>
      <c r="B509" s="2" t="s">
        <v>20</v>
      </c>
      <c r="C509" s="2">
        <v>1</v>
      </c>
      <c r="D509" s="2">
        <v>8</v>
      </c>
      <c r="E509" s="2" t="s">
        <v>15</v>
      </c>
      <c r="F509" s="2">
        <v>1</v>
      </c>
      <c r="G509" s="2">
        <v>1000</v>
      </c>
      <c r="H509" s="2">
        <v>1115562342</v>
      </c>
      <c r="I509" s="2">
        <v>10</v>
      </c>
      <c r="J509" s="2">
        <v>50</v>
      </c>
      <c r="K509" s="2">
        <v>0</v>
      </c>
      <c r="L509" s="3">
        <f xml:space="preserve"> 60 + 1.09</f>
        <v>61.09</v>
      </c>
      <c r="M509" s="3">
        <f xml:space="preserve"> 0 + 48.9</f>
        <v>48.9</v>
      </c>
      <c r="N509" s="3">
        <f xml:space="preserve"> 60 + 59.8</f>
        <v>119.8</v>
      </c>
      <c r="O509" s="2">
        <v>0</v>
      </c>
      <c r="Q509">
        <f t="shared" si="21"/>
        <v>7.6362500000000004</v>
      </c>
      <c r="R509">
        <f t="shared" si="22"/>
        <v>6.1124999999999998</v>
      </c>
      <c r="S509">
        <f t="shared" si="23"/>
        <v>14.975</v>
      </c>
    </row>
    <row r="510" spans="1:19" x14ac:dyDescent="0.25">
      <c r="A510" s="2">
        <v>19</v>
      </c>
      <c r="B510" s="2" t="s">
        <v>20</v>
      </c>
      <c r="C510" s="2">
        <v>1</v>
      </c>
      <c r="D510" s="2">
        <v>8</v>
      </c>
      <c r="E510" s="2" t="s">
        <v>16</v>
      </c>
      <c r="F510" s="2">
        <v>1</v>
      </c>
      <c r="G510" s="2">
        <v>1000</v>
      </c>
      <c r="H510" s="2">
        <v>1115562342</v>
      </c>
      <c r="I510" s="2">
        <v>10</v>
      </c>
      <c r="J510" s="2">
        <v>50</v>
      </c>
      <c r="K510" s="2">
        <v>0</v>
      </c>
      <c r="L510" s="3">
        <f xml:space="preserve"> 0 + 10.6</f>
        <v>10.6</v>
      </c>
      <c r="M510" s="3">
        <f xml:space="preserve"> 0 + 23.96</f>
        <v>23.96</v>
      </c>
      <c r="N510" s="3">
        <f xml:space="preserve"> 0 + 41.38</f>
        <v>41.38</v>
      </c>
      <c r="O510" s="2">
        <v>0</v>
      </c>
      <c r="Q510">
        <f t="shared" si="21"/>
        <v>1.325</v>
      </c>
      <c r="R510">
        <f t="shared" si="22"/>
        <v>2.9950000000000001</v>
      </c>
      <c r="S510">
        <f t="shared" si="23"/>
        <v>5.1725000000000003</v>
      </c>
    </row>
    <row r="511" spans="1:19" x14ac:dyDescent="0.25">
      <c r="A511" s="2">
        <v>19</v>
      </c>
      <c r="B511" s="2" t="s">
        <v>20</v>
      </c>
      <c r="C511" s="2">
        <v>1</v>
      </c>
      <c r="D511" s="2">
        <v>8</v>
      </c>
      <c r="E511" s="2" t="s">
        <v>17</v>
      </c>
      <c r="F511" s="2">
        <v>1</v>
      </c>
      <c r="G511" s="2">
        <v>1000</v>
      </c>
      <c r="H511" s="2">
        <v>1115562342</v>
      </c>
      <c r="I511" s="2">
        <v>10</v>
      </c>
      <c r="J511" s="2">
        <v>50</v>
      </c>
      <c r="K511" s="2">
        <v>0</v>
      </c>
      <c r="L511" s="3">
        <f xml:space="preserve"> 0 + 18.61</f>
        <v>18.61</v>
      </c>
      <c r="M511" s="3">
        <f xml:space="preserve"> 0 + 15.73</f>
        <v>15.73</v>
      </c>
      <c r="N511" s="3">
        <f xml:space="preserve"> 0 + 39.78</f>
        <v>39.78</v>
      </c>
      <c r="O511" s="2">
        <v>0</v>
      </c>
      <c r="Q511">
        <f t="shared" si="21"/>
        <v>2.3262499999999999</v>
      </c>
      <c r="R511">
        <f t="shared" si="22"/>
        <v>1.9662500000000001</v>
      </c>
      <c r="S511">
        <f t="shared" si="23"/>
        <v>4.9725000000000001</v>
      </c>
    </row>
    <row r="512" spans="1:19" x14ac:dyDescent="0.25">
      <c r="A512" s="2">
        <v>20</v>
      </c>
      <c r="B512" s="2" t="s">
        <v>20</v>
      </c>
      <c r="C512" s="2">
        <v>1</v>
      </c>
      <c r="D512" s="2">
        <v>8</v>
      </c>
      <c r="E512" s="2" t="s">
        <v>15</v>
      </c>
      <c r="F512" s="2">
        <v>1</v>
      </c>
      <c r="G512" s="2">
        <v>1000</v>
      </c>
      <c r="H512" s="2">
        <v>1476279324</v>
      </c>
      <c r="I512" s="2">
        <v>10</v>
      </c>
      <c r="J512" s="2">
        <v>50</v>
      </c>
      <c r="K512" s="2">
        <v>0</v>
      </c>
      <c r="L512" s="3">
        <f xml:space="preserve"> 60 + 12.3</f>
        <v>72.3</v>
      </c>
      <c r="M512" s="3">
        <f xml:space="preserve"> 0 + 56.3</f>
        <v>56.3</v>
      </c>
      <c r="N512" s="3">
        <f xml:space="preserve"> 120 + 18.02</f>
        <v>138.02000000000001</v>
      </c>
      <c r="O512" s="2">
        <v>0</v>
      </c>
      <c r="Q512">
        <f t="shared" si="21"/>
        <v>9.0374999999999996</v>
      </c>
      <c r="R512">
        <f t="shared" si="22"/>
        <v>7.0374999999999996</v>
      </c>
      <c r="S512">
        <f t="shared" si="23"/>
        <v>17.252500000000001</v>
      </c>
    </row>
    <row r="513" spans="1:19" x14ac:dyDescent="0.25">
      <c r="A513" s="2">
        <v>20</v>
      </c>
      <c r="B513" s="2" t="s">
        <v>20</v>
      </c>
      <c r="C513" s="2">
        <v>1</v>
      </c>
      <c r="D513" s="2">
        <v>8</v>
      </c>
      <c r="E513" s="2" t="s">
        <v>16</v>
      </c>
      <c r="F513" s="2">
        <v>1</v>
      </c>
      <c r="G513" s="2">
        <v>1000</v>
      </c>
      <c r="H513" s="2">
        <v>1476279324</v>
      </c>
      <c r="I513" s="2">
        <v>10</v>
      </c>
      <c r="J513" s="2">
        <v>50</v>
      </c>
      <c r="K513" s="2">
        <v>0</v>
      </c>
      <c r="L513" s="3">
        <f xml:space="preserve"> 0 + 23.25</f>
        <v>23.25</v>
      </c>
      <c r="M513" s="3">
        <f xml:space="preserve"> 0 + 39.55</f>
        <v>39.549999999999997</v>
      </c>
      <c r="N513" s="3">
        <f xml:space="preserve"> 60 + 9.98</f>
        <v>69.98</v>
      </c>
      <c r="O513" s="2">
        <v>0</v>
      </c>
      <c r="Q513">
        <f t="shared" si="21"/>
        <v>2.90625</v>
      </c>
      <c r="R513">
        <f t="shared" si="22"/>
        <v>4.9437499999999996</v>
      </c>
      <c r="S513">
        <f t="shared" si="23"/>
        <v>8.7475000000000005</v>
      </c>
    </row>
    <row r="514" spans="1:19" x14ac:dyDescent="0.25">
      <c r="A514" s="2">
        <v>20</v>
      </c>
      <c r="B514" s="2" t="s">
        <v>20</v>
      </c>
      <c r="C514" s="2">
        <v>1</v>
      </c>
      <c r="D514" s="2">
        <v>8</v>
      </c>
      <c r="E514" s="2" t="s">
        <v>17</v>
      </c>
      <c r="F514" s="2">
        <v>1</v>
      </c>
      <c r="G514" s="2">
        <v>1000</v>
      </c>
      <c r="H514" s="2">
        <v>1476279324</v>
      </c>
      <c r="I514" s="2">
        <v>10</v>
      </c>
      <c r="J514" s="2">
        <v>50</v>
      </c>
      <c r="K514" s="2">
        <v>0</v>
      </c>
      <c r="L514" s="3">
        <f xml:space="preserve"> 0 + 24.79</f>
        <v>24.79</v>
      </c>
      <c r="M514" s="3">
        <f xml:space="preserve"> 0 + 18.87</f>
        <v>18.87</v>
      </c>
      <c r="N514" s="3">
        <f xml:space="preserve"> 0 + 49.02</f>
        <v>49.02</v>
      </c>
      <c r="O514" s="2">
        <v>0</v>
      </c>
      <c r="Q514">
        <f t="shared" si="21"/>
        <v>3.0987499999999999</v>
      </c>
      <c r="R514">
        <f t="shared" si="22"/>
        <v>2.3587500000000001</v>
      </c>
      <c r="S514">
        <f t="shared" si="23"/>
        <v>6.1275000000000004</v>
      </c>
    </row>
    <row r="515" spans="1:19" x14ac:dyDescent="0.25">
      <c r="A515" s="2">
        <v>21</v>
      </c>
      <c r="B515" s="2" t="s">
        <v>20</v>
      </c>
      <c r="C515" s="2">
        <v>1</v>
      </c>
      <c r="D515" s="2">
        <v>8</v>
      </c>
      <c r="E515" s="2" t="s">
        <v>15</v>
      </c>
      <c r="F515" s="2">
        <v>1</v>
      </c>
      <c r="G515" s="2">
        <v>1000</v>
      </c>
      <c r="H515" s="2">
        <v>396746174</v>
      </c>
      <c r="I515" s="2">
        <v>10</v>
      </c>
      <c r="J515" s="2">
        <v>50</v>
      </c>
      <c r="K515" s="2">
        <v>0</v>
      </c>
      <c r="L515" s="3">
        <f xml:space="preserve"> 60 + 26.34</f>
        <v>86.34</v>
      </c>
      <c r="M515" s="3">
        <f xml:space="preserve"> 60 + 4.84</f>
        <v>64.84</v>
      </c>
      <c r="N515" s="3">
        <f xml:space="preserve"> 120 + 40.67</f>
        <v>160.67000000000002</v>
      </c>
      <c r="O515" s="2">
        <v>0</v>
      </c>
      <c r="Q515">
        <f t="shared" si="21"/>
        <v>10.7925</v>
      </c>
      <c r="R515">
        <f t="shared" si="22"/>
        <v>8.1050000000000004</v>
      </c>
      <c r="S515">
        <f t="shared" si="23"/>
        <v>20.083750000000002</v>
      </c>
    </row>
    <row r="516" spans="1:19" x14ac:dyDescent="0.25">
      <c r="A516" s="2">
        <v>21</v>
      </c>
      <c r="B516" s="2" t="s">
        <v>20</v>
      </c>
      <c r="C516" s="2">
        <v>1</v>
      </c>
      <c r="D516" s="2">
        <v>8</v>
      </c>
      <c r="E516" s="2" t="s">
        <v>16</v>
      </c>
      <c r="F516" s="2">
        <v>1</v>
      </c>
      <c r="G516" s="2">
        <v>1000</v>
      </c>
      <c r="H516" s="2">
        <v>396746174</v>
      </c>
      <c r="I516" s="2">
        <v>10</v>
      </c>
      <c r="J516" s="2">
        <v>50</v>
      </c>
      <c r="K516" s="2">
        <v>0</v>
      </c>
      <c r="L516" s="3">
        <f xml:space="preserve"> 0 + 8.92</f>
        <v>8.92</v>
      </c>
      <c r="M516" s="3">
        <f xml:space="preserve"> 0 + 25.09</f>
        <v>25.09</v>
      </c>
      <c r="N516" s="3">
        <f xml:space="preserve"> 0 + 41.14</f>
        <v>41.14</v>
      </c>
      <c r="O516" s="2">
        <v>0</v>
      </c>
      <c r="Q516">
        <f t="shared" ref="Q516:Q579" si="24">L516/D516</f>
        <v>1.115</v>
      </c>
      <c r="R516">
        <f t="shared" ref="R516:R579" si="25">M516/D516</f>
        <v>3.13625</v>
      </c>
      <c r="S516">
        <f t="shared" ref="S516:S579" si="26">N516/D516</f>
        <v>5.1425000000000001</v>
      </c>
    </row>
    <row r="517" spans="1:19" x14ac:dyDescent="0.25">
      <c r="A517" s="2">
        <v>21</v>
      </c>
      <c r="B517" s="2" t="s">
        <v>20</v>
      </c>
      <c r="C517" s="2">
        <v>1</v>
      </c>
      <c r="D517" s="2">
        <v>8</v>
      </c>
      <c r="E517" s="2" t="s">
        <v>17</v>
      </c>
      <c r="F517" s="2">
        <v>1</v>
      </c>
      <c r="G517" s="2">
        <v>1000</v>
      </c>
      <c r="H517" s="2">
        <v>396746174</v>
      </c>
      <c r="I517" s="2">
        <v>10</v>
      </c>
      <c r="J517" s="2">
        <v>50</v>
      </c>
      <c r="K517" s="2">
        <v>0</v>
      </c>
      <c r="L517" s="3">
        <f xml:space="preserve"> 0 + 23.95</f>
        <v>23.95</v>
      </c>
      <c r="M517" s="3">
        <f xml:space="preserve"> 0 + 16.26</f>
        <v>16.260000000000002</v>
      </c>
      <c r="N517" s="3">
        <f xml:space="preserve"> 0 + 45.48</f>
        <v>45.48</v>
      </c>
      <c r="O517" s="2">
        <v>0</v>
      </c>
      <c r="Q517">
        <f t="shared" si="24"/>
        <v>2.9937499999999999</v>
      </c>
      <c r="R517">
        <f t="shared" si="25"/>
        <v>2.0325000000000002</v>
      </c>
      <c r="S517">
        <f t="shared" si="26"/>
        <v>5.6849999999999996</v>
      </c>
    </row>
    <row r="518" spans="1:19" x14ac:dyDescent="0.25">
      <c r="A518" s="2">
        <v>22</v>
      </c>
      <c r="B518" s="2" t="s">
        <v>20</v>
      </c>
      <c r="C518" s="2">
        <v>1</v>
      </c>
      <c r="D518" s="2">
        <v>8</v>
      </c>
      <c r="E518" s="2" t="s">
        <v>15</v>
      </c>
      <c r="F518" s="2">
        <v>1</v>
      </c>
      <c r="G518" s="2">
        <v>1000</v>
      </c>
      <c r="H518" s="2">
        <v>2140853358</v>
      </c>
      <c r="I518" s="2">
        <v>10</v>
      </c>
      <c r="J518" s="2">
        <v>50</v>
      </c>
      <c r="K518" s="2">
        <v>0</v>
      </c>
      <c r="L518" s="3">
        <f xml:space="preserve"> 60 + 9.42</f>
        <v>69.42</v>
      </c>
      <c r="M518" s="3">
        <f xml:space="preserve"> 0 + 57.14</f>
        <v>57.14</v>
      </c>
      <c r="N518" s="3">
        <f xml:space="preserve"> 120 + 15.96</f>
        <v>135.96</v>
      </c>
      <c r="O518" s="2">
        <v>0</v>
      </c>
      <c r="Q518">
        <f t="shared" si="24"/>
        <v>8.6775000000000002</v>
      </c>
      <c r="R518">
        <f t="shared" si="25"/>
        <v>7.1425000000000001</v>
      </c>
      <c r="S518">
        <f t="shared" si="26"/>
        <v>16.995000000000001</v>
      </c>
    </row>
    <row r="519" spans="1:19" x14ac:dyDescent="0.25">
      <c r="A519" s="2">
        <v>22</v>
      </c>
      <c r="B519" s="2" t="s">
        <v>20</v>
      </c>
      <c r="C519" s="2">
        <v>1</v>
      </c>
      <c r="D519" s="2">
        <v>8</v>
      </c>
      <c r="E519" s="2" t="s">
        <v>16</v>
      </c>
      <c r="F519" s="2">
        <v>1</v>
      </c>
      <c r="G519" s="2">
        <v>1000</v>
      </c>
      <c r="H519" s="2">
        <v>2140853358</v>
      </c>
      <c r="I519" s="2">
        <v>10</v>
      </c>
      <c r="J519" s="2">
        <v>50</v>
      </c>
      <c r="K519" s="2">
        <v>0</v>
      </c>
      <c r="L519" s="3">
        <f xml:space="preserve"> 0 + 9.38</f>
        <v>9.3800000000000008</v>
      </c>
      <c r="M519" s="3">
        <f xml:space="preserve"> 0 + 23.11</f>
        <v>23.11</v>
      </c>
      <c r="N519" s="3">
        <f xml:space="preserve"> 0 + 39.38</f>
        <v>39.380000000000003</v>
      </c>
      <c r="O519" s="2">
        <v>0</v>
      </c>
      <c r="Q519">
        <f t="shared" si="24"/>
        <v>1.1725000000000001</v>
      </c>
      <c r="R519">
        <f t="shared" si="25"/>
        <v>2.8887499999999999</v>
      </c>
      <c r="S519">
        <f t="shared" si="26"/>
        <v>4.9225000000000003</v>
      </c>
    </row>
    <row r="520" spans="1:19" x14ac:dyDescent="0.25">
      <c r="A520" s="2">
        <v>22</v>
      </c>
      <c r="B520" s="2" t="s">
        <v>20</v>
      </c>
      <c r="C520" s="2">
        <v>1</v>
      </c>
      <c r="D520" s="2">
        <v>8</v>
      </c>
      <c r="E520" s="2" t="s">
        <v>17</v>
      </c>
      <c r="F520" s="2">
        <v>1</v>
      </c>
      <c r="G520" s="2">
        <v>1000</v>
      </c>
      <c r="H520" s="2">
        <v>2140853358</v>
      </c>
      <c r="I520" s="2">
        <v>10</v>
      </c>
      <c r="J520" s="2">
        <v>50</v>
      </c>
      <c r="K520" s="2">
        <v>0</v>
      </c>
      <c r="L520" s="3">
        <f xml:space="preserve"> 0 + 22.32</f>
        <v>22.32</v>
      </c>
      <c r="M520" s="3">
        <f xml:space="preserve"> 0 + 19.36</f>
        <v>19.36</v>
      </c>
      <c r="N520" s="3">
        <f xml:space="preserve"> 0 + 47.19</f>
        <v>47.19</v>
      </c>
      <c r="O520" s="2">
        <v>0</v>
      </c>
      <c r="Q520">
        <f t="shared" si="24"/>
        <v>2.79</v>
      </c>
      <c r="R520">
        <f t="shared" si="25"/>
        <v>2.42</v>
      </c>
      <c r="S520">
        <f t="shared" si="26"/>
        <v>5.8987499999999997</v>
      </c>
    </row>
    <row r="521" spans="1:19" x14ac:dyDescent="0.25">
      <c r="A521" s="2">
        <v>23</v>
      </c>
      <c r="B521" s="2" t="s">
        <v>20</v>
      </c>
      <c r="C521" s="2">
        <v>1</v>
      </c>
      <c r="D521" s="2">
        <v>8</v>
      </c>
      <c r="E521" s="2" t="s">
        <v>15</v>
      </c>
      <c r="F521" s="2">
        <v>1</v>
      </c>
      <c r="G521" s="2">
        <v>1000</v>
      </c>
      <c r="H521" s="2">
        <v>812832277</v>
      </c>
      <c r="I521" s="2">
        <v>10</v>
      </c>
      <c r="J521" s="2">
        <v>50</v>
      </c>
      <c r="K521" s="2">
        <v>0</v>
      </c>
      <c r="L521" s="3">
        <f xml:space="preserve"> 60 + 9.9</f>
        <v>69.900000000000006</v>
      </c>
      <c r="M521" s="3">
        <f xml:space="preserve"> 0 + 56.71</f>
        <v>56.71</v>
      </c>
      <c r="N521" s="3">
        <f xml:space="preserve"> 120 + 16.43</f>
        <v>136.43</v>
      </c>
      <c r="O521" s="2">
        <v>0</v>
      </c>
      <c r="Q521">
        <f t="shared" si="24"/>
        <v>8.7375000000000007</v>
      </c>
      <c r="R521">
        <f t="shared" si="25"/>
        <v>7.0887500000000001</v>
      </c>
      <c r="S521">
        <f t="shared" si="26"/>
        <v>17.053750000000001</v>
      </c>
    </row>
    <row r="522" spans="1:19" x14ac:dyDescent="0.25">
      <c r="A522" s="2">
        <v>23</v>
      </c>
      <c r="B522" s="2" t="s">
        <v>20</v>
      </c>
      <c r="C522" s="2">
        <v>1</v>
      </c>
      <c r="D522" s="2">
        <v>8</v>
      </c>
      <c r="E522" s="2" t="s">
        <v>16</v>
      </c>
      <c r="F522" s="2">
        <v>1</v>
      </c>
      <c r="G522" s="2">
        <v>1000</v>
      </c>
      <c r="H522" s="2">
        <v>812832277</v>
      </c>
      <c r="I522" s="2">
        <v>10</v>
      </c>
      <c r="J522" s="2">
        <v>50</v>
      </c>
      <c r="K522" s="2">
        <v>0</v>
      </c>
      <c r="L522" s="3">
        <f xml:space="preserve"> 0 + 10.91</f>
        <v>10.91</v>
      </c>
      <c r="M522" s="3">
        <f xml:space="preserve"> 0 + 23.43</f>
        <v>23.43</v>
      </c>
      <c r="N522" s="3">
        <f xml:space="preserve"> 0 + 41.09</f>
        <v>41.09</v>
      </c>
      <c r="O522" s="2">
        <v>0</v>
      </c>
      <c r="Q522">
        <f t="shared" si="24"/>
        <v>1.36375</v>
      </c>
      <c r="R522">
        <f t="shared" si="25"/>
        <v>2.92875</v>
      </c>
      <c r="S522">
        <f t="shared" si="26"/>
        <v>5.1362500000000004</v>
      </c>
    </row>
    <row r="523" spans="1:19" x14ac:dyDescent="0.25">
      <c r="A523" s="2">
        <v>23</v>
      </c>
      <c r="B523" s="2" t="s">
        <v>20</v>
      </c>
      <c r="C523" s="2">
        <v>1</v>
      </c>
      <c r="D523" s="2">
        <v>8</v>
      </c>
      <c r="E523" s="2" t="s">
        <v>17</v>
      </c>
      <c r="F523" s="2">
        <v>1</v>
      </c>
      <c r="G523" s="2">
        <v>1000</v>
      </c>
      <c r="H523" s="2">
        <v>812832277</v>
      </c>
      <c r="I523" s="2">
        <v>10</v>
      </c>
      <c r="J523" s="2">
        <v>50</v>
      </c>
      <c r="K523" s="2">
        <v>0</v>
      </c>
      <c r="L523" s="3">
        <f xml:space="preserve"> 0 + 25.09</f>
        <v>25.09</v>
      </c>
      <c r="M523" s="3">
        <f xml:space="preserve"> 0 + 22.7</f>
        <v>22.7</v>
      </c>
      <c r="N523" s="3">
        <f xml:space="preserve"> 0 + 53.29</f>
        <v>53.29</v>
      </c>
      <c r="O523" s="2">
        <v>0</v>
      </c>
      <c r="Q523">
        <f t="shared" si="24"/>
        <v>3.13625</v>
      </c>
      <c r="R523">
        <f t="shared" si="25"/>
        <v>2.8374999999999999</v>
      </c>
      <c r="S523">
        <f t="shared" si="26"/>
        <v>6.6612499999999999</v>
      </c>
    </row>
    <row r="524" spans="1:19" x14ac:dyDescent="0.25">
      <c r="A524" s="2">
        <v>24</v>
      </c>
      <c r="B524" s="2" t="s">
        <v>20</v>
      </c>
      <c r="C524" s="2">
        <v>1</v>
      </c>
      <c r="D524" s="2">
        <v>8</v>
      </c>
      <c r="E524" s="2" t="s">
        <v>15</v>
      </c>
      <c r="F524" s="2">
        <v>1</v>
      </c>
      <c r="G524" s="2">
        <v>1000</v>
      </c>
      <c r="H524" s="2">
        <v>1515383558</v>
      </c>
      <c r="I524" s="2">
        <v>10</v>
      </c>
      <c r="J524" s="2">
        <v>50</v>
      </c>
      <c r="K524" s="2">
        <v>0</v>
      </c>
      <c r="L524" s="3">
        <f xml:space="preserve"> 60 + 8.74</f>
        <v>68.739999999999995</v>
      </c>
      <c r="M524" s="3">
        <f xml:space="preserve"> 0 + 56.91</f>
        <v>56.91</v>
      </c>
      <c r="N524" s="3">
        <f xml:space="preserve"> 120 + 15.31</f>
        <v>135.31</v>
      </c>
      <c r="O524" s="2">
        <v>0</v>
      </c>
      <c r="Q524">
        <f t="shared" si="24"/>
        <v>8.5924999999999994</v>
      </c>
      <c r="R524">
        <f t="shared" si="25"/>
        <v>7.1137499999999996</v>
      </c>
      <c r="S524">
        <f t="shared" si="26"/>
        <v>16.91375</v>
      </c>
    </row>
    <row r="525" spans="1:19" x14ac:dyDescent="0.25">
      <c r="A525" s="2">
        <v>24</v>
      </c>
      <c r="B525" s="2" t="s">
        <v>20</v>
      </c>
      <c r="C525" s="2">
        <v>1</v>
      </c>
      <c r="D525" s="2">
        <v>8</v>
      </c>
      <c r="E525" s="2" t="s">
        <v>16</v>
      </c>
      <c r="F525" s="2">
        <v>1</v>
      </c>
      <c r="G525" s="2">
        <v>1000</v>
      </c>
      <c r="H525" s="2">
        <v>1515383558</v>
      </c>
      <c r="I525" s="2">
        <v>10</v>
      </c>
      <c r="J525" s="2">
        <v>50</v>
      </c>
      <c r="K525" s="2">
        <v>0</v>
      </c>
      <c r="L525" s="3">
        <f xml:space="preserve"> 0 + 13.38</f>
        <v>13.38</v>
      </c>
      <c r="M525" s="3">
        <f xml:space="preserve"> 0 + 26.06</f>
        <v>26.06</v>
      </c>
      <c r="N525" s="3">
        <f xml:space="preserve"> 0 + 46.14</f>
        <v>46.14</v>
      </c>
      <c r="O525" s="2">
        <v>0</v>
      </c>
      <c r="Q525">
        <f t="shared" si="24"/>
        <v>1.6725000000000001</v>
      </c>
      <c r="R525">
        <f t="shared" si="25"/>
        <v>3.2574999999999998</v>
      </c>
      <c r="S525">
        <f t="shared" si="26"/>
        <v>5.7675000000000001</v>
      </c>
    </row>
    <row r="526" spans="1:19" x14ac:dyDescent="0.25">
      <c r="A526" s="2">
        <v>24</v>
      </c>
      <c r="B526" s="2" t="s">
        <v>20</v>
      </c>
      <c r="C526" s="2">
        <v>1</v>
      </c>
      <c r="D526" s="2">
        <v>8</v>
      </c>
      <c r="E526" s="2" t="s">
        <v>17</v>
      </c>
      <c r="F526" s="2">
        <v>1</v>
      </c>
      <c r="G526" s="2">
        <v>1000</v>
      </c>
      <c r="H526" s="2">
        <v>1515383558</v>
      </c>
      <c r="I526" s="2">
        <v>10</v>
      </c>
      <c r="J526" s="2">
        <v>50</v>
      </c>
      <c r="K526" s="2">
        <v>0</v>
      </c>
      <c r="L526" s="3">
        <f xml:space="preserve"> 0 + 29.05</f>
        <v>29.05</v>
      </c>
      <c r="M526" s="3">
        <f xml:space="preserve"> 0 + 22.08</f>
        <v>22.08</v>
      </c>
      <c r="N526" s="3">
        <f xml:space="preserve"> 0 + 56.23</f>
        <v>56.23</v>
      </c>
      <c r="O526" s="2">
        <v>0</v>
      </c>
      <c r="Q526">
        <f t="shared" si="24"/>
        <v>3.6312500000000001</v>
      </c>
      <c r="R526">
        <f t="shared" si="25"/>
        <v>2.76</v>
      </c>
      <c r="S526">
        <f t="shared" si="26"/>
        <v>7.0287499999999996</v>
      </c>
    </row>
    <row r="527" spans="1:19" x14ac:dyDescent="0.25">
      <c r="A527" s="2">
        <v>25</v>
      </c>
      <c r="B527" s="2" t="s">
        <v>20</v>
      </c>
      <c r="C527" s="2">
        <v>1</v>
      </c>
      <c r="D527" s="2">
        <v>8</v>
      </c>
      <c r="E527" s="2" t="s">
        <v>15</v>
      </c>
      <c r="F527" s="2">
        <v>1</v>
      </c>
      <c r="G527" s="2">
        <v>1000</v>
      </c>
      <c r="H527" s="2">
        <v>1523198569</v>
      </c>
      <c r="I527" s="2">
        <v>10</v>
      </c>
      <c r="J527" s="2">
        <v>50</v>
      </c>
      <c r="K527" s="2">
        <v>0</v>
      </c>
      <c r="L527" s="3">
        <f xml:space="preserve"> 60 + 24.49</f>
        <v>84.49</v>
      </c>
      <c r="M527" s="3">
        <f xml:space="preserve"> 60 + 5</f>
        <v>65</v>
      </c>
      <c r="N527" s="3">
        <f xml:space="preserve"> 120 + 38.94</f>
        <v>158.94</v>
      </c>
      <c r="O527" s="2">
        <v>0</v>
      </c>
      <c r="Q527">
        <f t="shared" si="24"/>
        <v>10.561249999999999</v>
      </c>
      <c r="R527">
        <f t="shared" si="25"/>
        <v>8.125</v>
      </c>
      <c r="S527">
        <f t="shared" si="26"/>
        <v>19.8675</v>
      </c>
    </row>
    <row r="528" spans="1:19" x14ac:dyDescent="0.25">
      <c r="A528" s="2">
        <v>25</v>
      </c>
      <c r="B528" s="2" t="s">
        <v>20</v>
      </c>
      <c r="C528" s="2">
        <v>1</v>
      </c>
      <c r="D528" s="2">
        <v>8</v>
      </c>
      <c r="E528" s="2" t="s">
        <v>16</v>
      </c>
      <c r="F528" s="2">
        <v>1</v>
      </c>
      <c r="G528" s="2">
        <v>1000</v>
      </c>
      <c r="H528" s="2">
        <v>1523198569</v>
      </c>
      <c r="I528" s="2">
        <v>10</v>
      </c>
      <c r="J528" s="2">
        <v>50</v>
      </c>
      <c r="K528" s="2">
        <v>0</v>
      </c>
      <c r="L528" s="3">
        <f xml:space="preserve"> 0 + 19.59</f>
        <v>19.59</v>
      </c>
      <c r="M528" s="3">
        <f xml:space="preserve"> 0 + 32.67</f>
        <v>32.67</v>
      </c>
      <c r="N528" s="3">
        <f xml:space="preserve"> 0 + 58.84</f>
        <v>58.84</v>
      </c>
      <c r="O528" s="2">
        <v>0</v>
      </c>
      <c r="Q528">
        <f t="shared" si="24"/>
        <v>2.44875</v>
      </c>
      <c r="R528">
        <f t="shared" si="25"/>
        <v>4.0837500000000002</v>
      </c>
      <c r="S528">
        <f t="shared" si="26"/>
        <v>7.3550000000000004</v>
      </c>
    </row>
    <row r="529" spans="1:19" x14ac:dyDescent="0.25">
      <c r="A529" s="2">
        <v>25</v>
      </c>
      <c r="B529" s="2" t="s">
        <v>20</v>
      </c>
      <c r="C529" s="2">
        <v>1</v>
      </c>
      <c r="D529" s="2">
        <v>8</v>
      </c>
      <c r="E529" s="2" t="s">
        <v>17</v>
      </c>
      <c r="F529" s="2">
        <v>1</v>
      </c>
      <c r="G529" s="2">
        <v>1000</v>
      </c>
      <c r="H529" s="2">
        <v>1523198569</v>
      </c>
      <c r="I529" s="2">
        <v>10</v>
      </c>
      <c r="J529" s="2">
        <v>50</v>
      </c>
      <c r="K529" s="2">
        <v>0</v>
      </c>
      <c r="L529" s="3">
        <f xml:space="preserve"> 0 + 29.33</f>
        <v>29.33</v>
      </c>
      <c r="M529" s="3">
        <f xml:space="preserve"> 0 + 24.78</f>
        <v>24.78</v>
      </c>
      <c r="N529" s="3">
        <f xml:space="preserve"> 0 + 59.55</f>
        <v>59.55</v>
      </c>
      <c r="O529" s="2">
        <v>0</v>
      </c>
      <c r="Q529">
        <f t="shared" si="24"/>
        <v>3.6662499999999998</v>
      </c>
      <c r="R529">
        <f t="shared" si="25"/>
        <v>3.0975000000000001</v>
      </c>
      <c r="S529">
        <f t="shared" si="26"/>
        <v>7.4437499999999996</v>
      </c>
    </row>
    <row r="530" spans="1:19" x14ac:dyDescent="0.25">
      <c r="A530" s="2">
        <v>26</v>
      </c>
      <c r="B530" s="2" t="s">
        <v>20</v>
      </c>
      <c r="C530" s="2">
        <v>1</v>
      </c>
      <c r="D530" s="2">
        <v>8</v>
      </c>
      <c r="E530" s="2" t="s">
        <v>15</v>
      </c>
      <c r="F530" s="2">
        <v>1</v>
      </c>
      <c r="G530" s="2">
        <v>1000</v>
      </c>
      <c r="H530" s="2">
        <v>1501053376</v>
      </c>
      <c r="I530" s="2">
        <v>10</v>
      </c>
      <c r="J530" s="2">
        <v>50</v>
      </c>
      <c r="K530" s="2">
        <v>0</v>
      </c>
      <c r="L530" s="3">
        <f xml:space="preserve"> 60 + 11.6</f>
        <v>71.599999999999994</v>
      </c>
      <c r="M530" s="3">
        <f xml:space="preserve"> 0 + 53.16</f>
        <v>53.16</v>
      </c>
      <c r="N530" s="3">
        <f xml:space="preserve"> 120 + 14.03</f>
        <v>134.03</v>
      </c>
      <c r="O530" s="2">
        <v>0</v>
      </c>
      <c r="Q530">
        <f t="shared" si="24"/>
        <v>8.9499999999999993</v>
      </c>
      <c r="R530">
        <f t="shared" si="25"/>
        <v>6.6449999999999996</v>
      </c>
      <c r="S530">
        <f t="shared" si="26"/>
        <v>16.75375</v>
      </c>
    </row>
    <row r="531" spans="1:19" x14ac:dyDescent="0.25">
      <c r="A531" s="2">
        <v>26</v>
      </c>
      <c r="B531" s="2" t="s">
        <v>20</v>
      </c>
      <c r="C531" s="2">
        <v>1</v>
      </c>
      <c r="D531" s="2">
        <v>8</v>
      </c>
      <c r="E531" s="2" t="s">
        <v>16</v>
      </c>
      <c r="F531" s="2">
        <v>1</v>
      </c>
      <c r="G531" s="2">
        <v>1000</v>
      </c>
      <c r="H531" s="2">
        <v>1501053376</v>
      </c>
      <c r="I531" s="2">
        <v>10</v>
      </c>
      <c r="J531" s="2">
        <v>50</v>
      </c>
      <c r="K531" s="2">
        <v>0</v>
      </c>
      <c r="L531" s="3">
        <f xml:space="preserve"> 0 + 21.82</f>
        <v>21.82</v>
      </c>
      <c r="M531" s="3">
        <f xml:space="preserve"> 0 + 36.19</f>
        <v>36.19</v>
      </c>
      <c r="N531" s="3">
        <f xml:space="preserve"> 60 + 4.78</f>
        <v>64.78</v>
      </c>
      <c r="O531" s="2">
        <v>0</v>
      </c>
      <c r="Q531">
        <f t="shared" si="24"/>
        <v>2.7275</v>
      </c>
      <c r="R531">
        <f t="shared" si="25"/>
        <v>4.5237499999999997</v>
      </c>
      <c r="S531">
        <f t="shared" si="26"/>
        <v>8.0975000000000001</v>
      </c>
    </row>
    <row r="532" spans="1:19" x14ac:dyDescent="0.25">
      <c r="A532" s="2">
        <v>26</v>
      </c>
      <c r="B532" s="2" t="s">
        <v>20</v>
      </c>
      <c r="C532" s="2">
        <v>1</v>
      </c>
      <c r="D532" s="2">
        <v>8</v>
      </c>
      <c r="E532" s="2" t="s">
        <v>17</v>
      </c>
      <c r="F532" s="2">
        <v>1</v>
      </c>
      <c r="G532" s="2">
        <v>1000</v>
      </c>
      <c r="H532" s="2">
        <v>1501053376</v>
      </c>
      <c r="I532" s="2">
        <v>10</v>
      </c>
      <c r="J532" s="2">
        <v>50</v>
      </c>
      <c r="K532" s="2">
        <v>0</v>
      </c>
      <c r="L532" s="3">
        <f xml:space="preserve"> 0 + 22.13</f>
        <v>22.13</v>
      </c>
      <c r="M532" s="3">
        <f xml:space="preserve"> 0 + 18.26</f>
        <v>18.260000000000002</v>
      </c>
      <c r="N532" s="3">
        <f xml:space="preserve"> 0 + 45.69</f>
        <v>45.69</v>
      </c>
      <c r="O532" s="2">
        <v>0</v>
      </c>
      <c r="Q532">
        <f t="shared" si="24"/>
        <v>2.7662499999999999</v>
      </c>
      <c r="R532">
        <f t="shared" si="25"/>
        <v>2.2825000000000002</v>
      </c>
      <c r="S532">
        <f t="shared" si="26"/>
        <v>5.7112499999999997</v>
      </c>
    </row>
    <row r="533" spans="1:19" x14ac:dyDescent="0.25">
      <c r="A533" s="2">
        <v>27</v>
      </c>
      <c r="B533" s="2" t="s">
        <v>20</v>
      </c>
      <c r="C533" s="2">
        <v>1</v>
      </c>
      <c r="D533" s="2">
        <v>8</v>
      </c>
      <c r="E533" s="2" t="s">
        <v>15</v>
      </c>
      <c r="F533" s="2">
        <v>1</v>
      </c>
      <c r="G533" s="2">
        <v>1000</v>
      </c>
      <c r="H533" s="2">
        <v>634753172</v>
      </c>
      <c r="I533" s="2">
        <v>10</v>
      </c>
      <c r="J533" s="2">
        <v>50</v>
      </c>
      <c r="K533" s="2">
        <v>0</v>
      </c>
      <c r="L533" s="3">
        <f xml:space="preserve"> 60 + 28.37</f>
        <v>88.37</v>
      </c>
      <c r="M533" s="3">
        <f xml:space="preserve"> 60 + 1.46</f>
        <v>61.46</v>
      </c>
      <c r="N533" s="3">
        <f xml:space="preserve"> 120 + 39.47</f>
        <v>159.47</v>
      </c>
      <c r="O533" s="2">
        <v>0</v>
      </c>
      <c r="Q533">
        <f t="shared" si="24"/>
        <v>11.046250000000001</v>
      </c>
      <c r="R533">
        <f t="shared" si="25"/>
        <v>7.6825000000000001</v>
      </c>
      <c r="S533">
        <f t="shared" si="26"/>
        <v>19.93375</v>
      </c>
    </row>
    <row r="534" spans="1:19" x14ac:dyDescent="0.25">
      <c r="A534" s="2">
        <v>27</v>
      </c>
      <c r="B534" s="2" t="s">
        <v>20</v>
      </c>
      <c r="C534" s="2">
        <v>1</v>
      </c>
      <c r="D534" s="2">
        <v>8</v>
      </c>
      <c r="E534" s="2" t="s">
        <v>16</v>
      </c>
      <c r="F534" s="2">
        <v>1</v>
      </c>
      <c r="G534" s="2">
        <v>1000</v>
      </c>
      <c r="H534" s="2">
        <v>634753172</v>
      </c>
      <c r="I534" s="2">
        <v>10</v>
      </c>
      <c r="J534" s="2">
        <v>50</v>
      </c>
      <c r="K534" s="2">
        <v>0</v>
      </c>
      <c r="L534" s="3">
        <f xml:space="preserve"> 0 + 10.53</f>
        <v>10.53</v>
      </c>
      <c r="M534" s="3">
        <f xml:space="preserve"> 0 + 24.83</f>
        <v>24.83</v>
      </c>
      <c r="N534" s="3">
        <f xml:space="preserve"> 0 + 42.36</f>
        <v>42.36</v>
      </c>
      <c r="O534" s="2">
        <v>0</v>
      </c>
      <c r="Q534">
        <f t="shared" si="24"/>
        <v>1.3162499999999999</v>
      </c>
      <c r="R534">
        <f t="shared" si="25"/>
        <v>3.1037499999999998</v>
      </c>
      <c r="S534">
        <f t="shared" si="26"/>
        <v>5.2949999999999999</v>
      </c>
    </row>
    <row r="535" spans="1:19" x14ac:dyDescent="0.25">
      <c r="A535" s="2">
        <v>27</v>
      </c>
      <c r="B535" s="2" t="s">
        <v>20</v>
      </c>
      <c r="C535" s="2">
        <v>1</v>
      </c>
      <c r="D535" s="2">
        <v>8</v>
      </c>
      <c r="E535" s="2" t="s">
        <v>17</v>
      </c>
      <c r="F535" s="2">
        <v>1</v>
      </c>
      <c r="G535" s="2">
        <v>1000</v>
      </c>
      <c r="H535" s="2">
        <v>634753172</v>
      </c>
      <c r="I535" s="2">
        <v>10</v>
      </c>
      <c r="J535" s="2">
        <v>50</v>
      </c>
      <c r="K535" s="2">
        <v>0</v>
      </c>
      <c r="L535" s="3">
        <f xml:space="preserve"> 0 + 23.65</f>
        <v>23.65</v>
      </c>
      <c r="M535" s="3">
        <f xml:space="preserve"> 0 + 20.33</f>
        <v>20.329999999999998</v>
      </c>
      <c r="N535" s="3">
        <f xml:space="preserve"> 0 + 49.41</f>
        <v>49.41</v>
      </c>
      <c r="O535" s="2">
        <v>0</v>
      </c>
      <c r="Q535">
        <f t="shared" si="24"/>
        <v>2.9562499999999998</v>
      </c>
      <c r="R535">
        <f t="shared" si="25"/>
        <v>2.5412499999999998</v>
      </c>
      <c r="S535">
        <f t="shared" si="26"/>
        <v>6.1762499999999996</v>
      </c>
    </row>
    <row r="536" spans="1:19" x14ac:dyDescent="0.25">
      <c r="A536" s="2">
        <v>28</v>
      </c>
      <c r="B536" s="2" t="s">
        <v>20</v>
      </c>
      <c r="C536" s="2">
        <v>1</v>
      </c>
      <c r="D536" s="2">
        <v>8</v>
      </c>
      <c r="E536" s="2" t="s">
        <v>15</v>
      </c>
      <c r="F536" s="2">
        <v>1</v>
      </c>
      <c r="G536" s="2">
        <v>1000</v>
      </c>
      <c r="H536" s="2">
        <v>1631682631</v>
      </c>
      <c r="I536" s="2">
        <v>10</v>
      </c>
      <c r="J536" s="2">
        <v>50</v>
      </c>
      <c r="K536" s="2">
        <v>0</v>
      </c>
      <c r="L536" s="3">
        <f xml:space="preserve"> 60 + 12.65</f>
        <v>72.650000000000006</v>
      </c>
      <c r="M536" s="3">
        <f xml:space="preserve"> 0 + 55.24</f>
        <v>55.24</v>
      </c>
      <c r="N536" s="3">
        <f xml:space="preserve"> 120 + 17.21</f>
        <v>137.21</v>
      </c>
      <c r="O536" s="2">
        <v>0</v>
      </c>
      <c r="Q536">
        <f t="shared" si="24"/>
        <v>9.0812500000000007</v>
      </c>
      <c r="R536">
        <f t="shared" si="25"/>
        <v>6.9050000000000002</v>
      </c>
      <c r="S536">
        <f t="shared" si="26"/>
        <v>17.151250000000001</v>
      </c>
    </row>
    <row r="537" spans="1:19" x14ac:dyDescent="0.25">
      <c r="A537" s="2">
        <v>28</v>
      </c>
      <c r="B537" s="2" t="s">
        <v>20</v>
      </c>
      <c r="C537" s="2">
        <v>1</v>
      </c>
      <c r="D537" s="2">
        <v>8</v>
      </c>
      <c r="E537" s="2" t="s">
        <v>16</v>
      </c>
      <c r="F537" s="2">
        <v>1</v>
      </c>
      <c r="G537" s="2">
        <v>1000</v>
      </c>
      <c r="H537" s="2">
        <v>1631682631</v>
      </c>
      <c r="I537" s="2">
        <v>10</v>
      </c>
      <c r="J537" s="2">
        <v>50</v>
      </c>
      <c r="K537" s="2">
        <v>0</v>
      </c>
      <c r="L537" s="3">
        <f xml:space="preserve"> 0 + 25.31</f>
        <v>25.31</v>
      </c>
      <c r="M537" s="3">
        <f xml:space="preserve"> 0 + 41.65</f>
        <v>41.65</v>
      </c>
      <c r="N537" s="3">
        <f xml:space="preserve"> 60 + 13.79</f>
        <v>73.789999999999992</v>
      </c>
      <c r="O537" s="2">
        <v>0</v>
      </c>
      <c r="Q537">
        <f t="shared" si="24"/>
        <v>3.1637499999999998</v>
      </c>
      <c r="R537">
        <f t="shared" si="25"/>
        <v>5.2062499999999998</v>
      </c>
      <c r="S537">
        <f t="shared" si="26"/>
        <v>9.223749999999999</v>
      </c>
    </row>
    <row r="538" spans="1:19" x14ac:dyDescent="0.25">
      <c r="A538" s="2">
        <v>28</v>
      </c>
      <c r="B538" s="2" t="s">
        <v>20</v>
      </c>
      <c r="C538" s="2">
        <v>1</v>
      </c>
      <c r="D538" s="2">
        <v>8</v>
      </c>
      <c r="E538" s="2" t="s">
        <v>17</v>
      </c>
      <c r="F538" s="2">
        <v>1</v>
      </c>
      <c r="G538" s="2">
        <v>1000</v>
      </c>
      <c r="H538" s="2">
        <v>1631682631</v>
      </c>
      <c r="I538" s="2">
        <v>10</v>
      </c>
      <c r="J538" s="2">
        <v>50</v>
      </c>
      <c r="K538" s="2">
        <v>0</v>
      </c>
      <c r="L538" s="3">
        <f xml:space="preserve"> 0 + 25.42</f>
        <v>25.42</v>
      </c>
      <c r="M538" s="3">
        <f xml:space="preserve"> 0 + 21.42</f>
        <v>21.42</v>
      </c>
      <c r="N538" s="3">
        <f xml:space="preserve"> 0 + 52.33</f>
        <v>52.33</v>
      </c>
      <c r="O538" s="2">
        <v>0</v>
      </c>
      <c r="Q538">
        <f t="shared" si="24"/>
        <v>3.1775000000000002</v>
      </c>
      <c r="R538">
        <f t="shared" si="25"/>
        <v>2.6775000000000002</v>
      </c>
      <c r="S538">
        <f t="shared" si="26"/>
        <v>6.5412499999999998</v>
      </c>
    </row>
    <row r="539" spans="1:19" x14ac:dyDescent="0.25">
      <c r="A539" s="2">
        <v>29</v>
      </c>
      <c r="B539" s="2" t="s">
        <v>20</v>
      </c>
      <c r="C539" s="2">
        <v>1</v>
      </c>
      <c r="D539" s="2">
        <v>8</v>
      </c>
      <c r="E539" s="2" t="s">
        <v>15</v>
      </c>
      <c r="F539" s="2">
        <v>1</v>
      </c>
      <c r="G539" s="2">
        <v>1000</v>
      </c>
      <c r="H539" s="2">
        <v>946397456</v>
      </c>
      <c r="I539" s="2">
        <v>10</v>
      </c>
      <c r="J539" s="2">
        <v>50</v>
      </c>
      <c r="K539" s="2">
        <v>0</v>
      </c>
      <c r="L539" s="3">
        <f xml:space="preserve"> 60 + 25.78</f>
        <v>85.78</v>
      </c>
      <c r="M539" s="3">
        <f xml:space="preserve"> 60 + 3.17</f>
        <v>63.17</v>
      </c>
      <c r="N539" s="3">
        <f xml:space="preserve"> 120 + 38.28</f>
        <v>158.28</v>
      </c>
      <c r="O539" s="2">
        <v>0</v>
      </c>
      <c r="Q539">
        <f t="shared" si="24"/>
        <v>10.7225</v>
      </c>
      <c r="R539">
        <f t="shared" si="25"/>
        <v>7.8962500000000002</v>
      </c>
      <c r="S539">
        <f t="shared" si="26"/>
        <v>19.785</v>
      </c>
    </row>
    <row r="540" spans="1:19" x14ac:dyDescent="0.25">
      <c r="A540" s="2">
        <v>29</v>
      </c>
      <c r="B540" s="2" t="s">
        <v>20</v>
      </c>
      <c r="C540" s="2">
        <v>1</v>
      </c>
      <c r="D540" s="2">
        <v>8</v>
      </c>
      <c r="E540" s="2" t="s">
        <v>16</v>
      </c>
      <c r="F540" s="2">
        <v>1</v>
      </c>
      <c r="G540" s="2">
        <v>1000</v>
      </c>
      <c r="H540" s="2">
        <v>946397456</v>
      </c>
      <c r="I540" s="2">
        <v>10</v>
      </c>
      <c r="J540" s="2">
        <v>50</v>
      </c>
      <c r="K540" s="2">
        <v>0</v>
      </c>
      <c r="L540" s="3">
        <f xml:space="preserve"> 0 + 31.35</f>
        <v>31.35</v>
      </c>
      <c r="M540" s="3">
        <f xml:space="preserve"> 0 + 46.83</f>
        <v>46.83</v>
      </c>
      <c r="N540" s="3">
        <f xml:space="preserve"> 60 + 25.44</f>
        <v>85.44</v>
      </c>
      <c r="O540" s="2">
        <v>0</v>
      </c>
      <c r="Q540">
        <f t="shared" si="24"/>
        <v>3.9187500000000002</v>
      </c>
      <c r="R540">
        <f t="shared" si="25"/>
        <v>5.8537499999999998</v>
      </c>
      <c r="S540">
        <f t="shared" si="26"/>
        <v>10.68</v>
      </c>
    </row>
    <row r="541" spans="1:19" x14ac:dyDescent="0.25">
      <c r="A541" s="2">
        <v>29</v>
      </c>
      <c r="B541" s="2" t="s">
        <v>20</v>
      </c>
      <c r="C541" s="2">
        <v>1</v>
      </c>
      <c r="D541" s="2">
        <v>8</v>
      </c>
      <c r="E541" s="2" t="s">
        <v>17</v>
      </c>
      <c r="F541" s="2">
        <v>1</v>
      </c>
      <c r="G541" s="2">
        <v>1000</v>
      </c>
      <c r="H541" s="2">
        <v>946397456</v>
      </c>
      <c r="I541" s="2">
        <v>10</v>
      </c>
      <c r="J541" s="2">
        <v>50</v>
      </c>
      <c r="K541" s="2">
        <v>0</v>
      </c>
      <c r="L541" s="3">
        <f xml:space="preserve"> 0 + 29.29</f>
        <v>29.29</v>
      </c>
      <c r="M541" s="3">
        <f xml:space="preserve"> 0 + 23.1</f>
        <v>23.1</v>
      </c>
      <c r="N541" s="3">
        <f xml:space="preserve"> 0 + 57.83</f>
        <v>57.83</v>
      </c>
      <c r="O541" s="2">
        <v>0</v>
      </c>
      <c r="Q541">
        <f t="shared" si="24"/>
        <v>3.6612499999999999</v>
      </c>
      <c r="R541">
        <f t="shared" si="25"/>
        <v>2.8875000000000002</v>
      </c>
      <c r="S541">
        <f t="shared" si="26"/>
        <v>7.2287499999999998</v>
      </c>
    </row>
    <row r="542" spans="1:19" x14ac:dyDescent="0.25">
      <c r="A542" s="2">
        <v>30</v>
      </c>
      <c r="B542" s="2" t="s">
        <v>20</v>
      </c>
      <c r="C542" s="2">
        <v>1</v>
      </c>
      <c r="D542" s="2">
        <v>8</v>
      </c>
      <c r="E542" s="2" t="s">
        <v>15</v>
      </c>
      <c r="F542" s="2">
        <v>1</v>
      </c>
      <c r="G542" s="2">
        <v>1000</v>
      </c>
      <c r="H542" s="2">
        <v>783544220</v>
      </c>
      <c r="I542" s="2">
        <v>10</v>
      </c>
      <c r="J542" s="2">
        <v>50</v>
      </c>
      <c r="K542" s="2">
        <v>0</v>
      </c>
      <c r="L542" s="3">
        <f xml:space="preserve"> 60 + 14.05</f>
        <v>74.05</v>
      </c>
      <c r="M542" s="3">
        <f xml:space="preserve"> 0 + 56.89</f>
        <v>56.89</v>
      </c>
      <c r="N542" s="3">
        <f xml:space="preserve"> 120 + 20.34</f>
        <v>140.34</v>
      </c>
      <c r="O542" s="2">
        <v>0</v>
      </c>
      <c r="Q542">
        <f t="shared" si="24"/>
        <v>9.2562499999999996</v>
      </c>
      <c r="R542">
        <f t="shared" si="25"/>
        <v>7.1112500000000001</v>
      </c>
      <c r="S542">
        <f t="shared" si="26"/>
        <v>17.5425</v>
      </c>
    </row>
    <row r="543" spans="1:19" x14ac:dyDescent="0.25">
      <c r="A543" s="2">
        <v>30</v>
      </c>
      <c r="B543" s="2" t="s">
        <v>20</v>
      </c>
      <c r="C543" s="2">
        <v>1</v>
      </c>
      <c r="D543" s="2">
        <v>8</v>
      </c>
      <c r="E543" s="2" t="s">
        <v>16</v>
      </c>
      <c r="F543" s="2">
        <v>1</v>
      </c>
      <c r="G543" s="2">
        <v>1000</v>
      </c>
      <c r="H543" s="2">
        <v>783544220</v>
      </c>
      <c r="I543" s="2">
        <v>10</v>
      </c>
      <c r="J543" s="2">
        <v>50</v>
      </c>
      <c r="K543" s="2">
        <v>0</v>
      </c>
      <c r="L543" s="3">
        <f xml:space="preserve"> 0 + 27</f>
        <v>27</v>
      </c>
      <c r="M543" s="3">
        <f xml:space="preserve"> 0 + 43.99</f>
        <v>43.99</v>
      </c>
      <c r="N543" s="3">
        <f xml:space="preserve"> 60 + 19.34</f>
        <v>79.34</v>
      </c>
      <c r="O543" s="2">
        <v>0</v>
      </c>
      <c r="Q543">
        <f t="shared" si="24"/>
        <v>3.375</v>
      </c>
      <c r="R543">
        <f t="shared" si="25"/>
        <v>5.4987500000000002</v>
      </c>
      <c r="S543">
        <f t="shared" si="26"/>
        <v>9.9175000000000004</v>
      </c>
    </row>
    <row r="544" spans="1:19" x14ac:dyDescent="0.25">
      <c r="A544" s="2">
        <v>30</v>
      </c>
      <c r="B544" s="2" t="s">
        <v>20</v>
      </c>
      <c r="C544" s="2">
        <v>1</v>
      </c>
      <c r="D544" s="2">
        <v>8</v>
      </c>
      <c r="E544" s="2" t="s">
        <v>17</v>
      </c>
      <c r="F544" s="2">
        <v>1</v>
      </c>
      <c r="G544" s="2">
        <v>1000</v>
      </c>
      <c r="H544" s="2">
        <v>783544220</v>
      </c>
      <c r="I544" s="2">
        <v>10</v>
      </c>
      <c r="J544" s="2">
        <v>50</v>
      </c>
      <c r="K544" s="2">
        <v>0</v>
      </c>
      <c r="L544" s="3">
        <f xml:space="preserve"> 0 + 24.81</f>
        <v>24.81</v>
      </c>
      <c r="M544" s="3">
        <f xml:space="preserve"> 0 + 18.88</f>
        <v>18.88</v>
      </c>
      <c r="N544" s="3">
        <f xml:space="preserve"> 0 + 49.26</f>
        <v>49.26</v>
      </c>
      <c r="O544" s="2">
        <v>0</v>
      </c>
      <c r="Q544">
        <f t="shared" si="24"/>
        <v>3.1012499999999998</v>
      </c>
      <c r="R544">
        <f t="shared" si="25"/>
        <v>2.36</v>
      </c>
      <c r="S544">
        <f t="shared" si="26"/>
        <v>6.1574999999999998</v>
      </c>
    </row>
    <row r="545" spans="1:19" x14ac:dyDescent="0.25">
      <c r="A545" s="2">
        <v>31</v>
      </c>
      <c r="B545" s="2" t="s">
        <v>20</v>
      </c>
      <c r="C545" s="2">
        <v>1</v>
      </c>
      <c r="D545" s="2">
        <v>8</v>
      </c>
      <c r="E545" s="2" t="s">
        <v>15</v>
      </c>
      <c r="F545" s="2">
        <v>1</v>
      </c>
      <c r="G545" s="2">
        <v>1000</v>
      </c>
      <c r="H545" s="2">
        <v>1847156556</v>
      </c>
      <c r="I545" s="2">
        <v>10</v>
      </c>
      <c r="J545" s="2">
        <v>50</v>
      </c>
      <c r="K545" s="2">
        <v>0</v>
      </c>
      <c r="L545" s="3">
        <f xml:space="preserve"> 60 + 22.39</f>
        <v>82.39</v>
      </c>
      <c r="M545" s="3">
        <f xml:space="preserve"> 60 + 1.11</f>
        <v>61.11</v>
      </c>
      <c r="N545" s="3">
        <f xml:space="preserve"> 120 + 32.93</f>
        <v>152.93</v>
      </c>
      <c r="O545" s="2">
        <v>0</v>
      </c>
      <c r="Q545">
        <f t="shared" si="24"/>
        <v>10.29875</v>
      </c>
      <c r="R545">
        <f t="shared" si="25"/>
        <v>7.6387499999999999</v>
      </c>
      <c r="S545">
        <f t="shared" si="26"/>
        <v>19.116250000000001</v>
      </c>
    </row>
    <row r="546" spans="1:19" x14ac:dyDescent="0.25">
      <c r="A546" s="2">
        <v>31</v>
      </c>
      <c r="B546" s="2" t="s">
        <v>20</v>
      </c>
      <c r="C546" s="2">
        <v>1</v>
      </c>
      <c r="D546" s="2">
        <v>8</v>
      </c>
      <c r="E546" s="2" t="s">
        <v>16</v>
      </c>
      <c r="F546" s="2">
        <v>1</v>
      </c>
      <c r="G546" s="2">
        <v>1000</v>
      </c>
      <c r="H546" s="2">
        <v>1847156556</v>
      </c>
      <c r="I546" s="2">
        <v>10</v>
      </c>
      <c r="J546" s="2">
        <v>50</v>
      </c>
      <c r="K546" s="2">
        <v>0</v>
      </c>
      <c r="L546" s="3">
        <f xml:space="preserve"> 0 + 26.2</f>
        <v>26.2</v>
      </c>
      <c r="M546" s="3">
        <f xml:space="preserve"> 0 + 41.73</f>
        <v>41.73</v>
      </c>
      <c r="N546" s="3">
        <f xml:space="preserve"> 60 + 14.79</f>
        <v>74.789999999999992</v>
      </c>
      <c r="O546" s="2">
        <v>0</v>
      </c>
      <c r="Q546">
        <f t="shared" si="24"/>
        <v>3.2749999999999999</v>
      </c>
      <c r="R546">
        <f t="shared" si="25"/>
        <v>5.2162499999999996</v>
      </c>
      <c r="S546">
        <f t="shared" si="26"/>
        <v>9.348749999999999</v>
      </c>
    </row>
    <row r="547" spans="1:19" x14ac:dyDescent="0.25">
      <c r="A547" s="2">
        <v>31</v>
      </c>
      <c r="B547" s="2" t="s">
        <v>20</v>
      </c>
      <c r="C547" s="2">
        <v>1</v>
      </c>
      <c r="D547" s="2">
        <v>8</v>
      </c>
      <c r="E547" s="2" t="s">
        <v>17</v>
      </c>
      <c r="F547" s="2">
        <v>1</v>
      </c>
      <c r="G547" s="2">
        <v>1000</v>
      </c>
      <c r="H547" s="2">
        <v>1847156556</v>
      </c>
      <c r="I547" s="2">
        <v>10</v>
      </c>
      <c r="J547" s="2">
        <v>50</v>
      </c>
      <c r="K547" s="2">
        <v>0</v>
      </c>
      <c r="L547" s="3">
        <f xml:space="preserve"> 0 + 27.21</f>
        <v>27.21</v>
      </c>
      <c r="M547" s="3">
        <f xml:space="preserve"> 0 + 20.61</f>
        <v>20.61</v>
      </c>
      <c r="N547" s="3">
        <f xml:space="preserve"> 0 + 53.26</f>
        <v>53.26</v>
      </c>
      <c r="O547" s="2">
        <v>0</v>
      </c>
      <c r="Q547">
        <f t="shared" si="24"/>
        <v>3.4012500000000001</v>
      </c>
      <c r="R547">
        <f t="shared" si="25"/>
        <v>2.5762499999999999</v>
      </c>
      <c r="S547">
        <f t="shared" si="26"/>
        <v>6.6574999999999998</v>
      </c>
    </row>
    <row r="548" spans="1:19" x14ac:dyDescent="0.25">
      <c r="A548" s="2">
        <v>32</v>
      </c>
      <c r="B548" s="2" t="s">
        <v>20</v>
      </c>
      <c r="C548" s="2">
        <v>1</v>
      </c>
      <c r="D548" s="2">
        <v>8</v>
      </c>
      <c r="E548" s="2" t="s">
        <v>15</v>
      </c>
      <c r="F548" s="2">
        <v>1</v>
      </c>
      <c r="G548" s="2">
        <v>1000</v>
      </c>
      <c r="H548" s="2">
        <v>904387628</v>
      </c>
      <c r="I548" s="2">
        <v>10</v>
      </c>
      <c r="J548" s="2">
        <v>50</v>
      </c>
      <c r="K548" s="2">
        <v>0</v>
      </c>
      <c r="L548" s="3">
        <f xml:space="preserve"> 60 + 18.66</f>
        <v>78.66</v>
      </c>
      <c r="M548" s="3">
        <f xml:space="preserve"> 0 + 58.95</f>
        <v>58.95</v>
      </c>
      <c r="N548" s="3">
        <f xml:space="preserve"> 120 + 27.09</f>
        <v>147.09</v>
      </c>
      <c r="O548" s="2">
        <v>0</v>
      </c>
      <c r="Q548">
        <f t="shared" si="24"/>
        <v>9.8324999999999996</v>
      </c>
      <c r="R548">
        <f t="shared" si="25"/>
        <v>7.3687500000000004</v>
      </c>
      <c r="S548">
        <f t="shared" si="26"/>
        <v>18.38625</v>
      </c>
    </row>
    <row r="549" spans="1:19" x14ac:dyDescent="0.25">
      <c r="A549" s="2">
        <v>32</v>
      </c>
      <c r="B549" s="2" t="s">
        <v>20</v>
      </c>
      <c r="C549" s="2">
        <v>1</v>
      </c>
      <c r="D549" s="2">
        <v>8</v>
      </c>
      <c r="E549" s="2" t="s">
        <v>16</v>
      </c>
      <c r="F549" s="2">
        <v>1</v>
      </c>
      <c r="G549" s="2">
        <v>1000</v>
      </c>
      <c r="H549" s="2">
        <v>904387628</v>
      </c>
      <c r="I549" s="2">
        <v>10</v>
      </c>
      <c r="J549" s="2">
        <v>50</v>
      </c>
      <c r="K549" s="2">
        <v>0</v>
      </c>
      <c r="L549" s="3">
        <f xml:space="preserve"> 0 + 12.27</f>
        <v>12.27</v>
      </c>
      <c r="M549" s="3">
        <f xml:space="preserve"> 0 + 29.61</f>
        <v>29.61</v>
      </c>
      <c r="N549" s="3">
        <f xml:space="preserve"> 0 + 48.84</f>
        <v>48.84</v>
      </c>
      <c r="O549" s="2">
        <v>0</v>
      </c>
      <c r="Q549">
        <f t="shared" si="24"/>
        <v>1.5337499999999999</v>
      </c>
      <c r="R549">
        <f t="shared" si="25"/>
        <v>3.7012499999999999</v>
      </c>
      <c r="S549">
        <f t="shared" si="26"/>
        <v>6.1050000000000004</v>
      </c>
    </row>
    <row r="550" spans="1:19" x14ac:dyDescent="0.25">
      <c r="A550" s="2">
        <v>32</v>
      </c>
      <c r="B550" s="2" t="s">
        <v>20</v>
      </c>
      <c r="C550" s="2">
        <v>1</v>
      </c>
      <c r="D550" s="2">
        <v>8</v>
      </c>
      <c r="E550" s="2" t="s">
        <v>17</v>
      </c>
      <c r="F550" s="2">
        <v>1</v>
      </c>
      <c r="G550" s="2">
        <v>1000</v>
      </c>
      <c r="H550" s="2">
        <v>904387628</v>
      </c>
      <c r="I550" s="2">
        <v>10</v>
      </c>
      <c r="J550" s="2">
        <v>50</v>
      </c>
      <c r="K550" s="2">
        <v>0</v>
      </c>
      <c r="L550" s="3">
        <f xml:space="preserve"> 0 + 31.63</f>
        <v>31.63</v>
      </c>
      <c r="M550" s="3">
        <f xml:space="preserve"> 0 + 25.05</f>
        <v>25.05</v>
      </c>
      <c r="N550" s="3">
        <f xml:space="preserve"> 60 + 2.1</f>
        <v>62.1</v>
      </c>
      <c r="O550" s="2">
        <v>0</v>
      </c>
      <c r="Q550">
        <f t="shared" si="24"/>
        <v>3.9537499999999999</v>
      </c>
      <c r="R550">
        <f t="shared" si="25"/>
        <v>3.1312500000000001</v>
      </c>
      <c r="S550">
        <f t="shared" si="26"/>
        <v>7.7625000000000002</v>
      </c>
    </row>
    <row r="551" spans="1:19" x14ac:dyDescent="0.25">
      <c r="A551" s="2">
        <v>33</v>
      </c>
      <c r="B551" s="2" t="s">
        <v>20</v>
      </c>
      <c r="C551" s="2">
        <v>1</v>
      </c>
      <c r="D551" s="2">
        <v>8</v>
      </c>
      <c r="E551" s="2" t="s">
        <v>15</v>
      </c>
      <c r="F551" s="2">
        <v>1</v>
      </c>
      <c r="G551" s="2">
        <v>1000</v>
      </c>
      <c r="H551" s="2">
        <v>127060778</v>
      </c>
      <c r="I551" s="2">
        <v>10</v>
      </c>
      <c r="J551" s="2">
        <v>50</v>
      </c>
      <c r="K551" s="2">
        <v>0</v>
      </c>
      <c r="L551" s="3">
        <f xml:space="preserve"> 60 + 15.35</f>
        <v>75.349999999999994</v>
      </c>
      <c r="M551" s="3">
        <f xml:space="preserve"> 0 + 54.74</f>
        <v>54.74</v>
      </c>
      <c r="N551" s="3">
        <f xml:space="preserve"> 120 + 19.41</f>
        <v>139.41</v>
      </c>
      <c r="O551" s="2">
        <v>0</v>
      </c>
      <c r="Q551">
        <f t="shared" si="24"/>
        <v>9.4187499999999993</v>
      </c>
      <c r="R551">
        <f t="shared" si="25"/>
        <v>6.8425000000000002</v>
      </c>
      <c r="S551">
        <f t="shared" si="26"/>
        <v>17.42625</v>
      </c>
    </row>
    <row r="552" spans="1:19" x14ac:dyDescent="0.25">
      <c r="A552" s="2">
        <v>33</v>
      </c>
      <c r="B552" s="2" t="s">
        <v>20</v>
      </c>
      <c r="C552" s="2">
        <v>1</v>
      </c>
      <c r="D552" s="2">
        <v>8</v>
      </c>
      <c r="E552" s="2" t="s">
        <v>16</v>
      </c>
      <c r="F552" s="2">
        <v>1</v>
      </c>
      <c r="G552" s="2">
        <v>1000</v>
      </c>
      <c r="H552" s="2">
        <v>127060778</v>
      </c>
      <c r="I552" s="2">
        <v>10</v>
      </c>
      <c r="J552" s="2">
        <v>50</v>
      </c>
      <c r="K552" s="2">
        <v>0</v>
      </c>
      <c r="L552" s="3">
        <f xml:space="preserve"> 0 + 21.2</f>
        <v>21.2</v>
      </c>
      <c r="M552" s="3">
        <f xml:space="preserve"> 0 + 36.05</f>
        <v>36.049999999999997</v>
      </c>
      <c r="N552" s="3">
        <f xml:space="preserve"> 60 + 4.2</f>
        <v>64.2</v>
      </c>
      <c r="O552" s="2">
        <v>0</v>
      </c>
      <c r="Q552">
        <f t="shared" si="24"/>
        <v>2.65</v>
      </c>
      <c r="R552">
        <f t="shared" si="25"/>
        <v>4.5062499999999996</v>
      </c>
      <c r="S552">
        <f t="shared" si="26"/>
        <v>8.0250000000000004</v>
      </c>
    </row>
    <row r="553" spans="1:19" x14ac:dyDescent="0.25">
      <c r="A553" s="2">
        <v>33</v>
      </c>
      <c r="B553" s="2" t="s">
        <v>20</v>
      </c>
      <c r="C553" s="2">
        <v>1</v>
      </c>
      <c r="D553" s="2">
        <v>8</v>
      </c>
      <c r="E553" s="2" t="s">
        <v>17</v>
      </c>
      <c r="F553" s="2">
        <v>1</v>
      </c>
      <c r="G553" s="2">
        <v>1000</v>
      </c>
      <c r="H553" s="2">
        <v>127060778</v>
      </c>
      <c r="I553" s="2">
        <v>10</v>
      </c>
      <c r="J553" s="2">
        <v>50</v>
      </c>
      <c r="K553" s="2">
        <v>0</v>
      </c>
      <c r="L553" s="3">
        <f xml:space="preserve"> 0 + 35.23</f>
        <v>35.229999999999997</v>
      </c>
      <c r="M553" s="3">
        <f xml:space="preserve"> 0 + 26.01</f>
        <v>26.01</v>
      </c>
      <c r="N553" s="3">
        <f xml:space="preserve"> 60 + 6.88</f>
        <v>66.88</v>
      </c>
      <c r="O553" s="2">
        <v>0</v>
      </c>
      <c r="Q553">
        <f t="shared" si="24"/>
        <v>4.4037499999999996</v>
      </c>
      <c r="R553">
        <f t="shared" si="25"/>
        <v>3.2512500000000002</v>
      </c>
      <c r="S553">
        <f t="shared" si="26"/>
        <v>8.36</v>
      </c>
    </row>
    <row r="554" spans="1:19" x14ac:dyDescent="0.25">
      <c r="A554" s="2">
        <v>34</v>
      </c>
      <c r="B554" s="2" t="s">
        <v>20</v>
      </c>
      <c r="C554" s="2">
        <v>1</v>
      </c>
      <c r="D554" s="2">
        <v>8</v>
      </c>
      <c r="E554" s="2" t="s">
        <v>15</v>
      </c>
      <c r="F554" s="2">
        <v>1</v>
      </c>
      <c r="G554" s="2">
        <v>1000</v>
      </c>
      <c r="H554" s="2">
        <v>1763773510</v>
      </c>
      <c r="I554" s="2">
        <v>10</v>
      </c>
      <c r="J554" s="2">
        <v>50</v>
      </c>
      <c r="K554" s="2">
        <v>0</v>
      </c>
      <c r="L554" s="3">
        <f xml:space="preserve"> 60 + 9.25</f>
        <v>69.25</v>
      </c>
      <c r="M554" s="3">
        <f xml:space="preserve"> 0 + 51.24</f>
        <v>51.24</v>
      </c>
      <c r="N554" s="3">
        <f xml:space="preserve"> 120 + 10.14</f>
        <v>130.13999999999999</v>
      </c>
      <c r="O554" s="2">
        <v>0</v>
      </c>
      <c r="Q554">
        <f t="shared" si="24"/>
        <v>8.65625</v>
      </c>
      <c r="R554">
        <f t="shared" si="25"/>
        <v>6.4050000000000002</v>
      </c>
      <c r="S554">
        <f t="shared" si="26"/>
        <v>16.267499999999998</v>
      </c>
    </row>
    <row r="555" spans="1:19" x14ac:dyDescent="0.25">
      <c r="A555" s="2">
        <v>34</v>
      </c>
      <c r="B555" s="2" t="s">
        <v>20</v>
      </c>
      <c r="C555" s="2">
        <v>1</v>
      </c>
      <c r="D555" s="2">
        <v>8</v>
      </c>
      <c r="E555" s="2" t="s">
        <v>16</v>
      </c>
      <c r="F555" s="2">
        <v>1</v>
      </c>
      <c r="G555" s="2">
        <v>1000</v>
      </c>
      <c r="H555" s="2">
        <v>1763773510</v>
      </c>
      <c r="I555" s="2">
        <v>10</v>
      </c>
      <c r="J555" s="2">
        <v>50</v>
      </c>
      <c r="K555" s="2">
        <v>0</v>
      </c>
      <c r="L555" s="3">
        <f xml:space="preserve"> 0 + 14.47</f>
        <v>14.47</v>
      </c>
      <c r="M555" s="3">
        <f xml:space="preserve"> 0 + 29.68</f>
        <v>29.68</v>
      </c>
      <c r="N555" s="3">
        <f xml:space="preserve"> 0 + 51.09</f>
        <v>51.09</v>
      </c>
      <c r="O555" s="2">
        <v>0</v>
      </c>
      <c r="Q555">
        <f t="shared" si="24"/>
        <v>1.8087500000000001</v>
      </c>
      <c r="R555">
        <f t="shared" si="25"/>
        <v>3.71</v>
      </c>
      <c r="S555">
        <f t="shared" si="26"/>
        <v>6.3862500000000004</v>
      </c>
    </row>
    <row r="556" spans="1:19" x14ac:dyDescent="0.25">
      <c r="A556" s="2">
        <v>34</v>
      </c>
      <c r="B556" s="2" t="s">
        <v>20</v>
      </c>
      <c r="C556" s="2">
        <v>1</v>
      </c>
      <c r="D556" s="2">
        <v>8</v>
      </c>
      <c r="E556" s="2" t="s">
        <v>17</v>
      </c>
      <c r="F556" s="2">
        <v>1</v>
      </c>
      <c r="G556" s="2">
        <v>1000</v>
      </c>
      <c r="H556" s="2">
        <v>1763773510</v>
      </c>
      <c r="I556" s="2">
        <v>10</v>
      </c>
      <c r="J556" s="2">
        <v>50</v>
      </c>
      <c r="K556" s="2">
        <v>0</v>
      </c>
      <c r="L556" s="3">
        <f xml:space="preserve"> 0 + 24.64</f>
        <v>24.64</v>
      </c>
      <c r="M556" s="3">
        <f xml:space="preserve"> 0 + 19.9</f>
        <v>19.899999999999999</v>
      </c>
      <c r="N556" s="3">
        <f xml:space="preserve"> 0 + 50</f>
        <v>50</v>
      </c>
      <c r="O556" s="2">
        <v>0</v>
      </c>
      <c r="Q556">
        <f t="shared" si="24"/>
        <v>3.08</v>
      </c>
      <c r="R556">
        <f t="shared" si="25"/>
        <v>2.4874999999999998</v>
      </c>
      <c r="S556">
        <f t="shared" si="26"/>
        <v>6.25</v>
      </c>
    </row>
    <row r="557" spans="1:19" x14ac:dyDescent="0.25">
      <c r="A557" s="2">
        <v>35</v>
      </c>
      <c r="B557" s="2" t="s">
        <v>20</v>
      </c>
      <c r="C557" s="2">
        <v>1</v>
      </c>
      <c r="D557" s="2">
        <v>8</v>
      </c>
      <c r="E557" s="2" t="s">
        <v>15</v>
      </c>
      <c r="F557" s="2">
        <v>1</v>
      </c>
      <c r="G557" s="2">
        <v>1000</v>
      </c>
      <c r="H557" s="2">
        <v>216853361</v>
      </c>
      <c r="I557" s="2">
        <v>10</v>
      </c>
      <c r="J557" s="2">
        <v>50</v>
      </c>
      <c r="K557" s="2">
        <v>0</v>
      </c>
      <c r="L557" s="3">
        <f xml:space="preserve"> 60 + 20.47</f>
        <v>80.47</v>
      </c>
      <c r="M557" s="3">
        <f xml:space="preserve"> 0 + 58.23</f>
        <v>58.23</v>
      </c>
      <c r="N557" s="3">
        <f xml:space="preserve"> 120 + 28.31</f>
        <v>148.31</v>
      </c>
      <c r="O557" s="2">
        <v>0</v>
      </c>
      <c r="Q557">
        <f t="shared" si="24"/>
        <v>10.05875</v>
      </c>
      <c r="R557">
        <f t="shared" si="25"/>
        <v>7.2787499999999996</v>
      </c>
      <c r="S557">
        <f t="shared" si="26"/>
        <v>18.53875</v>
      </c>
    </row>
    <row r="558" spans="1:19" x14ac:dyDescent="0.25">
      <c r="A558" s="2">
        <v>35</v>
      </c>
      <c r="B558" s="2" t="s">
        <v>20</v>
      </c>
      <c r="C558" s="2">
        <v>1</v>
      </c>
      <c r="D558" s="2">
        <v>8</v>
      </c>
      <c r="E558" s="2" t="s">
        <v>16</v>
      </c>
      <c r="F558" s="2">
        <v>1</v>
      </c>
      <c r="G558" s="2">
        <v>1000</v>
      </c>
      <c r="H558" s="2">
        <v>216853361</v>
      </c>
      <c r="I558" s="2">
        <v>10</v>
      </c>
      <c r="J558" s="2">
        <v>50</v>
      </c>
      <c r="K558" s="2">
        <v>0</v>
      </c>
      <c r="L558" s="3">
        <f xml:space="preserve"> 0 + 20.93</f>
        <v>20.93</v>
      </c>
      <c r="M558" s="3">
        <f xml:space="preserve"> 0 + 35.31</f>
        <v>35.31</v>
      </c>
      <c r="N558" s="3">
        <f xml:space="preserve"> 60 + 3.12</f>
        <v>63.12</v>
      </c>
      <c r="O558" s="2">
        <v>0</v>
      </c>
      <c r="Q558">
        <f t="shared" si="24"/>
        <v>2.61625</v>
      </c>
      <c r="R558">
        <f t="shared" si="25"/>
        <v>4.4137500000000003</v>
      </c>
      <c r="S558">
        <f t="shared" si="26"/>
        <v>7.89</v>
      </c>
    </row>
    <row r="559" spans="1:19" x14ac:dyDescent="0.25">
      <c r="A559" s="2">
        <v>35</v>
      </c>
      <c r="B559" s="2" t="s">
        <v>20</v>
      </c>
      <c r="C559" s="2">
        <v>1</v>
      </c>
      <c r="D559" s="2">
        <v>8</v>
      </c>
      <c r="E559" s="2" t="s">
        <v>17</v>
      </c>
      <c r="F559" s="2">
        <v>1</v>
      </c>
      <c r="G559" s="2">
        <v>1000</v>
      </c>
      <c r="H559" s="2">
        <v>216853361</v>
      </c>
      <c r="I559" s="2">
        <v>10</v>
      </c>
      <c r="J559" s="2">
        <v>50</v>
      </c>
      <c r="K559" s="2">
        <v>0</v>
      </c>
      <c r="L559" s="3">
        <f xml:space="preserve"> 0 + 26.13</f>
        <v>26.13</v>
      </c>
      <c r="M559" s="3">
        <f xml:space="preserve"> 0 + 22.4</f>
        <v>22.4</v>
      </c>
      <c r="N559" s="3">
        <f xml:space="preserve"> 0 + 53.8</f>
        <v>53.8</v>
      </c>
      <c r="O559" s="2">
        <v>0</v>
      </c>
      <c r="Q559">
        <f t="shared" si="24"/>
        <v>3.2662499999999999</v>
      </c>
      <c r="R559">
        <f t="shared" si="25"/>
        <v>2.8</v>
      </c>
      <c r="S559">
        <f t="shared" si="26"/>
        <v>6.7249999999999996</v>
      </c>
    </row>
    <row r="560" spans="1:19" x14ac:dyDescent="0.25">
      <c r="A560" s="2">
        <v>36</v>
      </c>
      <c r="B560" s="2" t="s">
        <v>20</v>
      </c>
      <c r="C560" s="2">
        <v>1</v>
      </c>
      <c r="D560" s="2">
        <v>8</v>
      </c>
      <c r="E560" s="2" t="s">
        <v>15</v>
      </c>
      <c r="F560" s="2">
        <v>1</v>
      </c>
      <c r="G560" s="2">
        <v>1000</v>
      </c>
      <c r="H560" s="2">
        <v>815400531</v>
      </c>
      <c r="I560" s="2">
        <v>10</v>
      </c>
      <c r="J560" s="2">
        <v>50</v>
      </c>
      <c r="K560" s="2">
        <v>0</v>
      </c>
      <c r="L560" s="3">
        <f xml:space="preserve"> 60 + 19.12</f>
        <v>79.12</v>
      </c>
      <c r="M560" s="3">
        <f xml:space="preserve"> 0 + 57.45</f>
        <v>57.45</v>
      </c>
      <c r="N560" s="3">
        <f xml:space="preserve"> 120 + 26</f>
        <v>146</v>
      </c>
      <c r="O560" s="2">
        <v>0</v>
      </c>
      <c r="Q560">
        <f t="shared" si="24"/>
        <v>9.89</v>
      </c>
      <c r="R560">
        <f t="shared" si="25"/>
        <v>7.1812500000000004</v>
      </c>
      <c r="S560">
        <f t="shared" si="26"/>
        <v>18.25</v>
      </c>
    </row>
    <row r="561" spans="1:19" x14ac:dyDescent="0.25">
      <c r="A561" s="2">
        <v>36</v>
      </c>
      <c r="B561" s="2" t="s">
        <v>20</v>
      </c>
      <c r="C561" s="2">
        <v>1</v>
      </c>
      <c r="D561" s="2">
        <v>8</v>
      </c>
      <c r="E561" s="2" t="s">
        <v>16</v>
      </c>
      <c r="F561" s="2">
        <v>1</v>
      </c>
      <c r="G561" s="2">
        <v>1000</v>
      </c>
      <c r="H561" s="2">
        <v>815400531</v>
      </c>
      <c r="I561" s="2">
        <v>10</v>
      </c>
      <c r="J561" s="2">
        <v>50</v>
      </c>
      <c r="K561" s="2">
        <v>0</v>
      </c>
      <c r="L561" s="3">
        <f xml:space="preserve"> 0 + 14.08</f>
        <v>14.08</v>
      </c>
      <c r="M561" s="3">
        <f xml:space="preserve"> 0 + 24.31</f>
        <v>24.31</v>
      </c>
      <c r="N561" s="3">
        <f xml:space="preserve"> 0 + 45.74</f>
        <v>45.74</v>
      </c>
      <c r="O561" s="2">
        <v>0</v>
      </c>
      <c r="Q561">
        <f t="shared" si="24"/>
        <v>1.76</v>
      </c>
      <c r="R561">
        <f t="shared" si="25"/>
        <v>3.0387499999999998</v>
      </c>
      <c r="S561">
        <f t="shared" si="26"/>
        <v>5.7175000000000002</v>
      </c>
    </row>
    <row r="562" spans="1:19" x14ac:dyDescent="0.25">
      <c r="A562" s="2">
        <v>36</v>
      </c>
      <c r="B562" s="2" t="s">
        <v>20</v>
      </c>
      <c r="C562" s="2">
        <v>1</v>
      </c>
      <c r="D562" s="2">
        <v>8</v>
      </c>
      <c r="E562" s="2" t="s">
        <v>17</v>
      </c>
      <c r="F562" s="2">
        <v>1</v>
      </c>
      <c r="G562" s="2">
        <v>1000</v>
      </c>
      <c r="H562" s="2">
        <v>815400531</v>
      </c>
      <c r="I562" s="2">
        <v>10</v>
      </c>
      <c r="J562" s="2">
        <v>50</v>
      </c>
      <c r="K562" s="2">
        <v>0</v>
      </c>
      <c r="L562" s="3">
        <f xml:space="preserve"> 0 + 24.63</f>
        <v>24.63</v>
      </c>
      <c r="M562" s="3">
        <f xml:space="preserve"> 0 + 20.68</f>
        <v>20.68</v>
      </c>
      <c r="N562" s="3">
        <f xml:space="preserve"> 0 + 50.49</f>
        <v>50.49</v>
      </c>
      <c r="O562" s="2">
        <v>0</v>
      </c>
      <c r="Q562">
        <f t="shared" si="24"/>
        <v>3.0787499999999999</v>
      </c>
      <c r="R562">
        <f t="shared" si="25"/>
        <v>2.585</v>
      </c>
      <c r="S562">
        <f t="shared" si="26"/>
        <v>6.3112500000000002</v>
      </c>
    </row>
    <row r="563" spans="1:19" x14ac:dyDescent="0.25">
      <c r="A563" s="2">
        <v>37</v>
      </c>
      <c r="B563" s="2" t="s">
        <v>20</v>
      </c>
      <c r="C563" s="2">
        <v>1</v>
      </c>
      <c r="D563" s="2">
        <v>8</v>
      </c>
      <c r="E563" s="2" t="s">
        <v>15</v>
      </c>
      <c r="F563" s="2">
        <v>1</v>
      </c>
      <c r="G563" s="2">
        <v>1000</v>
      </c>
      <c r="H563" s="2">
        <v>1889404341</v>
      </c>
      <c r="I563" s="2">
        <v>10</v>
      </c>
      <c r="J563" s="2">
        <v>50</v>
      </c>
      <c r="K563" s="2">
        <v>0</v>
      </c>
      <c r="L563" s="3">
        <f xml:space="preserve"> 60 + 26.78</f>
        <v>86.78</v>
      </c>
      <c r="M563" s="3">
        <f xml:space="preserve"> 60 + 3.73</f>
        <v>63.73</v>
      </c>
      <c r="N563" s="3">
        <f xml:space="preserve"> 120 + 39.83</f>
        <v>159.82999999999998</v>
      </c>
      <c r="O563" s="2">
        <v>0</v>
      </c>
      <c r="Q563">
        <f t="shared" si="24"/>
        <v>10.8475</v>
      </c>
      <c r="R563">
        <f t="shared" si="25"/>
        <v>7.9662499999999996</v>
      </c>
      <c r="S563">
        <f t="shared" si="26"/>
        <v>19.978749999999998</v>
      </c>
    </row>
    <row r="564" spans="1:19" x14ac:dyDescent="0.25">
      <c r="A564" s="2">
        <v>37</v>
      </c>
      <c r="B564" s="2" t="s">
        <v>20</v>
      </c>
      <c r="C564" s="2">
        <v>1</v>
      </c>
      <c r="D564" s="2">
        <v>8</v>
      </c>
      <c r="E564" s="2" t="s">
        <v>16</v>
      </c>
      <c r="F564" s="2">
        <v>1</v>
      </c>
      <c r="G564" s="2">
        <v>1000</v>
      </c>
      <c r="H564" s="2">
        <v>1889404341</v>
      </c>
      <c r="I564" s="2">
        <v>10</v>
      </c>
      <c r="J564" s="2">
        <v>50</v>
      </c>
      <c r="K564" s="2">
        <v>0</v>
      </c>
      <c r="L564" s="3">
        <f xml:space="preserve"> 0 + 18.16</f>
        <v>18.16</v>
      </c>
      <c r="M564" s="3">
        <f xml:space="preserve"> 0 + 36.36</f>
        <v>36.36</v>
      </c>
      <c r="N564" s="3">
        <f xml:space="preserve"> 60 + 2.1</f>
        <v>62.1</v>
      </c>
      <c r="O564" s="2">
        <v>0</v>
      </c>
      <c r="Q564">
        <f t="shared" si="24"/>
        <v>2.27</v>
      </c>
      <c r="R564">
        <f t="shared" si="25"/>
        <v>4.5449999999999999</v>
      </c>
      <c r="S564">
        <f t="shared" si="26"/>
        <v>7.7625000000000002</v>
      </c>
    </row>
    <row r="565" spans="1:19" x14ac:dyDescent="0.25">
      <c r="A565" s="2">
        <v>37</v>
      </c>
      <c r="B565" s="2" t="s">
        <v>20</v>
      </c>
      <c r="C565" s="2">
        <v>1</v>
      </c>
      <c r="D565" s="2">
        <v>8</v>
      </c>
      <c r="E565" s="2" t="s">
        <v>17</v>
      </c>
      <c r="F565" s="2">
        <v>1</v>
      </c>
      <c r="G565" s="2">
        <v>1000</v>
      </c>
      <c r="H565" s="2">
        <v>1889404341</v>
      </c>
      <c r="I565" s="2">
        <v>10</v>
      </c>
      <c r="J565" s="2">
        <v>50</v>
      </c>
      <c r="K565" s="2">
        <v>0</v>
      </c>
      <c r="L565" s="3">
        <f xml:space="preserve"> 0 + 31</f>
        <v>31</v>
      </c>
      <c r="M565" s="3">
        <f xml:space="preserve"> 0 + 23.36</f>
        <v>23.36</v>
      </c>
      <c r="N565" s="3">
        <f xml:space="preserve"> 0 + 59.84</f>
        <v>59.84</v>
      </c>
      <c r="O565" s="2">
        <v>0</v>
      </c>
      <c r="Q565">
        <f t="shared" si="24"/>
        <v>3.875</v>
      </c>
      <c r="R565">
        <f t="shared" si="25"/>
        <v>2.92</v>
      </c>
      <c r="S565">
        <f t="shared" si="26"/>
        <v>7.48</v>
      </c>
    </row>
    <row r="566" spans="1:19" x14ac:dyDescent="0.25">
      <c r="A566" s="2">
        <v>38</v>
      </c>
      <c r="B566" s="2" t="s">
        <v>20</v>
      </c>
      <c r="C566" s="2">
        <v>1</v>
      </c>
      <c r="D566" s="2">
        <v>8</v>
      </c>
      <c r="E566" s="2" t="s">
        <v>15</v>
      </c>
      <c r="F566" s="2">
        <v>1</v>
      </c>
      <c r="G566" s="2">
        <v>1000</v>
      </c>
      <c r="H566" s="2">
        <v>1277861863</v>
      </c>
      <c r="I566" s="2">
        <v>10</v>
      </c>
      <c r="J566" s="2">
        <v>50</v>
      </c>
      <c r="K566" s="2">
        <v>0</v>
      </c>
      <c r="L566" s="3">
        <f xml:space="preserve"> 60 + 26.84</f>
        <v>86.84</v>
      </c>
      <c r="M566" s="3">
        <f xml:space="preserve"> 60 + 3.75</f>
        <v>63.75</v>
      </c>
      <c r="N566" s="3">
        <f xml:space="preserve"> 120 + 40.16</f>
        <v>160.16</v>
      </c>
      <c r="O566" s="2">
        <v>0</v>
      </c>
      <c r="Q566">
        <f t="shared" si="24"/>
        <v>10.855</v>
      </c>
      <c r="R566">
        <f t="shared" si="25"/>
        <v>7.96875</v>
      </c>
      <c r="S566">
        <f t="shared" si="26"/>
        <v>20.02</v>
      </c>
    </row>
    <row r="567" spans="1:19" x14ac:dyDescent="0.25">
      <c r="A567" s="2">
        <v>38</v>
      </c>
      <c r="B567" s="2" t="s">
        <v>20</v>
      </c>
      <c r="C567" s="2">
        <v>1</v>
      </c>
      <c r="D567" s="2">
        <v>8</v>
      </c>
      <c r="E567" s="2" t="s">
        <v>16</v>
      </c>
      <c r="F567" s="2">
        <v>1</v>
      </c>
      <c r="G567" s="2">
        <v>1000</v>
      </c>
      <c r="H567" s="2">
        <v>1277861863</v>
      </c>
      <c r="I567" s="2">
        <v>10</v>
      </c>
      <c r="J567" s="2">
        <v>50</v>
      </c>
      <c r="K567" s="2">
        <v>0</v>
      </c>
      <c r="L567" s="3">
        <f xml:space="preserve"> 0 + 21.8</f>
        <v>21.8</v>
      </c>
      <c r="M567" s="3">
        <f xml:space="preserve"> 0 + 38.06</f>
        <v>38.06</v>
      </c>
      <c r="N567" s="3">
        <f xml:space="preserve"> 60 + 7.47</f>
        <v>67.47</v>
      </c>
      <c r="O567" s="2">
        <v>0</v>
      </c>
      <c r="Q567">
        <f t="shared" si="24"/>
        <v>2.7250000000000001</v>
      </c>
      <c r="R567">
        <f t="shared" si="25"/>
        <v>4.7575000000000003</v>
      </c>
      <c r="S567">
        <f t="shared" si="26"/>
        <v>8.4337499999999999</v>
      </c>
    </row>
    <row r="568" spans="1:19" x14ac:dyDescent="0.25">
      <c r="A568" s="2">
        <v>38</v>
      </c>
      <c r="B568" s="2" t="s">
        <v>20</v>
      </c>
      <c r="C568" s="2">
        <v>1</v>
      </c>
      <c r="D568" s="2">
        <v>8</v>
      </c>
      <c r="E568" s="2" t="s">
        <v>17</v>
      </c>
      <c r="F568" s="2">
        <v>1</v>
      </c>
      <c r="G568" s="2">
        <v>1000</v>
      </c>
      <c r="H568" s="2">
        <v>1277861863</v>
      </c>
      <c r="I568" s="2">
        <v>10</v>
      </c>
      <c r="J568" s="2">
        <v>50</v>
      </c>
      <c r="K568" s="2">
        <v>0</v>
      </c>
      <c r="L568" s="3">
        <f xml:space="preserve"> 0 + 25.73</f>
        <v>25.73</v>
      </c>
      <c r="M568" s="3">
        <f xml:space="preserve"> 0 + 19.42</f>
        <v>19.420000000000002</v>
      </c>
      <c r="N568" s="3">
        <f xml:space="preserve"> 0 + 50.52</f>
        <v>50.52</v>
      </c>
      <c r="O568" s="2">
        <v>0</v>
      </c>
      <c r="Q568">
        <f t="shared" si="24"/>
        <v>3.2162500000000001</v>
      </c>
      <c r="R568">
        <f t="shared" si="25"/>
        <v>2.4275000000000002</v>
      </c>
      <c r="S568">
        <f t="shared" si="26"/>
        <v>6.3150000000000004</v>
      </c>
    </row>
    <row r="569" spans="1:19" x14ac:dyDescent="0.25">
      <c r="A569" s="2">
        <v>39</v>
      </c>
      <c r="B569" s="2" t="s">
        <v>20</v>
      </c>
      <c r="C569" s="2">
        <v>1</v>
      </c>
      <c r="D569" s="2">
        <v>8</v>
      </c>
      <c r="E569" s="2" t="s">
        <v>15</v>
      </c>
      <c r="F569" s="2">
        <v>1</v>
      </c>
      <c r="G569" s="2">
        <v>1000</v>
      </c>
      <c r="H569" s="2">
        <v>1633233815</v>
      </c>
      <c r="I569" s="2">
        <v>10</v>
      </c>
      <c r="J569" s="2">
        <v>50</v>
      </c>
      <c r="K569" s="2">
        <v>0</v>
      </c>
      <c r="L569" s="3">
        <f xml:space="preserve"> 60 + 10.02</f>
        <v>70.02</v>
      </c>
      <c r="M569" s="3">
        <f xml:space="preserve"> 0 + 54.86</f>
        <v>54.86</v>
      </c>
      <c r="N569" s="3">
        <f xml:space="preserve"> 120 + 14.53</f>
        <v>134.53</v>
      </c>
      <c r="O569" s="2">
        <v>0</v>
      </c>
      <c r="Q569">
        <f t="shared" si="24"/>
        <v>8.7524999999999995</v>
      </c>
      <c r="R569">
        <f t="shared" si="25"/>
        <v>6.8574999999999999</v>
      </c>
      <c r="S569">
        <f t="shared" si="26"/>
        <v>16.81625</v>
      </c>
    </row>
    <row r="570" spans="1:19" x14ac:dyDescent="0.25">
      <c r="A570" s="2">
        <v>39</v>
      </c>
      <c r="B570" s="2" t="s">
        <v>20</v>
      </c>
      <c r="C570" s="2">
        <v>1</v>
      </c>
      <c r="D570" s="2">
        <v>8</v>
      </c>
      <c r="E570" s="2" t="s">
        <v>16</v>
      </c>
      <c r="F570" s="2">
        <v>1</v>
      </c>
      <c r="G570" s="2">
        <v>1000</v>
      </c>
      <c r="H570" s="2">
        <v>1633233815</v>
      </c>
      <c r="I570" s="2">
        <v>10</v>
      </c>
      <c r="J570" s="2">
        <v>50</v>
      </c>
      <c r="K570" s="2">
        <v>0</v>
      </c>
      <c r="L570" s="3">
        <f xml:space="preserve"> 0 + 22.4</f>
        <v>22.4</v>
      </c>
      <c r="M570" s="3">
        <f xml:space="preserve"> 0 + 34.79</f>
        <v>34.79</v>
      </c>
      <c r="N570" s="3">
        <f xml:space="preserve"> 60 + 3.96</f>
        <v>63.96</v>
      </c>
      <c r="O570" s="2">
        <v>0</v>
      </c>
      <c r="Q570">
        <f t="shared" si="24"/>
        <v>2.8</v>
      </c>
      <c r="R570">
        <f t="shared" si="25"/>
        <v>4.3487499999999999</v>
      </c>
      <c r="S570">
        <f t="shared" si="26"/>
        <v>7.9950000000000001</v>
      </c>
    </row>
    <row r="571" spans="1:19" x14ac:dyDescent="0.25">
      <c r="A571" s="2">
        <v>39</v>
      </c>
      <c r="B571" s="2" t="s">
        <v>20</v>
      </c>
      <c r="C571" s="2">
        <v>1</v>
      </c>
      <c r="D571" s="2">
        <v>8</v>
      </c>
      <c r="E571" s="2" t="s">
        <v>17</v>
      </c>
      <c r="F571" s="2">
        <v>1</v>
      </c>
      <c r="G571" s="2">
        <v>1000</v>
      </c>
      <c r="H571" s="2">
        <v>1633233815</v>
      </c>
      <c r="I571" s="2">
        <v>10</v>
      </c>
      <c r="J571" s="2">
        <v>50</v>
      </c>
      <c r="K571" s="2">
        <v>0</v>
      </c>
      <c r="L571" s="3">
        <f xml:space="preserve"> 0 + 19.61</f>
        <v>19.61</v>
      </c>
      <c r="M571" s="3">
        <f xml:space="preserve"> 0 + 18.14</f>
        <v>18.14</v>
      </c>
      <c r="N571" s="3">
        <f xml:space="preserve"> 0 + 43.24</f>
        <v>43.24</v>
      </c>
      <c r="O571" s="2">
        <v>0</v>
      </c>
      <c r="Q571">
        <f t="shared" si="24"/>
        <v>2.4512499999999999</v>
      </c>
      <c r="R571">
        <f t="shared" si="25"/>
        <v>2.2675000000000001</v>
      </c>
      <c r="S571">
        <f t="shared" si="26"/>
        <v>5.4050000000000002</v>
      </c>
    </row>
    <row r="572" spans="1:19" x14ac:dyDescent="0.25">
      <c r="A572" s="2">
        <v>40</v>
      </c>
      <c r="B572" s="2" t="s">
        <v>20</v>
      </c>
      <c r="C572" s="2">
        <v>1</v>
      </c>
      <c r="D572" s="2">
        <v>8</v>
      </c>
      <c r="E572" s="2" t="s">
        <v>15</v>
      </c>
      <c r="F572" s="2">
        <v>1</v>
      </c>
      <c r="G572" s="2">
        <v>1000</v>
      </c>
      <c r="H572" s="2">
        <v>431804828</v>
      </c>
      <c r="I572" s="2">
        <v>10</v>
      </c>
      <c r="J572" s="2">
        <v>50</v>
      </c>
      <c r="K572" s="2">
        <v>0</v>
      </c>
      <c r="L572" s="3">
        <f xml:space="preserve"> 60 + 10.67</f>
        <v>70.67</v>
      </c>
      <c r="M572" s="3">
        <f xml:space="preserve"> 0 + 56.52</f>
        <v>56.52</v>
      </c>
      <c r="N572" s="3">
        <f xml:space="preserve"> 120 + 16.97</f>
        <v>136.97</v>
      </c>
      <c r="O572" s="2">
        <v>0</v>
      </c>
      <c r="Q572">
        <f t="shared" si="24"/>
        <v>8.8337500000000002</v>
      </c>
      <c r="R572">
        <f t="shared" si="25"/>
        <v>7.0650000000000004</v>
      </c>
      <c r="S572">
        <f t="shared" si="26"/>
        <v>17.12125</v>
      </c>
    </row>
    <row r="573" spans="1:19" x14ac:dyDescent="0.25">
      <c r="A573" s="2">
        <v>40</v>
      </c>
      <c r="B573" s="2" t="s">
        <v>20</v>
      </c>
      <c r="C573" s="2">
        <v>1</v>
      </c>
      <c r="D573" s="2">
        <v>8</v>
      </c>
      <c r="E573" s="2" t="s">
        <v>16</v>
      </c>
      <c r="F573" s="2">
        <v>1</v>
      </c>
      <c r="G573" s="2">
        <v>1000</v>
      </c>
      <c r="H573" s="2">
        <v>431804828</v>
      </c>
      <c r="I573" s="2">
        <v>10</v>
      </c>
      <c r="J573" s="2">
        <v>50</v>
      </c>
      <c r="K573" s="2">
        <v>0</v>
      </c>
      <c r="L573" s="3">
        <f xml:space="preserve"> 0 + 23.51</f>
        <v>23.51</v>
      </c>
      <c r="M573" s="3">
        <f xml:space="preserve"> 0 + 38.77</f>
        <v>38.770000000000003</v>
      </c>
      <c r="N573" s="3">
        <f xml:space="preserve"> 60 + 9</f>
        <v>69</v>
      </c>
      <c r="O573" s="2">
        <v>0</v>
      </c>
      <c r="Q573">
        <f t="shared" si="24"/>
        <v>2.9387500000000002</v>
      </c>
      <c r="R573">
        <f t="shared" si="25"/>
        <v>4.8462500000000004</v>
      </c>
      <c r="S573">
        <f t="shared" si="26"/>
        <v>8.625</v>
      </c>
    </row>
    <row r="574" spans="1:19" x14ac:dyDescent="0.25">
      <c r="A574" s="2">
        <v>40</v>
      </c>
      <c r="B574" s="2" t="s">
        <v>20</v>
      </c>
      <c r="C574" s="2">
        <v>1</v>
      </c>
      <c r="D574" s="2">
        <v>8</v>
      </c>
      <c r="E574" s="2" t="s">
        <v>17</v>
      </c>
      <c r="F574" s="2">
        <v>1</v>
      </c>
      <c r="G574" s="2">
        <v>1000</v>
      </c>
      <c r="H574" s="2">
        <v>431804828</v>
      </c>
      <c r="I574" s="2">
        <v>10</v>
      </c>
      <c r="J574" s="2">
        <v>50</v>
      </c>
      <c r="K574" s="2">
        <v>0</v>
      </c>
      <c r="L574" s="3">
        <f xml:space="preserve"> 0 + 25.67</f>
        <v>25.67</v>
      </c>
      <c r="M574" s="3">
        <f xml:space="preserve"> 0 + 19.73</f>
        <v>19.73</v>
      </c>
      <c r="N574" s="3">
        <f xml:space="preserve"> 0 + 50.8</f>
        <v>50.8</v>
      </c>
      <c r="O574" s="2">
        <v>0</v>
      </c>
      <c r="Q574">
        <f t="shared" si="24"/>
        <v>3.2087500000000002</v>
      </c>
      <c r="R574">
        <f t="shared" si="25"/>
        <v>2.4662500000000001</v>
      </c>
      <c r="S574">
        <f t="shared" si="26"/>
        <v>6.35</v>
      </c>
    </row>
    <row r="575" spans="1:19" x14ac:dyDescent="0.25">
      <c r="A575" s="2">
        <v>41</v>
      </c>
      <c r="B575" s="2" t="s">
        <v>20</v>
      </c>
      <c r="C575" s="2">
        <v>1</v>
      </c>
      <c r="D575" s="2">
        <v>8</v>
      </c>
      <c r="E575" s="2" t="s">
        <v>15</v>
      </c>
      <c r="F575" s="2">
        <v>1</v>
      </c>
      <c r="G575" s="2">
        <v>1000</v>
      </c>
      <c r="H575" s="2">
        <v>1159233396</v>
      </c>
      <c r="I575" s="2">
        <v>10</v>
      </c>
      <c r="J575" s="2">
        <v>50</v>
      </c>
      <c r="K575" s="2">
        <v>0</v>
      </c>
      <c r="L575" s="3">
        <f xml:space="preserve"> 60 + 26.07</f>
        <v>86.07</v>
      </c>
      <c r="M575" s="3">
        <f xml:space="preserve"> 60 + 5.13</f>
        <v>65.13</v>
      </c>
      <c r="N575" s="3">
        <f xml:space="preserve"> 120 + 40.61</f>
        <v>160.61000000000001</v>
      </c>
      <c r="O575" s="2">
        <v>0</v>
      </c>
      <c r="Q575">
        <f t="shared" si="24"/>
        <v>10.758749999999999</v>
      </c>
      <c r="R575">
        <f t="shared" si="25"/>
        <v>8.1412499999999994</v>
      </c>
      <c r="S575">
        <f t="shared" si="26"/>
        <v>20.076250000000002</v>
      </c>
    </row>
    <row r="576" spans="1:19" x14ac:dyDescent="0.25">
      <c r="A576" s="2">
        <v>41</v>
      </c>
      <c r="B576" s="2" t="s">
        <v>20</v>
      </c>
      <c r="C576" s="2">
        <v>1</v>
      </c>
      <c r="D576" s="2">
        <v>8</v>
      </c>
      <c r="E576" s="2" t="s">
        <v>16</v>
      </c>
      <c r="F576" s="2">
        <v>1</v>
      </c>
      <c r="G576" s="2">
        <v>1000</v>
      </c>
      <c r="H576" s="2">
        <v>1159233396</v>
      </c>
      <c r="I576" s="2">
        <v>10</v>
      </c>
      <c r="J576" s="2">
        <v>50</v>
      </c>
      <c r="K576" s="2">
        <v>0</v>
      </c>
      <c r="L576" s="3">
        <f xml:space="preserve"> 0 + 10.51</f>
        <v>10.51</v>
      </c>
      <c r="M576" s="3">
        <f xml:space="preserve"> 0 + 24.32</f>
        <v>24.32</v>
      </c>
      <c r="N576" s="3">
        <f xml:space="preserve"> 0 + 42.14</f>
        <v>42.14</v>
      </c>
      <c r="O576" s="2">
        <v>0</v>
      </c>
      <c r="Q576">
        <f t="shared" si="24"/>
        <v>1.31375</v>
      </c>
      <c r="R576">
        <f t="shared" si="25"/>
        <v>3.04</v>
      </c>
      <c r="S576">
        <f t="shared" si="26"/>
        <v>5.2675000000000001</v>
      </c>
    </row>
    <row r="577" spans="1:19" x14ac:dyDescent="0.25">
      <c r="A577" s="2">
        <v>41</v>
      </c>
      <c r="B577" s="2" t="s">
        <v>20</v>
      </c>
      <c r="C577" s="2">
        <v>1</v>
      </c>
      <c r="D577" s="2">
        <v>8</v>
      </c>
      <c r="E577" s="2" t="s">
        <v>17</v>
      </c>
      <c r="F577" s="2">
        <v>1</v>
      </c>
      <c r="G577" s="2">
        <v>1000</v>
      </c>
      <c r="H577" s="2">
        <v>1159233396</v>
      </c>
      <c r="I577" s="2">
        <v>10</v>
      </c>
      <c r="J577" s="2">
        <v>50</v>
      </c>
      <c r="K577" s="2">
        <v>0</v>
      </c>
      <c r="L577" s="3">
        <f xml:space="preserve"> 0 + 37</f>
        <v>37</v>
      </c>
      <c r="M577" s="3">
        <f xml:space="preserve"> 0 + 26.22</f>
        <v>26.22</v>
      </c>
      <c r="N577" s="3">
        <f xml:space="preserve"> 60 + 8.77</f>
        <v>68.77</v>
      </c>
      <c r="O577" s="2">
        <v>0</v>
      </c>
      <c r="Q577">
        <f t="shared" si="24"/>
        <v>4.625</v>
      </c>
      <c r="R577">
        <f t="shared" si="25"/>
        <v>3.2774999999999999</v>
      </c>
      <c r="S577">
        <f t="shared" si="26"/>
        <v>8.5962499999999995</v>
      </c>
    </row>
    <row r="578" spans="1:19" x14ac:dyDescent="0.25">
      <c r="A578" s="2">
        <v>42</v>
      </c>
      <c r="B578" s="2" t="s">
        <v>20</v>
      </c>
      <c r="C578" s="2">
        <v>1</v>
      </c>
      <c r="D578" s="2">
        <v>8</v>
      </c>
      <c r="E578" s="2" t="s">
        <v>15</v>
      </c>
      <c r="F578" s="2">
        <v>1</v>
      </c>
      <c r="G578" s="2">
        <v>1000</v>
      </c>
      <c r="H578" s="2">
        <v>570492694</v>
      </c>
      <c r="I578" s="2">
        <v>10</v>
      </c>
      <c r="J578" s="2">
        <v>50</v>
      </c>
      <c r="K578" s="2">
        <v>0</v>
      </c>
      <c r="L578" s="3">
        <f xml:space="preserve"> 60 + 21.07</f>
        <v>81.069999999999993</v>
      </c>
      <c r="M578" s="3">
        <f xml:space="preserve"> 60 + 1.12</f>
        <v>61.12</v>
      </c>
      <c r="N578" s="3">
        <f xml:space="preserve"> 120 + 31.32</f>
        <v>151.32</v>
      </c>
      <c r="O578" s="2">
        <v>0</v>
      </c>
      <c r="Q578">
        <f t="shared" si="24"/>
        <v>10.133749999999999</v>
      </c>
      <c r="R578">
        <f t="shared" si="25"/>
        <v>7.64</v>
      </c>
      <c r="S578">
        <f t="shared" si="26"/>
        <v>18.914999999999999</v>
      </c>
    </row>
    <row r="579" spans="1:19" x14ac:dyDescent="0.25">
      <c r="A579" s="2">
        <v>42</v>
      </c>
      <c r="B579" s="2" t="s">
        <v>20</v>
      </c>
      <c r="C579" s="2">
        <v>1</v>
      </c>
      <c r="D579" s="2">
        <v>8</v>
      </c>
      <c r="E579" s="2" t="s">
        <v>16</v>
      </c>
      <c r="F579" s="2">
        <v>1</v>
      </c>
      <c r="G579" s="2">
        <v>1000</v>
      </c>
      <c r="H579" s="2">
        <v>570492694</v>
      </c>
      <c r="I579" s="2">
        <v>10</v>
      </c>
      <c r="J579" s="2">
        <v>50</v>
      </c>
      <c r="K579" s="2">
        <v>0</v>
      </c>
      <c r="L579" s="3">
        <f xml:space="preserve"> 0 + 9.95</f>
        <v>9.9499999999999993</v>
      </c>
      <c r="M579" s="3">
        <f xml:space="preserve"> 0 + 21.96</f>
        <v>21.96</v>
      </c>
      <c r="N579" s="3">
        <f xml:space="preserve"> 0 + 38.64</f>
        <v>38.64</v>
      </c>
      <c r="O579" s="2">
        <v>0</v>
      </c>
      <c r="Q579">
        <f t="shared" si="24"/>
        <v>1.2437499999999999</v>
      </c>
      <c r="R579">
        <f t="shared" si="25"/>
        <v>2.7450000000000001</v>
      </c>
      <c r="S579">
        <f t="shared" si="26"/>
        <v>4.83</v>
      </c>
    </row>
    <row r="580" spans="1:19" x14ac:dyDescent="0.25">
      <c r="A580" s="2">
        <v>42</v>
      </c>
      <c r="B580" s="2" t="s">
        <v>20</v>
      </c>
      <c r="C580" s="2">
        <v>1</v>
      </c>
      <c r="D580" s="2">
        <v>8</v>
      </c>
      <c r="E580" s="2" t="s">
        <v>17</v>
      </c>
      <c r="F580" s="2">
        <v>1</v>
      </c>
      <c r="G580" s="2">
        <v>1000</v>
      </c>
      <c r="H580" s="2">
        <v>570492694</v>
      </c>
      <c r="I580" s="2">
        <v>10</v>
      </c>
      <c r="J580" s="2">
        <v>50</v>
      </c>
      <c r="K580" s="2">
        <v>0</v>
      </c>
      <c r="L580" s="3">
        <f xml:space="preserve"> 0 + 43.35</f>
        <v>43.35</v>
      </c>
      <c r="M580" s="3">
        <f xml:space="preserve"> 0 + 30.5</f>
        <v>30.5</v>
      </c>
      <c r="N580" s="3">
        <f xml:space="preserve"> 60 + 19.43</f>
        <v>79.430000000000007</v>
      </c>
      <c r="O580" s="2">
        <v>0</v>
      </c>
      <c r="Q580">
        <f t="shared" ref="Q580:Q601" si="27">L580/D580</f>
        <v>5.4187500000000002</v>
      </c>
      <c r="R580">
        <f t="shared" ref="R580:R601" si="28">M580/D580</f>
        <v>3.8125</v>
      </c>
      <c r="S580">
        <f t="shared" ref="S580:S601" si="29">N580/D580</f>
        <v>9.9287500000000009</v>
      </c>
    </row>
    <row r="581" spans="1:19" x14ac:dyDescent="0.25">
      <c r="A581" s="2">
        <v>43</v>
      </c>
      <c r="B581" s="2" t="s">
        <v>20</v>
      </c>
      <c r="C581" s="2">
        <v>1</v>
      </c>
      <c r="D581" s="2">
        <v>8</v>
      </c>
      <c r="E581" s="2" t="s">
        <v>15</v>
      </c>
      <c r="F581" s="2">
        <v>1</v>
      </c>
      <c r="G581" s="2">
        <v>1000</v>
      </c>
      <c r="H581" s="2">
        <v>939421478</v>
      </c>
      <c r="I581" s="2">
        <v>10</v>
      </c>
      <c r="J581" s="2">
        <v>50</v>
      </c>
      <c r="K581" s="2">
        <v>0</v>
      </c>
      <c r="L581" s="3">
        <f xml:space="preserve"> 60 + 6.17</f>
        <v>66.17</v>
      </c>
      <c r="M581" s="3">
        <f xml:space="preserve"> 0 + 54.14</f>
        <v>54.14</v>
      </c>
      <c r="N581" s="3">
        <f xml:space="preserve"> 120 + 9.64</f>
        <v>129.63999999999999</v>
      </c>
      <c r="O581" s="2">
        <v>0</v>
      </c>
      <c r="Q581">
        <f t="shared" si="27"/>
        <v>8.2712500000000002</v>
      </c>
      <c r="R581">
        <f t="shared" si="28"/>
        <v>6.7675000000000001</v>
      </c>
      <c r="S581">
        <f t="shared" si="29"/>
        <v>16.204999999999998</v>
      </c>
    </row>
    <row r="582" spans="1:19" x14ac:dyDescent="0.25">
      <c r="A582" s="2">
        <v>43</v>
      </c>
      <c r="B582" s="2" t="s">
        <v>20</v>
      </c>
      <c r="C582" s="2">
        <v>1</v>
      </c>
      <c r="D582" s="2">
        <v>8</v>
      </c>
      <c r="E582" s="2" t="s">
        <v>16</v>
      </c>
      <c r="F582" s="2">
        <v>1</v>
      </c>
      <c r="G582" s="2">
        <v>1000</v>
      </c>
      <c r="H582" s="2">
        <v>939421478</v>
      </c>
      <c r="I582" s="2">
        <v>10</v>
      </c>
      <c r="J582" s="2">
        <v>50</v>
      </c>
      <c r="K582" s="2">
        <v>0</v>
      </c>
      <c r="L582" s="3">
        <f xml:space="preserve"> 0 + 21.01</f>
        <v>21.01</v>
      </c>
      <c r="M582" s="3">
        <f xml:space="preserve"> 0 + 37.22</f>
        <v>37.22</v>
      </c>
      <c r="N582" s="3">
        <f xml:space="preserve"> 60 + 4.95</f>
        <v>64.95</v>
      </c>
      <c r="O582" s="2">
        <v>0</v>
      </c>
      <c r="Q582">
        <f t="shared" si="27"/>
        <v>2.6262500000000002</v>
      </c>
      <c r="R582">
        <f t="shared" si="28"/>
        <v>4.6524999999999999</v>
      </c>
      <c r="S582">
        <f t="shared" si="29"/>
        <v>8.1187500000000004</v>
      </c>
    </row>
    <row r="583" spans="1:19" x14ac:dyDescent="0.25">
      <c r="A583" s="2">
        <v>43</v>
      </c>
      <c r="B583" s="2" t="s">
        <v>20</v>
      </c>
      <c r="C583" s="2">
        <v>1</v>
      </c>
      <c r="D583" s="2">
        <v>8</v>
      </c>
      <c r="E583" s="2" t="s">
        <v>17</v>
      </c>
      <c r="F583" s="2">
        <v>1</v>
      </c>
      <c r="G583" s="2">
        <v>1000</v>
      </c>
      <c r="H583" s="2">
        <v>939421478</v>
      </c>
      <c r="I583" s="2">
        <v>10</v>
      </c>
      <c r="J583" s="2">
        <v>50</v>
      </c>
      <c r="K583" s="2">
        <v>0</v>
      </c>
      <c r="L583" s="3">
        <f xml:space="preserve"> 0 + 33.26</f>
        <v>33.26</v>
      </c>
      <c r="M583" s="3">
        <f xml:space="preserve"> 0 + 24.82</f>
        <v>24.82</v>
      </c>
      <c r="N583" s="3">
        <f xml:space="preserve"> 60 + 3.67</f>
        <v>63.67</v>
      </c>
      <c r="O583" s="2">
        <v>0</v>
      </c>
      <c r="Q583">
        <f t="shared" si="27"/>
        <v>4.1574999999999998</v>
      </c>
      <c r="R583">
        <f t="shared" si="28"/>
        <v>3.1025</v>
      </c>
      <c r="S583">
        <f t="shared" si="29"/>
        <v>7.9587500000000002</v>
      </c>
    </row>
    <row r="584" spans="1:19" x14ac:dyDescent="0.25">
      <c r="A584" s="2">
        <v>44</v>
      </c>
      <c r="B584" s="2" t="s">
        <v>20</v>
      </c>
      <c r="C584" s="2">
        <v>1</v>
      </c>
      <c r="D584" s="2">
        <v>8</v>
      </c>
      <c r="E584" s="2" t="s">
        <v>15</v>
      </c>
      <c r="F584" s="2">
        <v>1</v>
      </c>
      <c r="G584" s="2">
        <v>1000</v>
      </c>
      <c r="H584" s="2">
        <v>307252398</v>
      </c>
      <c r="I584" s="2">
        <v>10</v>
      </c>
      <c r="J584" s="2">
        <v>50</v>
      </c>
      <c r="K584" s="2">
        <v>0</v>
      </c>
      <c r="L584" s="3">
        <f xml:space="preserve"> 60 + 11.6</f>
        <v>71.599999999999994</v>
      </c>
      <c r="M584" s="3">
        <f xml:space="preserve"> 0 + 52.17</f>
        <v>52.17</v>
      </c>
      <c r="N584" s="3">
        <f xml:space="preserve"> 120 + 13.26</f>
        <v>133.26</v>
      </c>
      <c r="O584" s="2">
        <v>0</v>
      </c>
      <c r="Q584">
        <f t="shared" si="27"/>
        <v>8.9499999999999993</v>
      </c>
      <c r="R584">
        <f t="shared" si="28"/>
        <v>6.5212500000000002</v>
      </c>
      <c r="S584">
        <f t="shared" si="29"/>
        <v>16.657499999999999</v>
      </c>
    </row>
    <row r="585" spans="1:19" x14ac:dyDescent="0.25">
      <c r="A585" s="2">
        <v>44</v>
      </c>
      <c r="B585" s="2" t="s">
        <v>20</v>
      </c>
      <c r="C585" s="2">
        <v>1</v>
      </c>
      <c r="D585" s="2">
        <v>8</v>
      </c>
      <c r="E585" s="2" t="s">
        <v>16</v>
      </c>
      <c r="F585" s="2">
        <v>1</v>
      </c>
      <c r="G585" s="2">
        <v>1000</v>
      </c>
      <c r="H585" s="2">
        <v>307252398</v>
      </c>
      <c r="I585" s="2">
        <v>10</v>
      </c>
      <c r="J585" s="2">
        <v>50</v>
      </c>
      <c r="K585" s="2">
        <v>0</v>
      </c>
      <c r="L585" s="3">
        <f xml:space="preserve"> 0 + 27.26</f>
        <v>27.26</v>
      </c>
      <c r="M585" s="3">
        <f xml:space="preserve"> 0 + 40.93</f>
        <v>40.93</v>
      </c>
      <c r="N585" s="3">
        <f xml:space="preserve"> 60 + 15.74</f>
        <v>75.739999999999995</v>
      </c>
      <c r="O585" s="2">
        <v>0</v>
      </c>
      <c r="Q585">
        <f t="shared" si="27"/>
        <v>3.4075000000000002</v>
      </c>
      <c r="R585">
        <f t="shared" si="28"/>
        <v>5.11625</v>
      </c>
      <c r="S585">
        <f t="shared" si="29"/>
        <v>9.4674999999999994</v>
      </c>
    </row>
    <row r="586" spans="1:19" x14ac:dyDescent="0.25">
      <c r="A586" s="2">
        <v>44</v>
      </c>
      <c r="B586" s="2" t="s">
        <v>20</v>
      </c>
      <c r="C586" s="2">
        <v>1</v>
      </c>
      <c r="D586" s="2">
        <v>8</v>
      </c>
      <c r="E586" s="2" t="s">
        <v>17</v>
      </c>
      <c r="F586" s="2">
        <v>1</v>
      </c>
      <c r="G586" s="2">
        <v>1000</v>
      </c>
      <c r="H586" s="2">
        <v>307252398</v>
      </c>
      <c r="I586" s="2">
        <v>10</v>
      </c>
      <c r="J586" s="2">
        <v>50</v>
      </c>
      <c r="K586" s="2">
        <v>0</v>
      </c>
      <c r="L586" s="3">
        <f xml:space="preserve"> 0 + 31.78</f>
        <v>31.78</v>
      </c>
      <c r="M586" s="3">
        <f xml:space="preserve"> 0 + 22.46</f>
        <v>22.46</v>
      </c>
      <c r="N586" s="3">
        <f xml:space="preserve"> 0 + 59.8</f>
        <v>59.8</v>
      </c>
      <c r="O586" s="2">
        <v>0</v>
      </c>
      <c r="Q586">
        <f t="shared" si="27"/>
        <v>3.9725000000000001</v>
      </c>
      <c r="R586">
        <f t="shared" si="28"/>
        <v>2.8075000000000001</v>
      </c>
      <c r="S586">
        <f t="shared" si="29"/>
        <v>7.4749999999999996</v>
      </c>
    </row>
    <row r="587" spans="1:19" x14ac:dyDescent="0.25">
      <c r="A587" s="2">
        <v>45</v>
      </c>
      <c r="B587" s="2" t="s">
        <v>20</v>
      </c>
      <c r="C587" s="2">
        <v>1</v>
      </c>
      <c r="D587" s="2">
        <v>8</v>
      </c>
      <c r="E587" s="2" t="s">
        <v>15</v>
      </c>
      <c r="F587" s="2">
        <v>1</v>
      </c>
      <c r="G587" s="2">
        <v>1000</v>
      </c>
      <c r="H587" s="2">
        <v>933515109</v>
      </c>
      <c r="I587" s="2">
        <v>10</v>
      </c>
      <c r="J587" s="2">
        <v>50</v>
      </c>
      <c r="K587" s="2">
        <v>0</v>
      </c>
      <c r="L587" s="3">
        <f xml:space="preserve"> 60 + 22.9</f>
        <v>82.9</v>
      </c>
      <c r="M587" s="3">
        <f xml:space="preserve"> 60 + 0.3</f>
        <v>60.3</v>
      </c>
      <c r="N587" s="3">
        <f xml:space="preserve"> 120 + 32.5</f>
        <v>152.5</v>
      </c>
      <c r="O587" s="2">
        <v>0</v>
      </c>
      <c r="Q587">
        <f t="shared" si="27"/>
        <v>10.362500000000001</v>
      </c>
      <c r="R587">
        <f t="shared" si="28"/>
        <v>7.5374999999999996</v>
      </c>
      <c r="S587">
        <f t="shared" si="29"/>
        <v>19.0625</v>
      </c>
    </row>
    <row r="588" spans="1:19" x14ac:dyDescent="0.25">
      <c r="A588" s="2">
        <v>45</v>
      </c>
      <c r="B588" s="2" t="s">
        <v>20</v>
      </c>
      <c r="C588" s="2">
        <v>1</v>
      </c>
      <c r="D588" s="2">
        <v>8</v>
      </c>
      <c r="E588" s="2" t="s">
        <v>16</v>
      </c>
      <c r="F588" s="2">
        <v>1</v>
      </c>
      <c r="G588" s="2">
        <v>1000</v>
      </c>
      <c r="H588" s="2">
        <v>933515109</v>
      </c>
      <c r="I588" s="2">
        <v>10</v>
      </c>
      <c r="J588" s="2">
        <v>50</v>
      </c>
      <c r="K588" s="2">
        <v>0</v>
      </c>
      <c r="L588" s="3">
        <f xml:space="preserve"> 0 + 37.92</f>
        <v>37.92</v>
      </c>
      <c r="M588" s="3">
        <f xml:space="preserve"> 0 + 49.82</f>
        <v>49.82</v>
      </c>
      <c r="N588" s="3">
        <f xml:space="preserve"> 60 + 35.45</f>
        <v>95.45</v>
      </c>
      <c r="O588" s="2">
        <v>0</v>
      </c>
      <c r="Q588">
        <f t="shared" si="27"/>
        <v>4.74</v>
      </c>
      <c r="R588">
        <f t="shared" si="28"/>
        <v>6.2275</v>
      </c>
      <c r="S588">
        <f t="shared" si="29"/>
        <v>11.93125</v>
      </c>
    </row>
    <row r="589" spans="1:19" x14ac:dyDescent="0.25">
      <c r="A589" s="2">
        <v>45</v>
      </c>
      <c r="B589" s="2" t="s">
        <v>20</v>
      </c>
      <c r="C589" s="2">
        <v>1</v>
      </c>
      <c r="D589" s="2">
        <v>8</v>
      </c>
      <c r="E589" s="2" t="s">
        <v>17</v>
      </c>
      <c r="F589" s="2">
        <v>1</v>
      </c>
      <c r="G589" s="2">
        <v>1000</v>
      </c>
      <c r="H589" s="2">
        <v>933515109</v>
      </c>
      <c r="I589" s="2">
        <v>10</v>
      </c>
      <c r="J589" s="2">
        <v>50</v>
      </c>
      <c r="K589" s="2">
        <v>0</v>
      </c>
      <c r="L589" s="3">
        <f xml:space="preserve"> 0 + 29.19</f>
        <v>29.19</v>
      </c>
      <c r="M589" s="3">
        <f xml:space="preserve"> 0 + 25.79</f>
        <v>25.79</v>
      </c>
      <c r="N589" s="3">
        <f xml:space="preserve"> 60 + 0.38</f>
        <v>60.38</v>
      </c>
      <c r="O589" s="2">
        <v>0</v>
      </c>
      <c r="Q589">
        <f t="shared" si="27"/>
        <v>3.6487500000000002</v>
      </c>
      <c r="R589">
        <f t="shared" si="28"/>
        <v>3.2237499999999999</v>
      </c>
      <c r="S589">
        <f t="shared" si="29"/>
        <v>7.5475000000000003</v>
      </c>
    </row>
    <row r="590" spans="1:19" x14ac:dyDescent="0.25">
      <c r="A590" s="2">
        <v>46</v>
      </c>
      <c r="B590" s="2" t="s">
        <v>20</v>
      </c>
      <c r="C590" s="2">
        <v>1</v>
      </c>
      <c r="D590" s="2">
        <v>8</v>
      </c>
      <c r="E590" s="2" t="s">
        <v>15</v>
      </c>
      <c r="F590" s="2">
        <v>1</v>
      </c>
      <c r="G590" s="2">
        <v>1000</v>
      </c>
      <c r="H590" s="2">
        <v>1199358335</v>
      </c>
      <c r="I590" s="2">
        <v>10</v>
      </c>
      <c r="J590" s="2">
        <v>50</v>
      </c>
      <c r="K590" s="2">
        <v>0</v>
      </c>
      <c r="L590" s="3">
        <f xml:space="preserve"> 60 + 21.46</f>
        <v>81.460000000000008</v>
      </c>
      <c r="M590" s="3">
        <f xml:space="preserve"> 60 + 0.03</f>
        <v>60.03</v>
      </c>
      <c r="N590" s="3">
        <f xml:space="preserve"> 120 + 30.73</f>
        <v>150.72999999999999</v>
      </c>
      <c r="O590" s="2">
        <v>0</v>
      </c>
      <c r="Q590">
        <f t="shared" si="27"/>
        <v>10.182500000000001</v>
      </c>
      <c r="R590">
        <f t="shared" si="28"/>
        <v>7.5037500000000001</v>
      </c>
      <c r="S590">
        <f t="shared" si="29"/>
        <v>18.841249999999999</v>
      </c>
    </row>
    <row r="591" spans="1:19" x14ac:dyDescent="0.25">
      <c r="A591" s="2">
        <v>46</v>
      </c>
      <c r="B591" s="2" t="s">
        <v>20</v>
      </c>
      <c r="C591" s="2">
        <v>1</v>
      </c>
      <c r="D591" s="2">
        <v>8</v>
      </c>
      <c r="E591" s="2" t="s">
        <v>16</v>
      </c>
      <c r="F591" s="2">
        <v>1</v>
      </c>
      <c r="G591" s="2">
        <v>1000</v>
      </c>
      <c r="H591" s="2">
        <v>1199358335</v>
      </c>
      <c r="I591" s="2">
        <v>10</v>
      </c>
      <c r="J591" s="2">
        <v>50</v>
      </c>
      <c r="K591" s="2">
        <v>0</v>
      </c>
      <c r="L591" s="3">
        <f xml:space="preserve"> 0 + 27.95</f>
        <v>27.95</v>
      </c>
      <c r="M591" s="3">
        <f xml:space="preserve"> 0 + 41.68</f>
        <v>41.68</v>
      </c>
      <c r="N591" s="3">
        <f xml:space="preserve"> 60 + 18.49</f>
        <v>78.489999999999995</v>
      </c>
      <c r="O591" s="2">
        <v>0</v>
      </c>
      <c r="Q591">
        <f t="shared" si="27"/>
        <v>3.4937499999999999</v>
      </c>
      <c r="R591">
        <f t="shared" si="28"/>
        <v>5.21</v>
      </c>
      <c r="S591">
        <f t="shared" si="29"/>
        <v>9.8112499999999994</v>
      </c>
    </row>
    <row r="592" spans="1:19" x14ac:dyDescent="0.25">
      <c r="A592" s="2">
        <v>46</v>
      </c>
      <c r="B592" s="2" t="s">
        <v>20</v>
      </c>
      <c r="C592" s="2">
        <v>1</v>
      </c>
      <c r="D592" s="2">
        <v>8</v>
      </c>
      <c r="E592" s="2" t="s">
        <v>17</v>
      </c>
      <c r="F592" s="2">
        <v>1</v>
      </c>
      <c r="G592" s="2">
        <v>1000</v>
      </c>
      <c r="H592" s="2">
        <v>1199358335</v>
      </c>
      <c r="I592" s="2">
        <v>10</v>
      </c>
      <c r="J592" s="2">
        <v>50</v>
      </c>
      <c r="K592" s="2">
        <v>0</v>
      </c>
      <c r="L592" s="3">
        <f xml:space="preserve"> 0 + 26.99</f>
        <v>26.99</v>
      </c>
      <c r="M592" s="3">
        <f xml:space="preserve"> 0 + 21.02</f>
        <v>21.02</v>
      </c>
      <c r="N592" s="3">
        <f xml:space="preserve"> 0 + 53.57</f>
        <v>53.57</v>
      </c>
      <c r="O592" s="2">
        <v>0</v>
      </c>
      <c r="Q592">
        <f t="shared" si="27"/>
        <v>3.3737499999999998</v>
      </c>
      <c r="R592">
        <f t="shared" si="28"/>
        <v>2.6274999999999999</v>
      </c>
      <c r="S592">
        <f t="shared" si="29"/>
        <v>6.69625</v>
      </c>
    </row>
    <row r="593" spans="1:19" x14ac:dyDescent="0.25">
      <c r="A593" s="2">
        <v>47</v>
      </c>
      <c r="B593" s="2" t="s">
        <v>20</v>
      </c>
      <c r="C593" s="2">
        <v>1</v>
      </c>
      <c r="D593" s="2">
        <v>8</v>
      </c>
      <c r="E593" s="2" t="s">
        <v>15</v>
      </c>
      <c r="F593" s="2">
        <v>1</v>
      </c>
      <c r="G593" s="2">
        <v>1000</v>
      </c>
      <c r="H593" s="2">
        <v>264363043</v>
      </c>
      <c r="I593" s="2">
        <v>10</v>
      </c>
      <c r="J593" s="2">
        <v>50</v>
      </c>
      <c r="K593" s="2">
        <v>0</v>
      </c>
      <c r="L593" s="3">
        <f xml:space="preserve"> 60 + 21.43</f>
        <v>81.430000000000007</v>
      </c>
      <c r="M593" s="3">
        <f xml:space="preserve"> 0 + 57.63</f>
        <v>57.63</v>
      </c>
      <c r="N593" s="3">
        <f xml:space="preserve"> 120 + 28.18</f>
        <v>148.18</v>
      </c>
      <c r="O593" s="2">
        <v>0</v>
      </c>
      <c r="Q593">
        <f t="shared" si="27"/>
        <v>10.178750000000001</v>
      </c>
      <c r="R593">
        <f t="shared" si="28"/>
        <v>7.2037500000000003</v>
      </c>
      <c r="S593">
        <f t="shared" si="29"/>
        <v>18.522500000000001</v>
      </c>
    </row>
    <row r="594" spans="1:19" x14ac:dyDescent="0.25">
      <c r="A594" s="2">
        <v>47</v>
      </c>
      <c r="B594" s="2" t="s">
        <v>20</v>
      </c>
      <c r="C594" s="2">
        <v>1</v>
      </c>
      <c r="D594" s="2">
        <v>8</v>
      </c>
      <c r="E594" s="2" t="s">
        <v>16</v>
      </c>
      <c r="F594" s="2">
        <v>1</v>
      </c>
      <c r="G594" s="2">
        <v>1000</v>
      </c>
      <c r="H594" s="2">
        <v>264363043</v>
      </c>
      <c r="I594" s="2">
        <v>10</v>
      </c>
      <c r="J594" s="2">
        <v>50</v>
      </c>
      <c r="K594" s="2">
        <v>0</v>
      </c>
      <c r="L594" s="3">
        <f xml:space="preserve"> 0 + 25.9</f>
        <v>25.9</v>
      </c>
      <c r="M594" s="3">
        <f xml:space="preserve"> 0 + 41.66</f>
        <v>41.66</v>
      </c>
      <c r="N594" s="3">
        <f xml:space="preserve"> 60 + 14.77</f>
        <v>74.77</v>
      </c>
      <c r="O594" s="2">
        <v>0</v>
      </c>
      <c r="Q594">
        <f t="shared" si="27"/>
        <v>3.2374999999999998</v>
      </c>
      <c r="R594">
        <f t="shared" si="28"/>
        <v>5.2074999999999996</v>
      </c>
      <c r="S594">
        <f t="shared" si="29"/>
        <v>9.3462499999999995</v>
      </c>
    </row>
    <row r="595" spans="1:19" x14ac:dyDescent="0.25">
      <c r="A595" s="2">
        <v>47</v>
      </c>
      <c r="B595" s="2" t="s">
        <v>20</v>
      </c>
      <c r="C595" s="2">
        <v>1</v>
      </c>
      <c r="D595" s="2">
        <v>8</v>
      </c>
      <c r="E595" s="2" t="s">
        <v>17</v>
      </c>
      <c r="F595" s="2">
        <v>1</v>
      </c>
      <c r="G595" s="2">
        <v>1000</v>
      </c>
      <c r="H595" s="2">
        <v>264363043</v>
      </c>
      <c r="I595" s="2">
        <v>10</v>
      </c>
      <c r="J595" s="2">
        <v>50</v>
      </c>
      <c r="K595" s="2">
        <v>0</v>
      </c>
      <c r="L595" s="3">
        <f xml:space="preserve"> 0 + 40.32</f>
        <v>40.32</v>
      </c>
      <c r="M595" s="3">
        <f xml:space="preserve"> 0 + 28.02</f>
        <v>28.02</v>
      </c>
      <c r="N595" s="3">
        <f xml:space="preserve"> 60 + 13.43</f>
        <v>73.430000000000007</v>
      </c>
      <c r="O595" s="2">
        <v>0</v>
      </c>
      <c r="Q595">
        <f t="shared" si="27"/>
        <v>5.04</v>
      </c>
      <c r="R595">
        <f t="shared" si="28"/>
        <v>3.5024999999999999</v>
      </c>
      <c r="S595">
        <f t="shared" si="29"/>
        <v>9.1787500000000009</v>
      </c>
    </row>
    <row r="596" spans="1:19" x14ac:dyDescent="0.25">
      <c r="A596" s="2">
        <v>48</v>
      </c>
      <c r="B596" s="2" t="s">
        <v>20</v>
      </c>
      <c r="C596" s="2">
        <v>1</v>
      </c>
      <c r="D596" s="2">
        <v>8</v>
      </c>
      <c r="E596" s="2" t="s">
        <v>15</v>
      </c>
      <c r="F596" s="2">
        <v>1</v>
      </c>
      <c r="G596" s="2">
        <v>1000</v>
      </c>
      <c r="H596" s="2">
        <v>1805033614</v>
      </c>
      <c r="I596" s="2">
        <v>10</v>
      </c>
      <c r="J596" s="2">
        <v>50</v>
      </c>
      <c r="K596" s="2">
        <v>0</v>
      </c>
      <c r="L596" s="3">
        <f xml:space="preserve"> 60 + 1.37</f>
        <v>61.37</v>
      </c>
      <c r="M596" s="3">
        <f xml:space="preserve"> 0 + 47.23</f>
        <v>47.23</v>
      </c>
      <c r="N596" s="3">
        <f xml:space="preserve"> 60 + 58.11</f>
        <v>118.11</v>
      </c>
      <c r="O596" s="2">
        <v>0</v>
      </c>
      <c r="Q596">
        <f t="shared" si="27"/>
        <v>7.6712499999999997</v>
      </c>
      <c r="R596">
        <f t="shared" si="28"/>
        <v>5.9037499999999996</v>
      </c>
      <c r="S596">
        <f t="shared" si="29"/>
        <v>14.76375</v>
      </c>
    </row>
    <row r="597" spans="1:19" x14ac:dyDescent="0.25">
      <c r="A597" s="2">
        <v>48</v>
      </c>
      <c r="B597" s="2" t="s">
        <v>20</v>
      </c>
      <c r="C597" s="2">
        <v>1</v>
      </c>
      <c r="D597" s="2">
        <v>8</v>
      </c>
      <c r="E597" s="2" t="s">
        <v>16</v>
      </c>
      <c r="F597" s="2">
        <v>1</v>
      </c>
      <c r="G597" s="2">
        <v>1000</v>
      </c>
      <c r="H597" s="2">
        <v>1805033614</v>
      </c>
      <c r="I597" s="2">
        <v>10</v>
      </c>
      <c r="J597" s="2">
        <v>50</v>
      </c>
      <c r="K597" s="2">
        <v>0</v>
      </c>
      <c r="L597" s="3">
        <f xml:space="preserve"> 0 + 26.74</f>
        <v>26.74</v>
      </c>
      <c r="M597" s="3">
        <f xml:space="preserve"> 0 + 42.59</f>
        <v>42.59</v>
      </c>
      <c r="N597" s="3">
        <f xml:space="preserve"> 60 + 16.07</f>
        <v>76.069999999999993</v>
      </c>
      <c r="O597" s="2">
        <v>0</v>
      </c>
      <c r="Q597">
        <f t="shared" si="27"/>
        <v>3.3424999999999998</v>
      </c>
      <c r="R597">
        <f t="shared" si="28"/>
        <v>5.3237500000000004</v>
      </c>
      <c r="S597">
        <f t="shared" si="29"/>
        <v>9.5087499999999991</v>
      </c>
    </row>
    <row r="598" spans="1:19" x14ac:dyDescent="0.25">
      <c r="A598" s="2">
        <v>48</v>
      </c>
      <c r="B598" s="2" t="s">
        <v>20</v>
      </c>
      <c r="C598" s="2">
        <v>1</v>
      </c>
      <c r="D598" s="2">
        <v>8</v>
      </c>
      <c r="E598" s="2" t="s">
        <v>17</v>
      </c>
      <c r="F598" s="2">
        <v>1</v>
      </c>
      <c r="G598" s="2">
        <v>1000</v>
      </c>
      <c r="H598" s="2">
        <v>1805033614</v>
      </c>
      <c r="I598" s="2">
        <v>10</v>
      </c>
      <c r="J598" s="2">
        <v>50</v>
      </c>
      <c r="K598" s="2">
        <v>0</v>
      </c>
      <c r="L598" s="3">
        <f xml:space="preserve"> 0 + 25.24</f>
        <v>25.24</v>
      </c>
      <c r="M598" s="3">
        <f xml:space="preserve"> 0 + 19.7</f>
        <v>19.7</v>
      </c>
      <c r="N598" s="3">
        <f xml:space="preserve"> 0 + 50.45</f>
        <v>50.45</v>
      </c>
      <c r="O598" s="2">
        <v>0</v>
      </c>
      <c r="Q598">
        <f t="shared" si="27"/>
        <v>3.1549999999999998</v>
      </c>
      <c r="R598">
        <f t="shared" si="28"/>
        <v>2.4624999999999999</v>
      </c>
      <c r="S598">
        <f t="shared" si="29"/>
        <v>6.3062500000000004</v>
      </c>
    </row>
    <row r="599" spans="1:19" x14ac:dyDescent="0.25">
      <c r="A599" s="2">
        <v>49</v>
      </c>
      <c r="B599" s="2" t="s">
        <v>20</v>
      </c>
      <c r="C599" s="2">
        <v>1</v>
      </c>
      <c r="D599" s="2">
        <v>8</v>
      </c>
      <c r="E599" s="2" t="s">
        <v>15</v>
      </c>
      <c r="F599" s="2">
        <v>1</v>
      </c>
      <c r="G599" s="2">
        <v>1000</v>
      </c>
      <c r="H599" s="2">
        <v>838991380</v>
      </c>
      <c r="I599" s="2">
        <v>10</v>
      </c>
      <c r="J599" s="2">
        <v>50</v>
      </c>
      <c r="K599" s="2">
        <v>0</v>
      </c>
      <c r="L599" s="3">
        <f xml:space="preserve"> 60 + 9.88</f>
        <v>69.88</v>
      </c>
      <c r="M599" s="3">
        <f xml:space="preserve"> 0 + 55.07</f>
        <v>55.07</v>
      </c>
      <c r="N599" s="3">
        <f xml:space="preserve"> 120 + 14.58</f>
        <v>134.58000000000001</v>
      </c>
      <c r="O599" s="2">
        <v>0</v>
      </c>
      <c r="Q599">
        <f t="shared" si="27"/>
        <v>8.7349999999999994</v>
      </c>
      <c r="R599">
        <f t="shared" si="28"/>
        <v>6.88375</v>
      </c>
      <c r="S599">
        <f t="shared" si="29"/>
        <v>16.822500000000002</v>
      </c>
    </row>
    <row r="600" spans="1:19" x14ac:dyDescent="0.25">
      <c r="A600" s="2">
        <v>49</v>
      </c>
      <c r="B600" s="2" t="s">
        <v>20</v>
      </c>
      <c r="C600" s="2">
        <v>1</v>
      </c>
      <c r="D600" s="2">
        <v>8</v>
      </c>
      <c r="E600" s="2" t="s">
        <v>16</v>
      </c>
      <c r="F600" s="2">
        <v>1</v>
      </c>
      <c r="G600" s="2">
        <v>1000</v>
      </c>
      <c r="H600" s="2">
        <v>838991380</v>
      </c>
      <c r="I600" s="2">
        <v>10</v>
      </c>
      <c r="J600" s="2">
        <v>50</v>
      </c>
      <c r="K600" s="2">
        <v>0</v>
      </c>
      <c r="L600" s="3">
        <f xml:space="preserve"> 0 + 24.24</f>
        <v>24.24</v>
      </c>
      <c r="M600" s="3">
        <f xml:space="preserve"> 0 + 42.06</f>
        <v>42.06</v>
      </c>
      <c r="N600" s="3">
        <f xml:space="preserve"> 60 + 13.35</f>
        <v>73.349999999999994</v>
      </c>
      <c r="O600" s="2">
        <v>0</v>
      </c>
      <c r="Q600">
        <f t="shared" si="27"/>
        <v>3.03</v>
      </c>
      <c r="R600">
        <f t="shared" si="28"/>
        <v>5.2575000000000003</v>
      </c>
      <c r="S600">
        <f t="shared" si="29"/>
        <v>9.1687499999999993</v>
      </c>
    </row>
    <row r="601" spans="1:19" x14ac:dyDescent="0.25">
      <c r="A601" s="2">
        <v>49</v>
      </c>
      <c r="B601" s="2" t="s">
        <v>20</v>
      </c>
      <c r="C601" s="2">
        <v>1</v>
      </c>
      <c r="D601" s="2">
        <v>8</v>
      </c>
      <c r="E601" s="2" t="s">
        <v>17</v>
      </c>
      <c r="F601" s="2">
        <v>1</v>
      </c>
      <c r="G601" s="2">
        <v>1000</v>
      </c>
      <c r="H601" s="2">
        <v>838991380</v>
      </c>
      <c r="I601" s="2">
        <v>10</v>
      </c>
      <c r="J601" s="2">
        <v>50</v>
      </c>
      <c r="K601" s="2">
        <v>0</v>
      </c>
      <c r="L601" s="3">
        <f xml:space="preserve"> 0 + 19.39</f>
        <v>19.39</v>
      </c>
      <c r="M601" s="3">
        <f xml:space="preserve"> 0 + 14.38</f>
        <v>14.38</v>
      </c>
      <c r="N601" s="3">
        <f xml:space="preserve"> 0 + 39.48</f>
        <v>39.479999999999997</v>
      </c>
      <c r="O601" s="2">
        <v>0</v>
      </c>
      <c r="Q601">
        <f t="shared" si="27"/>
        <v>2.4237500000000001</v>
      </c>
      <c r="R601">
        <f t="shared" si="28"/>
        <v>1.7975000000000001</v>
      </c>
      <c r="S601">
        <f t="shared" si="29"/>
        <v>4.9349999999999996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1"/>
  <sheetViews>
    <sheetView topLeftCell="F1" zoomScaleNormal="100" workbookViewId="0">
      <selection activeCell="G1" sqref="G1:G1048576"/>
    </sheetView>
  </sheetViews>
  <sheetFormatPr defaultRowHeight="15" outlineLevelCol="1" x14ac:dyDescent="0.25"/>
  <cols>
    <col min="1" max="1" width="0.140625" hidden="1" customWidth="1"/>
    <col min="2" max="2" width="18" hidden="1" customWidth="1" outlineLevel="1"/>
    <col min="3" max="3" width="6.42578125" hidden="1" customWidth="1" outlineLevel="1"/>
    <col min="4" max="4" width="6.140625" hidden="1" customWidth="1" outlineLevel="1"/>
    <col min="5" max="5" width="7.7109375" hidden="1" customWidth="1" collapsed="1"/>
    <col min="6" max="6" width="23.7109375" customWidth="1"/>
    <col min="7" max="7" width="16" style="1" customWidth="1"/>
  </cols>
  <sheetData>
    <row r="1" spans="1:7" s="5" customFormat="1" x14ac:dyDescent="0.25">
      <c r="A1" s="4" t="s">
        <v>14</v>
      </c>
      <c r="B1" s="6" t="s">
        <v>1</v>
      </c>
      <c r="C1" s="6" t="s">
        <v>6</v>
      </c>
      <c r="D1" s="6" t="s">
        <v>7</v>
      </c>
      <c r="F1" s="5" t="s">
        <v>24</v>
      </c>
      <c r="G1" s="7" t="s">
        <v>12</v>
      </c>
    </row>
    <row r="2" spans="1:7" x14ac:dyDescent="0.25">
      <c r="A2" s="2">
        <v>0</v>
      </c>
      <c r="B2" s="2" t="s">
        <v>19</v>
      </c>
      <c r="C2" s="2">
        <v>1</v>
      </c>
      <c r="D2" s="2">
        <v>1</v>
      </c>
      <c r="F2" t="str">
        <f>CONCATENATE(B2," ",C2, " ",D2)</f>
        <v xml:space="preserve"> sequential-search 1 1</v>
      </c>
      <c r="G2" s="3">
        <f xml:space="preserve"> 0 + 5.41</f>
        <v>5.41</v>
      </c>
    </row>
    <row r="3" spans="1:7" x14ac:dyDescent="0.25">
      <c r="A3" s="2">
        <v>0</v>
      </c>
      <c r="B3" s="2" t="s">
        <v>19</v>
      </c>
      <c r="C3" s="2">
        <v>1</v>
      </c>
      <c r="D3" s="2">
        <v>1</v>
      </c>
      <c r="F3" t="str">
        <f>CONCATENATE(B3," ",C3, " ",D3)</f>
        <v xml:space="preserve"> sequential-search 1 1</v>
      </c>
      <c r="G3" s="3">
        <f xml:space="preserve"> 0 + 3.45</f>
        <v>3.45</v>
      </c>
    </row>
    <row r="4" spans="1:7" x14ac:dyDescent="0.25">
      <c r="A4" s="2">
        <v>0</v>
      </c>
      <c r="B4" s="2" t="s">
        <v>19</v>
      </c>
      <c r="C4" s="2">
        <v>1</v>
      </c>
      <c r="D4" s="2">
        <v>1</v>
      </c>
      <c r="F4" t="str">
        <f>CONCATENATE(B4," ",C4, " ",D4)</f>
        <v xml:space="preserve"> sequential-search 1 1</v>
      </c>
      <c r="G4" s="3">
        <f xml:space="preserve"> 0 + 2.16</f>
        <v>2.16</v>
      </c>
    </row>
    <row r="5" spans="1:7" x14ac:dyDescent="0.25">
      <c r="A5" s="2">
        <v>0</v>
      </c>
      <c r="B5" s="2" t="s">
        <v>19</v>
      </c>
      <c r="C5" s="2">
        <v>1</v>
      </c>
      <c r="D5" s="2">
        <v>1</v>
      </c>
      <c r="F5" t="str">
        <f>CONCATENATE(B5," ",C5, " ",D5)</f>
        <v xml:space="preserve"> sequential-search 1 1</v>
      </c>
      <c r="G5" s="3">
        <f xml:space="preserve"> 0 + 5.53</f>
        <v>5.53</v>
      </c>
    </row>
    <row r="6" spans="1:7" x14ac:dyDescent="0.25">
      <c r="A6" s="2">
        <v>0</v>
      </c>
      <c r="B6" s="2" t="s">
        <v>19</v>
      </c>
      <c r="C6" s="2">
        <v>1</v>
      </c>
      <c r="D6" s="2">
        <v>1</v>
      </c>
      <c r="F6" t="str">
        <f>CONCATENATE(B6," ",C6, " ",D6)</f>
        <v xml:space="preserve"> sequential-search 1 1</v>
      </c>
      <c r="G6" s="3">
        <f xml:space="preserve"> 0 + 7.2</f>
        <v>7.2</v>
      </c>
    </row>
    <row r="7" spans="1:7" x14ac:dyDescent="0.25">
      <c r="A7" s="2">
        <v>0</v>
      </c>
      <c r="B7" s="2" t="s">
        <v>19</v>
      </c>
      <c r="C7" s="2">
        <v>1</v>
      </c>
      <c r="D7" s="2">
        <v>1</v>
      </c>
      <c r="F7" t="str">
        <f>CONCATENATE(B7," ",C7, " ",D7)</f>
        <v xml:space="preserve"> sequential-search 1 1</v>
      </c>
      <c r="G7" s="3">
        <f xml:space="preserve"> 0 + 3.44</f>
        <v>3.44</v>
      </c>
    </row>
    <row r="8" spans="1:7" x14ac:dyDescent="0.25">
      <c r="A8" s="2">
        <v>0</v>
      </c>
      <c r="B8" s="2" t="s">
        <v>19</v>
      </c>
      <c r="C8" s="2">
        <v>1</v>
      </c>
      <c r="D8" s="2">
        <v>1</v>
      </c>
      <c r="F8" t="str">
        <f>CONCATENATE(B8," ",C8, " ",D8)</f>
        <v xml:space="preserve"> sequential-search 1 1</v>
      </c>
      <c r="G8" s="3">
        <f xml:space="preserve"> 0 + 4.78</f>
        <v>4.78</v>
      </c>
    </row>
    <row r="9" spans="1:7" x14ac:dyDescent="0.25">
      <c r="A9" s="2">
        <v>0</v>
      </c>
      <c r="B9" s="2" t="s">
        <v>19</v>
      </c>
      <c r="C9" s="2">
        <v>1</v>
      </c>
      <c r="D9" s="2">
        <v>1</v>
      </c>
      <c r="F9" t="str">
        <f>CONCATENATE(B9," ",C9, " ",D9)</f>
        <v xml:space="preserve"> sequential-search 1 1</v>
      </c>
      <c r="G9" s="3">
        <f xml:space="preserve"> 0 + 3.47</f>
        <v>3.47</v>
      </c>
    </row>
    <row r="10" spans="1:7" x14ac:dyDescent="0.25">
      <c r="A10" s="2">
        <v>0</v>
      </c>
      <c r="B10" s="2" t="s">
        <v>19</v>
      </c>
      <c r="C10" s="2">
        <v>1</v>
      </c>
      <c r="D10" s="2">
        <v>1</v>
      </c>
      <c r="F10" t="str">
        <f>CONCATENATE(B10," ",C10, " ",D10)</f>
        <v xml:space="preserve"> sequential-search 1 1</v>
      </c>
      <c r="G10" s="3">
        <f xml:space="preserve"> 0 + 2.97</f>
        <v>2.97</v>
      </c>
    </row>
    <row r="11" spans="1:7" x14ac:dyDescent="0.25">
      <c r="A11" s="2">
        <v>0</v>
      </c>
      <c r="B11" s="2" t="s">
        <v>19</v>
      </c>
      <c r="C11" s="2">
        <v>1</v>
      </c>
      <c r="D11" s="2">
        <v>1</v>
      </c>
      <c r="F11" t="str">
        <f>CONCATENATE(B11," ",C11, " ",D11)</f>
        <v xml:space="preserve"> sequential-search 1 1</v>
      </c>
      <c r="G11" s="3">
        <f xml:space="preserve"> 0 + 5.43</f>
        <v>5.43</v>
      </c>
    </row>
    <row r="12" spans="1:7" x14ac:dyDescent="0.25">
      <c r="A12" s="2">
        <v>0</v>
      </c>
      <c r="B12" s="2" t="s">
        <v>19</v>
      </c>
      <c r="C12" s="2">
        <v>1</v>
      </c>
      <c r="D12" s="2">
        <v>1</v>
      </c>
      <c r="F12" t="str">
        <f>CONCATENATE(B12," ",C12, " ",D12)</f>
        <v xml:space="preserve"> sequential-search 1 1</v>
      </c>
      <c r="G12" s="3">
        <f xml:space="preserve"> 0 + 3.79</f>
        <v>3.79</v>
      </c>
    </row>
    <row r="13" spans="1:7" x14ac:dyDescent="0.25">
      <c r="A13" s="2">
        <v>0</v>
      </c>
      <c r="B13" s="2" t="s">
        <v>19</v>
      </c>
      <c r="C13" s="2">
        <v>1</v>
      </c>
      <c r="D13" s="2">
        <v>1</v>
      </c>
      <c r="F13" t="str">
        <f>CONCATENATE(B13," ",C13, " ",D13)</f>
        <v xml:space="preserve"> sequential-search 1 1</v>
      </c>
      <c r="G13" s="3">
        <f xml:space="preserve"> 0 + 2.68</f>
        <v>2.68</v>
      </c>
    </row>
    <row r="14" spans="1:7" x14ac:dyDescent="0.25">
      <c r="A14" s="2">
        <v>0</v>
      </c>
      <c r="B14" s="2" t="s">
        <v>19</v>
      </c>
      <c r="C14" s="2">
        <v>1</v>
      </c>
      <c r="D14" s="2">
        <v>1</v>
      </c>
      <c r="F14" t="str">
        <f>CONCATENATE(B14," ",C14, " ",D14)</f>
        <v xml:space="preserve"> sequential-search 1 1</v>
      </c>
      <c r="G14" s="3">
        <f xml:space="preserve"> 0 + 5.99</f>
        <v>5.99</v>
      </c>
    </row>
    <row r="15" spans="1:7" x14ac:dyDescent="0.25">
      <c r="A15" s="2">
        <v>0</v>
      </c>
      <c r="B15" s="2" t="s">
        <v>19</v>
      </c>
      <c r="C15" s="2">
        <v>1</v>
      </c>
      <c r="D15" s="2">
        <v>1</v>
      </c>
      <c r="F15" t="str">
        <f>CONCATENATE(B15," ",C15, " ",D15)</f>
        <v xml:space="preserve"> sequential-search 1 1</v>
      </c>
      <c r="G15" s="3">
        <f xml:space="preserve"> 0 + 3.7</f>
        <v>3.7</v>
      </c>
    </row>
    <row r="16" spans="1:7" x14ac:dyDescent="0.25">
      <c r="A16" s="2">
        <v>0</v>
      </c>
      <c r="B16" s="2" t="s">
        <v>19</v>
      </c>
      <c r="C16" s="2">
        <v>1</v>
      </c>
      <c r="D16" s="2">
        <v>1</v>
      </c>
      <c r="F16" t="str">
        <f>CONCATENATE(B16," ",C16, " ",D16)</f>
        <v xml:space="preserve"> sequential-search 1 1</v>
      </c>
      <c r="G16" s="3">
        <f xml:space="preserve"> 0 + 2.24</f>
        <v>2.2400000000000002</v>
      </c>
    </row>
    <row r="17" spans="1:7" x14ac:dyDescent="0.25">
      <c r="A17" s="2">
        <v>0</v>
      </c>
      <c r="B17" s="2" t="s">
        <v>19</v>
      </c>
      <c r="C17" s="2">
        <v>1</v>
      </c>
      <c r="D17" s="2">
        <v>1</v>
      </c>
      <c r="F17" t="str">
        <f>CONCATENATE(B17," ",C17, " ",D17)</f>
        <v xml:space="preserve"> sequential-search 1 1</v>
      </c>
      <c r="G17" s="3">
        <f xml:space="preserve"> 0 + 5.41</f>
        <v>5.41</v>
      </c>
    </row>
    <row r="18" spans="1:7" x14ac:dyDescent="0.25">
      <c r="A18" s="2">
        <v>0</v>
      </c>
      <c r="B18" s="2" t="s">
        <v>19</v>
      </c>
      <c r="C18" s="2">
        <v>1</v>
      </c>
      <c r="D18" s="2">
        <v>1</v>
      </c>
      <c r="F18" t="str">
        <f>CONCATENATE(B18," ",C18, " ",D18)</f>
        <v xml:space="preserve"> sequential-search 1 1</v>
      </c>
      <c r="G18" s="3">
        <f xml:space="preserve"> 0 + 3.52</f>
        <v>3.52</v>
      </c>
    </row>
    <row r="19" spans="1:7" x14ac:dyDescent="0.25">
      <c r="A19" s="2">
        <v>0</v>
      </c>
      <c r="B19" s="2" t="s">
        <v>19</v>
      </c>
      <c r="C19" s="2">
        <v>1</v>
      </c>
      <c r="D19" s="2">
        <v>1</v>
      </c>
      <c r="F19" t="str">
        <f>CONCATENATE(B19," ",C19, " ",D19)</f>
        <v xml:space="preserve"> sequential-search 1 1</v>
      </c>
      <c r="G19" s="3">
        <f xml:space="preserve"> 0 + 1.97</f>
        <v>1.97</v>
      </c>
    </row>
    <row r="20" spans="1:7" x14ac:dyDescent="0.25">
      <c r="A20" s="2">
        <v>0</v>
      </c>
      <c r="B20" s="2" t="s">
        <v>19</v>
      </c>
      <c r="C20" s="2">
        <v>1</v>
      </c>
      <c r="D20" s="2">
        <v>1</v>
      </c>
      <c r="F20" t="str">
        <f>CONCATENATE(B20," ",C20, " ",D20)</f>
        <v xml:space="preserve"> sequential-search 1 1</v>
      </c>
      <c r="G20" s="3">
        <f xml:space="preserve"> 0 + 6</f>
        <v>6</v>
      </c>
    </row>
    <row r="21" spans="1:7" x14ac:dyDescent="0.25">
      <c r="A21" s="2">
        <v>0</v>
      </c>
      <c r="B21" s="2" t="s">
        <v>19</v>
      </c>
      <c r="C21" s="2">
        <v>1</v>
      </c>
      <c r="D21" s="2">
        <v>1</v>
      </c>
      <c r="F21" t="str">
        <f>CONCATENATE(B21," ",C21, " ",D21)</f>
        <v xml:space="preserve"> sequential-search 1 1</v>
      </c>
      <c r="G21" s="3">
        <f xml:space="preserve"> 0 + 3.72</f>
        <v>3.72</v>
      </c>
    </row>
    <row r="22" spans="1:7" x14ac:dyDescent="0.25">
      <c r="A22" s="2">
        <v>0</v>
      </c>
      <c r="B22" s="2" t="s">
        <v>19</v>
      </c>
      <c r="C22" s="2">
        <v>1</v>
      </c>
      <c r="D22" s="2">
        <v>1</v>
      </c>
      <c r="F22" t="str">
        <f>CONCATENATE(B22," ",C22, " ",D22)</f>
        <v xml:space="preserve"> sequential-search 1 1</v>
      </c>
      <c r="G22" s="3">
        <f xml:space="preserve"> 0 + 2.7</f>
        <v>2.7</v>
      </c>
    </row>
    <row r="23" spans="1:7" x14ac:dyDescent="0.25">
      <c r="A23" s="2">
        <v>0</v>
      </c>
      <c r="B23" s="2" t="s">
        <v>19</v>
      </c>
      <c r="C23" s="2">
        <v>1</v>
      </c>
      <c r="D23" s="2">
        <v>1</v>
      </c>
      <c r="F23" t="str">
        <f>CONCATENATE(B23," ",C23, " ",D23)</f>
        <v xml:space="preserve"> sequential-search 1 1</v>
      </c>
      <c r="G23" s="3">
        <f xml:space="preserve"> 0 + 5.33</f>
        <v>5.33</v>
      </c>
    </row>
    <row r="24" spans="1:7" x14ac:dyDescent="0.25">
      <c r="A24" s="2">
        <v>0</v>
      </c>
      <c r="B24" s="2" t="s">
        <v>19</v>
      </c>
      <c r="C24" s="2">
        <v>1</v>
      </c>
      <c r="D24" s="2">
        <v>1</v>
      </c>
      <c r="F24" t="str">
        <f>CONCATENATE(B24," ",C24, " ",D24)</f>
        <v xml:space="preserve"> sequential-search 1 1</v>
      </c>
      <c r="G24" s="3">
        <f xml:space="preserve"> 0 + 3.7</f>
        <v>3.7</v>
      </c>
    </row>
    <row r="25" spans="1:7" x14ac:dyDescent="0.25">
      <c r="A25" s="2">
        <v>0</v>
      </c>
      <c r="B25" s="2" t="s">
        <v>19</v>
      </c>
      <c r="C25" s="2">
        <v>1</v>
      </c>
      <c r="D25" s="2">
        <v>1</v>
      </c>
      <c r="F25" t="str">
        <f>CONCATENATE(B25," ",C25, " ",D25)</f>
        <v xml:space="preserve"> sequential-search 1 1</v>
      </c>
      <c r="G25" s="3">
        <f xml:space="preserve"> 0 + 2.6</f>
        <v>2.6</v>
      </c>
    </row>
    <row r="26" spans="1:7" x14ac:dyDescent="0.25">
      <c r="A26" s="2">
        <v>0</v>
      </c>
      <c r="B26" s="2" t="s">
        <v>19</v>
      </c>
      <c r="C26" s="2">
        <v>1</v>
      </c>
      <c r="D26" s="2">
        <v>1</v>
      </c>
      <c r="F26" t="str">
        <f>CONCATENATE(B26," ",C26, " ",D26)</f>
        <v xml:space="preserve"> sequential-search 1 1</v>
      </c>
      <c r="G26" s="3">
        <f xml:space="preserve"> 0 + 5.18</f>
        <v>5.18</v>
      </c>
    </row>
    <row r="27" spans="1:7" x14ac:dyDescent="0.25">
      <c r="A27" s="2">
        <v>0</v>
      </c>
      <c r="B27" s="2" t="s">
        <v>19</v>
      </c>
      <c r="C27" s="2">
        <v>1</v>
      </c>
      <c r="D27" s="2">
        <v>1</v>
      </c>
      <c r="F27" t="str">
        <f>CONCATENATE(B27," ",C27, " ",D27)</f>
        <v xml:space="preserve"> sequential-search 1 1</v>
      </c>
      <c r="G27" s="3">
        <f xml:space="preserve"> 0 + 3.27</f>
        <v>3.27</v>
      </c>
    </row>
    <row r="28" spans="1:7" x14ac:dyDescent="0.25">
      <c r="A28" s="2">
        <v>0</v>
      </c>
      <c r="B28" s="2" t="s">
        <v>19</v>
      </c>
      <c r="C28" s="2">
        <v>1</v>
      </c>
      <c r="D28" s="2">
        <v>1</v>
      </c>
      <c r="F28" t="str">
        <f>CONCATENATE(B28," ",C28, " ",D28)</f>
        <v xml:space="preserve"> sequential-search 1 1</v>
      </c>
      <c r="G28" s="3">
        <f xml:space="preserve"> 0 + 2.79</f>
        <v>2.79</v>
      </c>
    </row>
    <row r="29" spans="1:7" x14ac:dyDescent="0.25">
      <c r="A29" s="2">
        <v>0</v>
      </c>
      <c r="B29" s="2" t="s">
        <v>19</v>
      </c>
      <c r="C29" s="2">
        <v>1</v>
      </c>
      <c r="D29" s="2">
        <v>1</v>
      </c>
      <c r="F29" t="str">
        <f>CONCATENATE(B29," ",C29, " ",D29)</f>
        <v xml:space="preserve"> sequential-search 1 1</v>
      </c>
      <c r="G29" s="3">
        <f xml:space="preserve"> 0 + 6.2</f>
        <v>6.2</v>
      </c>
    </row>
    <row r="30" spans="1:7" x14ac:dyDescent="0.25">
      <c r="A30" s="2">
        <v>0</v>
      </c>
      <c r="B30" s="2" t="s">
        <v>19</v>
      </c>
      <c r="C30" s="2">
        <v>1</v>
      </c>
      <c r="D30" s="2">
        <v>1</v>
      </c>
      <c r="F30" t="str">
        <f>CONCATENATE(B30," ",C30, " ",D30)</f>
        <v xml:space="preserve"> sequential-search 1 1</v>
      </c>
      <c r="G30" s="3">
        <f xml:space="preserve"> 0 + 3.82</f>
        <v>3.82</v>
      </c>
    </row>
    <row r="31" spans="1:7" x14ac:dyDescent="0.25">
      <c r="A31" s="2">
        <v>0</v>
      </c>
      <c r="B31" s="2" t="s">
        <v>19</v>
      </c>
      <c r="C31" s="2">
        <v>1</v>
      </c>
      <c r="D31" s="2">
        <v>1</v>
      </c>
      <c r="F31" t="str">
        <f>CONCATENATE(B31," ",C31, " ",D31)</f>
        <v xml:space="preserve"> sequential-search 1 1</v>
      </c>
      <c r="G31" s="3">
        <f xml:space="preserve"> 0 + 2.06</f>
        <v>2.06</v>
      </c>
    </row>
    <row r="32" spans="1:7" x14ac:dyDescent="0.25">
      <c r="A32" s="2">
        <v>0</v>
      </c>
      <c r="B32" s="2" t="s">
        <v>19</v>
      </c>
      <c r="C32" s="2">
        <v>1</v>
      </c>
      <c r="D32" s="2">
        <v>1</v>
      </c>
      <c r="F32" t="str">
        <f>CONCATENATE(B32," ",C32, " ",D32)</f>
        <v xml:space="preserve"> sequential-search 1 1</v>
      </c>
      <c r="G32" s="3">
        <f xml:space="preserve"> 0 + 5.12</f>
        <v>5.12</v>
      </c>
    </row>
    <row r="33" spans="1:7" x14ac:dyDescent="0.25">
      <c r="A33" s="2">
        <v>0</v>
      </c>
      <c r="B33" s="2" t="s">
        <v>19</v>
      </c>
      <c r="C33" s="2">
        <v>1</v>
      </c>
      <c r="D33" s="2">
        <v>1</v>
      </c>
      <c r="F33" t="str">
        <f>CONCATENATE(B33," ",C33, " ",D33)</f>
        <v xml:space="preserve"> sequential-search 1 1</v>
      </c>
      <c r="G33" s="3">
        <f xml:space="preserve"> 0 + 3.5</f>
        <v>3.5</v>
      </c>
    </row>
    <row r="34" spans="1:7" x14ac:dyDescent="0.25">
      <c r="A34" s="2">
        <v>0</v>
      </c>
      <c r="B34" s="2" t="s">
        <v>19</v>
      </c>
      <c r="C34" s="2">
        <v>1</v>
      </c>
      <c r="D34" s="2">
        <v>1</v>
      </c>
      <c r="F34" t="str">
        <f>CONCATENATE(B34," ",C34, " ",D34)</f>
        <v xml:space="preserve"> sequential-search 1 1</v>
      </c>
      <c r="G34" s="3">
        <f xml:space="preserve"> 0 + 2.22</f>
        <v>2.2200000000000002</v>
      </c>
    </row>
    <row r="35" spans="1:7" x14ac:dyDescent="0.25">
      <c r="A35" s="2">
        <v>0</v>
      </c>
      <c r="B35" s="2" t="s">
        <v>19</v>
      </c>
      <c r="C35" s="2">
        <v>1</v>
      </c>
      <c r="D35" s="2">
        <v>1</v>
      </c>
      <c r="F35" t="str">
        <f>CONCATENATE(B35," ",C35, " ",D35)</f>
        <v xml:space="preserve"> sequential-search 1 1</v>
      </c>
      <c r="G35" s="3">
        <f xml:space="preserve"> 0 + 4.43</f>
        <v>4.43</v>
      </c>
    </row>
    <row r="36" spans="1:7" x14ac:dyDescent="0.25">
      <c r="A36" s="2">
        <v>0</v>
      </c>
      <c r="B36" s="2" t="s">
        <v>19</v>
      </c>
      <c r="C36" s="2">
        <v>1</v>
      </c>
      <c r="D36" s="2">
        <v>1</v>
      </c>
      <c r="F36" t="str">
        <f>CONCATENATE(B36," ",C36, " ",D36)</f>
        <v xml:space="preserve"> sequential-search 1 1</v>
      </c>
      <c r="G36" s="3">
        <f xml:space="preserve"> 0 + 3.01</f>
        <v>3.01</v>
      </c>
    </row>
    <row r="37" spans="1:7" x14ac:dyDescent="0.25">
      <c r="A37" s="2">
        <v>0</v>
      </c>
      <c r="B37" s="2" t="s">
        <v>19</v>
      </c>
      <c r="C37" s="2">
        <v>1</v>
      </c>
      <c r="D37" s="2">
        <v>1</v>
      </c>
      <c r="F37" t="str">
        <f>CONCATENATE(B37," ",C37, " ",D37)</f>
        <v xml:space="preserve"> sequential-search 1 1</v>
      </c>
      <c r="G37" s="3">
        <f xml:space="preserve"> 0 + 2.37</f>
        <v>2.37</v>
      </c>
    </row>
    <row r="38" spans="1:7" x14ac:dyDescent="0.25">
      <c r="A38" s="2">
        <v>0</v>
      </c>
      <c r="B38" s="2" t="s">
        <v>19</v>
      </c>
      <c r="C38" s="2">
        <v>1</v>
      </c>
      <c r="D38" s="2">
        <v>1</v>
      </c>
      <c r="F38" t="str">
        <f>CONCATENATE(B38," ",C38, " ",D38)</f>
        <v xml:space="preserve"> sequential-search 1 1</v>
      </c>
      <c r="G38" s="3">
        <f xml:space="preserve"> 0 + 4.91</f>
        <v>4.91</v>
      </c>
    </row>
    <row r="39" spans="1:7" x14ac:dyDescent="0.25">
      <c r="A39" s="2">
        <v>0</v>
      </c>
      <c r="B39" s="2" t="s">
        <v>19</v>
      </c>
      <c r="C39" s="2">
        <v>1</v>
      </c>
      <c r="D39" s="2">
        <v>1</v>
      </c>
      <c r="F39" t="str">
        <f>CONCATENATE(B39," ",C39, " ",D39)</f>
        <v xml:space="preserve"> sequential-search 1 1</v>
      </c>
      <c r="G39" s="3">
        <f xml:space="preserve"> 0 + 4.18</f>
        <v>4.18</v>
      </c>
    </row>
    <row r="40" spans="1:7" x14ac:dyDescent="0.25">
      <c r="A40" s="2">
        <v>0</v>
      </c>
      <c r="B40" s="2" t="s">
        <v>19</v>
      </c>
      <c r="C40" s="2">
        <v>1</v>
      </c>
      <c r="D40" s="2">
        <v>1</v>
      </c>
      <c r="F40" t="str">
        <f>CONCATENATE(B40," ",C40, " ",D40)</f>
        <v xml:space="preserve"> sequential-search 1 1</v>
      </c>
      <c r="G40" s="3">
        <f xml:space="preserve"> 0 + 2.01</f>
        <v>2.0099999999999998</v>
      </c>
    </row>
    <row r="41" spans="1:7" x14ac:dyDescent="0.25">
      <c r="A41" s="2">
        <v>0</v>
      </c>
      <c r="B41" s="2" t="s">
        <v>19</v>
      </c>
      <c r="C41" s="2">
        <v>1</v>
      </c>
      <c r="D41" s="2">
        <v>1</v>
      </c>
      <c r="F41" t="str">
        <f>CONCATENATE(B41," ",C41, " ",D41)</f>
        <v xml:space="preserve"> sequential-search 1 1</v>
      </c>
      <c r="G41" s="3">
        <f xml:space="preserve"> 0 + 4.8</f>
        <v>4.8</v>
      </c>
    </row>
    <row r="42" spans="1:7" x14ac:dyDescent="0.25">
      <c r="A42" s="2">
        <v>0</v>
      </c>
      <c r="B42" s="2" t="s">
        <v>19</v>
      </c>
      <c r="C42" s="2">
        <v>1</v>
      </c>
      <c r="D42" s="2">
        <v>1</v>
      </c>
      <c r="F42" t="str">
        <f>CONCATENATE(B42," ",C42, " ",D42)</f>
        <v xml:space="preserve"> sequential-search 1 1</v>
      </c>
      <c r="G42" s="3">
        <f xml:space="preserve"> 0 + 6.68</f>
        <v>6.68</v>
      </c>
    </row>
    <row r="43" spans="1:7" x14ac:dyDescent="0.25">
      <c r="A43" s="2">
        <v>0</v>
      </c>
      <c r="B43" s="2" t="s">
        <v>19</v>
      </c>
      <c r="C43" s="2">
        <v>1</v>
      </c>
      <c r="D43" s="2">
        <v>1</v>
      </c>
      <c r="F43" t="str">
        <f>CONCATENATE(B43," ",C43, " ",D43)</f>
        <v xml:space="preserve"> sequential-search 1 1</v>
      </c>
      <c r="G43" s="3">
        <f xml:space="preserve"> 0 + 2.11</f>
        <v>2.11</v>
      </c>
    </row>
    <row r="44" spans="1:7" x14ac:dyDescent="0.25">
      <c r="A44" s="2">
        <v>0</v>
      </c>
      <c r="B44" s="2" t="s">
        <v>19</v>
      </c>
      <c r="C44" s="2">
        <v>1</v>
      </c>
      <c r="D44" s="2">
        <v>1</v>
      </c>
      <c r="F44" t="str">
        <f>CONCATENATE(B44," ",C44, " ",D44)</f>
        <v xml:space="preserve"> sequential-search 1 1</v>
      </c>
      <c r="G44" s="3">
        <f xml:space="preserve"> 0 + 5.25</f>
        <v>5.25</v>
      </c>
    </row>
    <row r="45" spans="1:7" x14ac:dyDescent="0.25">
      <c r="A45" s="2">
        <v>0</v>
      </c>
      <c r="B45" s="2" t="s">
        <v>19</v>
      </c>
      <c r="C45" s="2">
        <v>1</v>
      </c>
      <c r="D45" s="2">
        <v>1</v>
      </c>
      <c r="F45" t="str">
        <f>CONCATENATE(B45," ",C45, " ",D45)</f>
        <v xml:space="preserve"> sequential-search 1 1</v>
      </c>
      <c r="G45" s="3">
        <f xml:space="preserve"> 0 + 2.87</f>
        <v>2.87</v>
      </c>
    </row>
    <row r="46" spans="1:7" x14ac:dyDescent="0.25">
      <c r="A46" s="2">
        <v>0</v>
      </c>
      <c r="B46" s="2" t="s">
        <v>19</v>
      </c>
      <c r="C46" s="2">
        <v>1</v>
      </c>
      <c r="D46" s="2">
        <v>1</v>
      </c>
      <c r="F46" t="str">
        <f>CONCATENATE(B46," ",C46, " ",D46)</f>
        <v xml:space="preserve"> sequential-search 1 1</v>
      </c>
      <c r="G46" s="3">
        <f xml:space="preserve"> 0 + 2.34</f>
        <v>2.34</v>
      </c>
    </row>
    <row r="47" spans="1:7" x14ac:dyDescent="0.25">
      <c r="A47" s="2">
        <v>0</v>
      </c>
      <c r="B47" s="2" t="s">
        <v>19</v>
      </c>
      <c r="C47" s="2">
        <v>1</v>
      </c>
      <c r="D47" s="2">
        <v>1</v>
      </c>
      <c r="F47" t="str">
        <f>CONCATENATE(B47," ",C47, " ",D47)</f>
        <v xml:space="preserve"> sequential-search 1 1</v>
      </c>
      <c r="G47" s="3">
        <f xml:space="preserve"> 0 + 4.5</f>
        <v>4.5</v>
      </c>
    </row>
    <row r="48" spans="1:7" x14ac:dyDescent="0.25">
      <c r="A48" s="2">
        <v>0</v>
      </c>
      <c r="B48" s="2" t="s">
        <v>19</v>
      </c>
      <c r="C48" s="2">
        <v>1</v>
      </c>
      <c r="D48" s="2">
        <v>1</v>
      </c>
      <c r="F48" t="str">
        <f>CONCATENATE(B48," ",C48, " ",D48)</f>
        <v xml:space="preserve"> sequential-search 1 1</v>
      </c>
      <c r="G48" s="3">
        <f xml:space="preserve"> 0 + 3.41</f>
        <v>3.41</v>
      </c>
    </row>
    <row r="49" spans="1:7" x14ac:dyDescent="0.25">
      <c r="A49" s="2">
        <v>0</v>
      </c>
      <c r="B49" s="2" t="s">
        <v>19</v>
      </c>
      <c r="C49" s="2">
        <v>1</v>
      </c>
      <c r="D49" s="2">
        <v>1</v>
      </c>
      <c r="F49" t="str">
        <f>CONCATENATE(B49," ",C49, " ",D49)</f>
        <v xml:space="preserve"> sequential-search 1 1</v>
      </c>
      <c r="G49" s="3">
        <f xml:space="preserve"> 0 + 2.04</f>
        <v>2.04</v>
      </c>
    </row>
    <row r="50" spans="1:7" x14ac:dyDescent="0.25">
      <c r="A50" s="2">
        <v>0</v>
      </c>
      <c r="B50" s="2" t="s">
        <v>19</v>
      </c>
      <c r="C50" s="2">
        <v>1</v>
      </c>
      <c r="D50" s="2">
        <v>1</v>
      </c>
      <c r="F50" t="str">
        <f>CONCATENATE(B50," ",C50, " ",D50)</f>
        <v xml:space="preserve"> sequential-search 1 1</v>
      </c>
      <c r="G50" s="3">
        <f xml:space="preserve"> 0 + 5.14</f>
        <v>5.14</v>
      </c>
    </row>
    <row r="51" spans="1:7" x14ac:dyDescent="0.25">
      <c r="A51" s="2">
        <v>0</v>
      </c>
      <c r="B51" s="2" t="s">
        <v>19</v>
      </c>
      <c r="C51" s="2">
        <v>1</v>
      </c>
      <c r="D51" s="2">
        <v>1</v>
      </c>
      <c r="F51" t="str">
        <f>CONCATENATE(B51," ",C51, " ",D51)</f>
        <v xml:space="preserve"> sequential-search 1 1</v>
      </c>
      <c r="G51" s="3">
        <f xml:space="preserve"> 0 + 3.54</f>
        <v>3.54</v>
      </c>
    </row>
    <row r="52" spans="1:7" x14ac:dyDescent="0.25">
      <c r="A52" s="2">
        <v>0</v>
      </c>
      <c r="B52" s="2" t="s">
        <v>19</v>
      </c>
      <c r="C52" s="2">
        <v>1</v>
      </c>
      <c r="D52" s="2">
        <v>1</v>
      </c>
      <c r="F52" t="str">
        <f>CONCATENATE(B52," ",C52, " ",D52)</f>
        <v xml:space="preserve"> sequential-search 1 1</v>
      </c>
      <c r="G52" s="3">
        <f xml:space="preserve"> 0 + 2.34</f>
        <v>2.34</v>
      </c>
    </row>
    <row r="53" spans="1:7" x14ac:dyDescent="0.25">
      <c r="A53" s="2">
        <v>0</v>
      </c>
      <c r="B53" s="2" t="s">
        <v>19</v>
      </c>
      <c r="C53" s="2">
        <v>1</v>
      </c>
      <c r="D53" s="2">
        <v>1</v>
      </c>
      <c r="F53" t="str">
        <f>CONCATENATE(B53," ",C53, " ",D53)</f>
        <v xml:space="preserve"> sequential-search 1 1</v>
      </c>
      <c r="G53" s="3">
        <f xml:space="preserve"> 0 + 4.57</f>
        <v>4.57</v>
      </c>
    </row>
    <row r="54" spans="1:7" x14ac:dyDescent="0.25">
      <c r="A54" s="2">
        <v>0</v>
      </c>
      <c r="B54" s="2" t="s">
        <v>19</v>
      </c>
      <c r="C54" s="2">
        <v>1</v>
      </c>
      <c r="D54" s="2">
        <v>1</v>
      </c>
      <c r="F54" t="str">
        <f>CONCATENATE(B54," ",C54, " ",D54)</f>
        <v xml:space="preserve"> sequential-search 1 1</v>
      </c>
      <c r="G54" s="3">
        <f xml:space="preserve"> 0 + 3.26</f>
        <v>3.26</v>
      </c>
    </row>
    <row r="55" spans="1:7" x14ac:dyDescent="0.25">
      <c r="A55" s="2">
        <v>0</v>
      </c>
      <c r="B55" s="2" t="s">
        <v>19</v>
      </c>
      <c r="C55" s="2">
        <v>1</v>
      </c>
      <c r="D55" s="2">
        <v>1</v>
      </c>
      <c r="F55" t="str">
        <f>CONCATENATE(B55," ",C55, " ",D55)</f>
        <v xml:space="preserve"> sequential-search 1 1</v>
      </c>
      <c r="G55" s="3">
        <f xml:space="preserve"> 0 + 2.86</f>
        <v>2.86</v>
      </c>
    </row>
    <row r="56" spans="1:7" x14ac:dyDescent="0.25">
      <c r="A56" s="2">
        <v>0</v>
      </c>
      <c r="B56" s="2" t="s">
        <v>19</v>
      </c>
      <c r="C56" s="2">
        <v>1</v>
      </c>
      <c r="D56" s="2">
        <v>1</v>
      </c>
      <c r="F56" t="str">
        <f>CONCATENATE(B56," ",C56, " ",D56)</f>
        <v xml:space="preserve"> sequential-search 1 1</v>
      </c>
      <c r="G56" s="3">
        <f xml:space="preserve"> 0 + 5.74</f>
        <v>5.74</v>
      </c>
    </row>
    <row r="57" spans="1:7" x14ac:dyDescent="0.25">
      <c r="A57" s="2">
        <v>0</v>
      </c>
      <c r="B57" s="2" t="s">
        <v>19</v>
      </c>
      <c r="C57" s="2">
        <v>1</v>
      </c>
      <c r="D57" s="2">
        <v>1</v>
      </c>
      <c r="F57" t="str">
        <f>CONCATENATE(B57," ",C57, " ",D57)</f>
        <v xml:space="preserve"> sequential-search 1 1</v>
      </c>
      <c r="G57" s="3">
        <f xml:space="preserve"> 0 + 3.04</f>
        <v>3.04</v>
      </c>
    </row>
    <row r="58" spans="1:7" x14ac:dyDescent="0.25">
      <c r="A58" s="2">
        <v>0</v>
      </c>
      <c r="B58" s="2" t="s">
        <v>19</v>
      </c>
      <c r="C58" s="2">
        <v>1</v>
      </c>
      <c r="D58" s="2">
        <v>1</v>
      </c>
      <c r="F58" t="str">
        <f>CONCATENATE(B58," ",C58, " ",D58)</f>
        <v xml:space="preserve"> sequential-search 1 1</v>
      </c>
      <c r="G58" s="3">
        <f xml:space="preserve"> 0 + 2.36</f>
        <v>2.36</v>
      </c>
    </row>
    <row r="59" spans="1:7" x14ac:dyDescent="0.25">
      <c r="A59" s="2">
        <v>0</v>
      </c>
      <c r="B59" s="2" t="s">
        <v>19</v>
      </c>
      <c r="C59" s="2">
        <v>1</v>
      </c>
      <c r="D59" s="2">
        <v>1</v>
      </c>
      <c r="F59" t="str">
        <f>CONCATENATE(B59," ",C59, " ",D59)</f>
        <v xml:space="preserve"> sequential-search 1 1</v>
      </c>
      <c r="G59" s="3">
        <f xml:space="preserve"> 0 + 5.42</f>
        <v>5.42</v>
      </c>
    </row>
    <row r="60" spans="1:7" x14ac:dyDescent="0.25">
      <c r="A60" s="2">
        <v>0</v>
      </c>
      <c r="B60" s="2" t="s">
        <v>19</v>
      </c>
      <c r="C60" s="2">
        <v>1</v>
      </c>
      <c r="D60" s="2">
        <v>1</v>
      </c>
      <c r="F60" t="str">
        <f>CONCATENATE(B60," ",C60, " ",D60)</f>
        <v xml:space="preserve"> sequential-search 1 1</v>
      </c>
      <c r="G60" s="3">
        <f xml:space="preserve"> 0 + 3.89</f>
        <v>3.89</v>
      </c>
    </row>
    <row r="61" spans="1:7" x14ac:dyDescent="0.25">
      <c r="A61" s="2">
        <v>0</v>
      </c>
      <c r="B61" s="2" t="s">
        <v>19</v>
      </c>
      <c r="C61" s="2">
        <v>1</v>
      </c>
      <c r="D61" s="2">
        <v>1</v>
      </c>
      <c r="F61" t="str">
        <f>CONCATENATE(B61," ",C61, " ",D61)</f>
        <v xml:space="preserve"> sequential-search 1 1</v>
      </c>
      <c r="G61" s="3">
        <f xml:space="preserve"> 0 + 2.25</f>
        <v>2.25</v>
      </c>
    </row>
    <row r="62" spans="1:7" x14ac:dyDescent="0.25">
      <c r="A62" s="2">
        <v>0</v>
      </c>
      <c r="B62" s="2" t="s">
        <v>19</v>
      </c>
      <c r="C62" s="2">
        <v>1</v>
      </c>
      <c r="D62" s="2">
        <v>1</v>
      </c>
      <c r="F62" t="str">
        <f>CONCATENATE(B62," ",C62, " ",D62)</f>
        <v xml:space="preserve"> sequential-search 1 1</v>
      </c>
      <c r="G62" s="3">
        <f xml:space="preserve"> 0 + 4.47</f>
        <v>4.47</v>
      </c>
    </row>
    <row r="63" spans="1:7" x14ac:dyDescent="0.25">
      <c r="A63" s="2">
        <v>0</v>
      </c>
      <c r="B63" s="2" t="s">
        <v>19</v>
      </c>
      <c r="C63" s="2">
        <v>1</v>
      </c>
      <c r="D63" s="2">
        <v>1</v>
      </c>
      <c r="F63" t="str">
        <f>CONCATENATE(B63," ",C63, " ",D63)</f>
        <v xml:space="preserve"> sequential-search 1 1</v>
      </c>
      <c r="G63" s="3">
        <f xml:space="preserve"> 0 + 3.99</f>
        <v>3.99</v>
      </c>
    </row>
    <row r="64" spans="1:7" x14ac:dyDescent="0.25">
      <c r="A64" s="2">
        <v>0</v>
      </c>
      <c r="B64" s="2" t="s">
        <v>19</v>
      </c>
      <c r="C64" s="2">
        <v>1</v>
      </c>
      <c r="D64" s="2">
        <v>1</v>
      </c>
      <c r="F64" t="str">
        <f>CONCATENATE(B64," ",C64, " ",D64)</f>
        <v xml:space="preserve"> sequential-search 1 1</v>
      </c>
      <c r="G64" s="3">
        <f xml:space="preserve"> 0 + 1.8</f>
        <v>1.8</v>
      </c>
    </row>
    <row r="65" spans="1:7" x14ac:dyDescent="0.25">
      <c r="A65" s="2">
        <v>0</v>
      </c>
      <c r="B65" s="2" t="s">
        <v>19</v>
      </c>
      <c r="C65" s="2">
        <v>1</v>
      </c>
      <c r="D65" s="2">
        <v>1</v>
      </c>
      <c r="F65" t="str">
        <f>CONCATENATE(B65," ",C65, " ",D65)</f>
        <v xml:space="preserve"> sequential-search 1 1</v>
      </c>
      <c r="G65" s="3">
        <f xml:space="preserve"> 0 + 5.72</f>
        <v>5.72</v>
      </c>
    </row>
    <row r="66" spans="1:7" x14ac:dyDescent="0.25">
      <c r="A66" s="2">
        <v>0</v>
      </c>
      <c r="B66" s="2" t="s">
        <v>19</v>
      </c>
      <c r="C66" s="2">
        <v>1</v>
      </c>
      <c r="D66" s="2">
        <v>1</v>
      </c>
      <c r="F66" t="str">
        <f>CONCATENATE(B66," ",C66, " ",D66)</f>
        <v xml:space="preserve"> sequential-search 1 1</v>
      </c>
      <c r="G66" s="3">
        <f xml:space="preserve"> 0 + 6.07</f>
        <v>6.07</v>
      </c>
    </row>
    <row r="67" spans="1:7" x14ac:dyDescent="0.25">
      <c r="A67" s="2">
        <v>0</v>
      </c>
      <c r="B67" s="2" t="s">
        <v>19</v>
      </c>
      <c r="C67" s="2">
        <v>1</v>
      </c>
      <c r="D67" s="2">
        <v>1</v>
      </c>
      <c r="F67" t="str">
        <f>CONCATENATE(B67," ",C67, " ",D67)</f>
        <v xml:space="preserve"> sequential-search 1 1</v>
      </c>
      <c r="G67" s="3">
        <f xml:space="preserve"> 0 + 1.54</f>
        <v>1.54</v>
      </c>
    </row>
    <row r="68" spans="1:7" x14ac:dyDescent="0.25">
      <c r="A68" s="2">
        <v>0</v>
      </c>
      <c r="B68" s="2" t="s">
        <v>19</v>
      </c>
      <c r="C68" s="2">
        <v>1</v>
      </c>
      <c r="D68" s="2">
        <v>1</v>
      </c>
      <c r="F68" t="str">
        <f>CONCATENATE(B68," ",C68, " ",D68)</f>
        <v xml:space="preserve"> sequential-search 1 1</v>
      </c>
      <c r="G68" s="3">
        <f xml:space="preserve"> 0 + 5.62</f>
        <v>5.62</v>
      </c>
    </row>
    <row r="69" spans="1:7" x14ac:dyDescent="0.25">
      <c r="A69" s="2">
        <v>0</v>
      </c>
      <c r="B69" s="2" t="s">
        <v>19</v>
      </c>
      <c r="C69" s="2">
        <v>1</v>
      </c>
      <c r="D69" s="2">
        <v>1</v>
      </c>
      <c r="F69" t="str">
        <f>CONCATENATE(B69," ",C69, " ",D69)</f>
        <v xml:space="preserve"> sequential-search 1 1</v>
      </c>
      <c r="G69" s="3">
        <f xml:space="preserve"> 0 + 3.55</f>
        <v>3.55</v>
      </c>
    </row>
    <row r="70" spans="1:7" x14ac:dyDescent="0.25">
      <c r="A70" s="2">
        <v>0</v>
      </c>
      <c r="B70" s="2" t="s">
        <v>19</v>
      </c>
      <c r="C70" s="2">
        <v>1</v>
      </c>
      <c r="D70" s="2">
        <v>1</v>
      </c>
      <c r="F70" t="str">
        <f>CONCATENATE(B70," ",C70, " ",D70)</f>
        <v xml:space="preserve"> sequential-search 1 1</v>
      </c>
      <c r="G70" s="3">
        <f xml:space="preserve"> 0 + 2.09</f>
        <v>2.09</v>
      </c>
    </row>
    <row r="71" spans="1:7" x14ac:dyDescent="0.25">
      <c r="A71" s="2">
        <v>0</v>
      </c>
      <c r="B71" s="2" t="s">
        <v>19</v>
      </c>
      <c r="C71" s="2">
        <v>1</v>
      </c>
      <c r="D71" s="2">
        <v>1</v>
      </c>
      <c r="F71" t="str">
        <f>CONCATENATE(B71," ",C71, " ",D71)</f>
        <v xml:space="preserve"> sequential-search 1 1</v>
      </c>
      <c r="G71" s="3">
        <f xml:space="preserve"> 0 + 5.92</f>
        <v>5.92</v>
      </c>
    </row>
    <row r="72" spans="1:7" x14ac:dyDescent="0.25">
      <c r="A72" s="2">
        <v>0</v>
      </c>
      <c r="B72" s="2" t="s">
        <v>19</v>
      </c>
      <c r="C72" s="2">
        <v>1</v>
      </c>
      <c r="D72" s="2">
        <v>1</v>
      </c>
      <c r="F72" t="str">
        <f>CONCATENATE(B72," ",C72, " ",D72)</f>
        <v xml:space="preserve"> sequential-search 1 1</v>
      </c>
      <c r="G72" s="3">
        <f xml:space="preserve"> 0 + 3.33</f>
        <v>3.33</v>
      </c>
    </row>
    <row r="73" spans="1:7" x14ac:dyDescent="0.25">
      <c r="A73" s="2">
        <v>0</v>
      </c>
      <c r="B73" s="2" t="s">
        <v>19</v>
      </c>
      <c r="C73" s="2">
        <v>1</v>
      </c>
      <c r="D73" s="2">
        <v>1</v>
      </c>
      <c r="F73" t="str">
        <f>CONCATENATE(B73," ",C73, " ",D73)</f>
        <v xml:space="preserve"> sequential-search 1 1</v>
      </c>
      <c r="G73" s="3">
        <f xml:space="preserve"> 0 + 1.94</f>
        <v>1.94</v>
      </c>
    </row>
    <row r="74" spans="1:7" x14ac:dyDescent="0.25">
      <c r="A74" s="2">
        <v>0</v>
      </c>
      <c r="B74" s="2" t="s">
        <v>19</v>
      </c>
      <c r="C74" s="2">
        <v>1</v>
      </c>
      <c r="D74" s="2">
        <v>1</v>
      </c>
      <c r="F74" t="str">
        <f>CONCATENATE(B74," ",C74, " ",D74)</f>
        <v xml:space="preserve"> sequential-search 1 1</v>
      </c>
      <c r="G74" s="3">
        <f xml:space="preserve"> 0 + 5.99</f>
        <v>5.99</v>
      </c>
    </row>
    <row r="75" spans="1:7" x14ac:dyDescent="0.25">
      <c r="A75" s="2">
        <v>0</v>
      </c>
      <c r="B75" s="2" t="s">
        <v>19</v>
      </c>
      <c r="C75" s="2">
        <v>1</v>
      </c>
      <c r="D75" s="2">
        <v>1</v>
      </c>
      <c r="F75" t="str">
        <f>CONCATENATE(B75," ",C75, " ",D75)</f>
        <v xml:space="preserve"> sequential-search 1 1</v>
      </c>
      <c r="G75" s="3">
        <f xml:space="preserve"> 0 + 2.65</f>
        <v>2.65</v>
      </c>
    </row>
    <row r="76" spans="1:7" x14ac:dyDescent="0.25">
      <c r="A76" s="2">
        <v>0</v>
      </c>
      <c r="B76" s="2" t="s">
        <v>19</v>
      </c>
      <c r="C76" s="2">
        <v>1</v>
      </c>
      <c r="D76" s="2">
        <v>1</v>
      </c>
      <c r="F76" t="str">
        <f>CONCATENATE(B76," ",C76, " ",D76)</f>
        <v xml:space="preserve"> sequential-search 1 1</v>
      </c>
      <c r="G76" s="3">
        <f xml:space="preserve"> 0 + 2.09</f>
        <v>2.09</v>
      </c>
    </row>
    <row r="77" spans="1:7" x14ac:dyDescent="0.25">
      <c r="A77" s="2">
        <v>0</v>
      </c>
      <c r="B77" s="2" t="s">
        <v>19</v>
      </c>
      <c r="C77" s="2">
        <v>1</v>
      </c>
      <c r="D77" s="2">
        <v>1</v>
      </c>
      <c r="F77" t="str">
        <f>CONCATENATE(B77," ",C77, " ",D77)</f>
        <v xml:space="preserve"> sequential-search 1 1</v>
      </c>
      <c r="G77" s="3">
        <f xml:space="preserve"> 0 + 4.9</f>
        <v>4.9000000000000004</v>
      </c>
    </row>
    <row r="78" spans="1:7" x14ac:dyDescent="0.25">
      <c r="A78" s="2">
        <v>0</v>
      </c>
      <c r="B78" s="2" t="s">
        <v>19</v>
      </c>
      <c r="C78" s="2">
        <v>1</v>
      </c>
      <c r="D78" s="2">
        <v>1</v>
      </c>
      <c r="F78" t="str">
        <f>CONCATENATE(B78," ",C78, " ",D78)</f>
        <v xml:space="preserve"> sequential-search 1 1</v>
      </c>
      <c r="G78" s="3">
        <f xml:space="preserve"> 0 + 2.64</f>
        <v>2.64</v>
      </c>
    </row>
    <row r="79" spans="1:7" x14ac:dyDescent="0.25">
      <c r="A79" s="2">
        <v>0</v>
      </c>
      <c r="B79" s="2" t="s">
        <v>19</v>
      </c>
      <c r="C79" s="2">
        <v>1</v>
      </c>
      <c r="D79" s="2">
        <v>1</v>
      </c>
      <c r="F79" t="str">
        <f>CONCATENATE(B79," ",C79, " ",D79)</f>
        <v xml:space="preserve"> sequential-search 1 1</v>
      </c>
      <c r="G79" s="3">
        <f xml:space="preserve"> 0 + 1.83</f>
        <v>1.83</v>
      </c>
    </row>
    <row r="80" spans="1:7" x14ac:dyDescent="0.25">
      <c r="A80" s="2">
        <v>0</v>
      </c>
      <c r="B80" s="2" t="s">
        <v>19</v>
      </c>
      <c r="C80" s="2">
        <v>1</v>
      </c>
      <c r="D80" s="2">
        <v>1</v>
      </c>
      <c r="F80" t="str">
        <f>CONCATENATE(B80," ",C80, " ",D80)</f>
        <v xml:space="preserve"> sequential-search 1 1</v>
      </c>
      <c r="G80" s="3">
        <f xml:space="preserve"> 0 + 5.73</f>
        <v>5.73</v>
      </c>
    </row>
    <row r="81" spans="1:7" x14ac:dyDescent="0.25">
      <c r="A81" s="2">
        <v>0</v>
      </c>
      <c r="B81" s="2" t="s">
        <v>19</v>
      </c>
      <c r="C81" s="2">
        <v>1</v>
      </c>
      <c r="D81" s="2">
        <v>1</v>
      </c>
      <c r="F81" t="str">
        <f>CONCATENATE(B81," ",C81, " ",D81)</f>
        <v xml:space="preserve"> sequential-search 1 1</v>
      </c>
      <c r="G81" s="3">
        <f xml:space="preserve"> 0 + 3.55</f>
        <v>3.55</v>
      </c>
    </row>
    <row r="82" spans="1:7" x14ac:dyDescent="0.25">
      <c r="A82" s="2">
        <v>0</v>
      </c>
      <c r="B82" s="2" t="s">
        <v>19</v>
      </c>
      <c r="C82" s="2">
        <v>1</v>
      </c>
      <c r="D82" s="2">
        <v>1</v>
      </c>
      <c r="F82" t="str">
        <f>CONCATENATE(B82," ",C82, " ",D82)</f>
        <v xml:space="preserve"> sequential-search 1 1</v>
      </c>
      <c r="G82" s="3">
        <f xml:space="preserve"> 0 + 1.93</f>
        <v>1.93</v>
      </c>
    </row>
    <row r="83" spans="1:7" x14ac:dyDescent="0.25">
      <c r="A83" s="2">
        <v>0</v>
      </c>
      <c r="B83" s="2" t="s">
        <v>19</v>
      </c>
      <c r="C83" s="2">
        <v>1</v>
      </c>
      <c r="D83" s="2">
        <v>1</v>
      </c>
      <c r="F83" t="str">
        <f>CONCATENATE(B83," ",C83, " ",D83)</f>
        <v xml:space="preserve"> sequential-search 1 1</v>
      </c>
      <c r="G83" s="3">
        <f xml:space="preserve"> 0 + 5.81</f>
        <v>5.81</v>
      </c>
    </row>
    <row r="84" spans="1:7" x14ac:dyDescent="0.25">
      <c r="A84" s="2">
        <v>0</v>
      </c>
      <c r="B84" s="2" t="s">
        <v>19</v>
      </c>
      <c r="C84" s="2">
        <v>1</v>
      </c>
      <c r="D84" s="2">
        <v>1</v>
      </c>
      <c r="F84" t="str">
        <f>CONCATENATE(B84," ",C84, " ",D84)</f>
        <v xml:space="preserve"> sequential-search 1 1</v>
      </c>
      <c r="G84" s="3">
        <f xml:space="preserve"> 0 + 5.67</f>
        <v>5.67</v>
      </c>
    </row>
    <row r="85" spans="1:7" x14ac:dyDescent="0.25">
      <c r="A85" s="2">
        <v>0</v>
      </c>
      <c r="B85" s="2" t="s">
        <v>19</v>
      </c>
      <c r="C85" s="2">
        <v>1</v>
      </c>
      <c r="D85" s="2">
        <v>1</v>
      </c>
      <c r="F85" t="str">
        <f>CONCATENATE(B85," ",C85, " ",D85)</f>
        <v xml:space="preserve"> sequential-search 1 1</v>
      </c>
      <c r="G85" s="3">
        <f xml:space="preserve"> 0 + 2.62</f>
        <v>2.62</v>
      </c>
    </row>
    <row r="86" spans="1:7" x14ac:dyDescent="0.25">
      <c r="A86" s="2">
        <v>0</v>
      </c>
      <c r="B86" s="2" t="s">
        <v>19</v>
      </c>
      <c r="C86" s="2">
        <v>1</v>
      </c>
      <c r="D86" s="2">
        <v>1</v>
      </c>
      <c r="F86" t="str">
        <f>CONCATENATE(B86," ",C86, " ",D86)</f>
        <v xml:space="preserve"> sequential-search 1 1</v>
      </c>
      <c r="G86" s="3">
        <f xml:space="preserve"> 0 + 5.62</f>
        <v>5.62</v>
      </c>
    </row>
    <row r="87" spans="1:7" x14ac:dyDescent="0.25">
      <c r="A87" s="2">
        <v>0</v>
      </c>
      <c r="B87" s="2" t="s">
        <v>19</v>
      </c>
      <c r="C87" s="2">
        <v>1</v>
      </c>
      <c r="D87" s="2">
        <v>1</v>
      </c>
      <c r="F87" t="str">
        <f>CONCATENATE(B87," ",C87, " ",D87)</f>
        <v xml:space="preserve"> sequential-search 1 1</v>
      </c>
      <c r="G87" s="3">
        <f xml:space="preserve"> 0 + 3.74</f>
        <v>3.74</v>
      </c>
    </row>
    <row r="88" spans="1:7" x14ac:dyDescent="0.25">
      <c r="A88" s="2">
        <v>0</v>
      </c>
      <c r="B88" s="2" t="s">
        <v>19</v>
      </c>
      <c r="C88" s="2">
        <v>1</v>
      </c>
      <c r="D88" s="2">
        <v>1</v>
      </c>
      <c r="F88" t="str">
        <f>CONCATENATE(B88," ",C88, " ",D88)</f>
        <v xml:space="preserve"> sequential-search 1 1</v>
      </c>
      <c r="G88" s="3">
        <f xml:space="preserve"> 0 + 2.08</f>
        <v>2.08</v>
      </c>
    </row>
    <row r="89" spans="1:7" x14ac:dyDescent="0.25">
      <c r="A89" s="2">
        <v>0</v>
      </c>
      <c r="B89" s="2" t="s">
        <v>19</v>
      </c>
      <c r="C89" s="2">
        <v>1</v>
      </c>
      <c r="D89" s="2">
        <v>1</v>
      </c>
      <c r="F89" t="str">
        <f>CONCATENATE(B89," ",C89, " ",D89)</f>
        <v xml:space="preserve"> sequential-search 1 1</v>
      </c>
      <c r="G89" s="3">
        <f xml:space="preserve"> 0 + 5.66</f>
        <v>5.66</v>
      </c>
    </row>
    <row r="90" spans="1:7" x14ac:dyDescent="0.25">
      <c r="A90" s="2">
        <v>0</v>
      </c>
      <c r="B90" s="2" t="s">
        <v>19</v>
      </c>
      <c r="C90" s="2">
        <v>1</v>
      </c>
      <c r="D90" s="2">
        <v>1</v>
      </c>
      <c r="F90" t="str">
        <f>CONCATENATE(B90," ",C90, " ",D90)</f>
        <v xml:space="preserve"> sequential-search 1 1</v>
      </c>
      <c r="G90" s="3">
        <f xml:space="preserve"> 0 + 3.44</f>
        <v>3.44</v>
      </c>
    </row>
    <row r="91" spans="1:7" x14ac:dyDescent="0.25">
      <c r="A91" s="2">
        <v>0</v>
      </c>
      <c r="B91" s="2" t="s">
        <v>19</v>
      </c>
      <c r="C91" s="2">
        <v>1</v>
      </c>
      <c r="D91" s="2">
        <v>1</v>
      </c>
      <c r="F91" t="str">
        <f>CONCATENATE(B91," ",C91, " ",D91)</f>
        <v xml:space="preserve"> sequential-search 1 1</v>
      </c>
      <c r="G91" s="3">
        <f xml:space="preserve"> 0 + 2.08</f>
        <v>2.08</v>
      </c>
    </row>
    <row r="92" spans="1:7" x14ac:dyDescent="0.25">
      <c r="A92" s="2">
        <v>0</v>
      </c>
      <c r="B92" s="2" t="s">
        <v>19</v>
      </c>
      <c r="C92" s="2">
        <v>1</v>
      </c>
      <c r="D92" s="2">
        <v>1</v>
      </c>
      <c r="F92" t="str">
        <f>CONCATENATE(B92," ",C92, " ",D92)</f>
        <v xml:space="preserve"> sequential-search 1 1</v>
      </c>
      <c r="G92" s="3">
        <f xml:space="preserve"> 0 + 5.82</f>
        <v>5.82</v>
      </c>
    </row>
    <row r="93" spans="1:7" x14ac:dyDescent="0.25">
      <c r="A93" s="2">
        <v>0</v>
      </c>
      <c r="B93" s="2" t="s">
        <v>19</v>
      </c>
      <c r="C93" s="2">
        <v>1</v>
      </c>
      <c r="D93" s="2">
        <v>1</v>
      </c>
      <c r="F93" t="str">
        <f>CONCATENATE(B93," ",C93, " ",D93)</f>
        <v xml:space="preserve"> sequential-search 1 1</v>
      </c>
      <c r="G93" s="3">
        <f xml:space="preserve"> 0 + 3.42</f>
        <v>3.42</v>
      </c>
    </row>
    <row r="94" spans="1:7" x14ac:dyDescent="0.25">
      <c r="A94" s="2">
        <v>0</v>
      </c>
      <c r="B94" s="2" t="s">
        <v>19</v>
      </c>
      <c r="C94" s="2">
        <v>1</v>
      </c>
      <c r="D94" s="2">
        <v>1</v>
      </c>
      <c r="F94" t="str">
        <f>CONCATENATE(B94," ",C94, " ",D94)</f>
        <v xml:space="preserve"> sequential-search 1 1</v>
      </c>
      <c r="G94" s="3">
        <f xml:space="preserve"> 0 + 2.52</f>
        <v>2.52</v>
      </c>
    </row>
    <row r="95" spans="1:7" x14ac:dyDescent="0.25">
      <c r="A95" s="2">
        <v>0</v>
      </c>
      <c r="B95" s="2" t="s">
        <v>19</v>
      </c>
      <c r="C95" s="2">
        <v>1</v>
      </c>
      <c r="D95" s="2">
        <v>1</v>
      </c>
      <c r="F95" t="str">
        <f>CONCATENATE(B95," ",C95, " ",D95)</f>
        <v xml:space="preserve"> sequential-search 1 1</v>
      </c>
      <c r="G95" s="3">
        <f xml:space="preserve"> 0 + 5.22</f>
        <v>5.22</v>
      </c>
    </row>
    <row r="96" spans="1:7" x14ac:dyDescent="0.25">
      <c r="A96" s="2">
        <v>0</v>
      </c>
      <c r="B96" s="2" t="s">
        <v>19</v>
      </c>
      <c r="C96" s="2">
        <v>1</v>
      </c>
      <c r="D96" s="2">
        <v>1</v>
      </c>
      <c r="F96" t="str">
        <f>CONCATENATE(B96," ",C96, " ",D96)</f>
        <v xml:space="preserve"> sequential-search 1 1</v>
      </c>
      <c r="G96" s="3">
        <f xml:space="preserve"> 0 + 3.16</f>
        <v>3.16</v>
      </c>
    </row>
    <row r="97" spans="1:7" x14ac:dyDescent="0.25">
      <c r="A97" s="2">
        <v>0</v>
      </c>
      <c r="B97" s="2" t="s">
        <v>19</v>
      </c>
      <c r="C97" s="2">
        <v>1</v>
      </c>
      <c r="D97" s="2">
        <v>1</v>
      </c>
      <c r="F97" t="str">
        <f>CONCATENATE(B97," ",C97, " ",D97)</f>
        <v xml:space="preserve"> sequential-search 1 1</v>
      </c>
      <c r="G97" s="3">
        <f xml:space="preserve"> 0 + 2.19</f>
        <v>2.19</v>
      </c>
    </row>
    <row r="98" spans="1:7" x14ac:dyDescent="0.25">
      <c r="A98" s="2">
        <v>0</v>
      </c>
      <c r="B98" s="2" t="s">
        <v>19</v>
      </c>
      <c r="C98" s="2">
        <v>1</v>
      </c>
      <c r="D98" s="2">
        <v>1</v>
      </c>
      <c r="F98" t="str">
        <f>CONCATENATE(B98," ",C98, " ",D98)</f>
        <v xml:space="preserve"> sequential-search 1 1</v>
      </c>
      <c r="G98" s="3">
        <f xml:space="preserve"> 0 + 6.6</f>
        <v>6.6</v>
      </c>
    </row>
    <row r="99" spans="1:7" x14ac:dyDescent="0.25">
      <c r="A99" s="2">
        <v>0</v>
      </c>
      <c r="B99" s="2" t="s">
        <v>19</v>
      </c>
      <c r="C99" s="2">
        <v>1</v>
      </c>
      <c r="D99" s="2">
        <v>1</v>
      </c>
      <c r="F99" t="str">
        <f>CONCATENATE(B99," ",C99, " ",D99)</f>
        <v xml:space="preserve"> sequential-search 1 1</v>
      </c>
      <c r="G99" s="3">
        <f xml:space="preserve"> 0 + 4.37</f>
        <v>4.37</v>
      </c>
    </row>
    <row r="100" spans="1:7" x14ac:dyDescent="0.25">
      <c r="A100" s="2">
        <v>0</v>
      </c>
      <c r="B100" s="2" t="s">
        <v>19</v>
      </c>
      <c r="C100" s="2">
        <v>1</v>
      </c>
      <c r="D100" s="2">
        <v>1</v>
      </c>
      <c r="F100" t="str">
        <f>CONCATENATE(B100," ",C100, " ",D100)</f>
        <v xml:space="preserve"> sequential-search 1 1</v>
      </c>
      <c r="G100" s="3">
        <f xml:space="preserve"> 0 + 3.11</f>
        <v>3.11</v>
      </c>
    </row>
    <row r="101" spans="1:7" x14ac:dyDescent="0.25">
      <c r="A101" s="2">
        <v>0</v>
      </c>
      <c r="B101" s="2" t="s">
        <v>19</v>
      </c>
      <c r="C101" s="2">
        <v>1</v>
      </c>
      <c r="D101" s="2">
        <v>1</v>
      </c>
      <c r="F101" t="str">
        <f>CONCATENATE(B101," ",C101, " ",D101)</f>
        <v xml:space="preserve"> sequential-search 1 1</v>
      </c>
      <c r="G101" s="3">
        <f xml:space="preserve"> 0 + 5.05</f>
        <v>5.05</v>
      </c>
    </row>
    <row r="102" spans="1:7" x14ac:dyDescent="0.25">
      <c r="A102" s="2">
        <v>0</v>
      </c>
      <c r="B102" s="2" t="s">
        <v>19</v>
      </c>
      <c r="C102" s="2">
        <v>1</v>
      </c>
      <c r="D102" s="2">
        <v>1</v>
      </c>
      <c r="F102" t="str">
        <f>CONCATENATE(B102," ",C102, " ",D102)</f>
        <v xml:space="preserve"> sequential-search 1 1</v>
      </c>
      <c r="G102" s="3">
        <f xml:space="preserve"> 0 + 4.24</f>
        <v>4.24</v>
      </c>
    </row>
    <row r="103" spans="1:7" x14ac:dyDescent="0.25">
      <c r="A103" s="2">
        <v>0</v>
      </c>
      <c r="B103" s="2" t="s">
        <v>19</v>
      </c>
      <c r="C103" s="2">
        <v>1</v>
      </c>
      <c r="D103" s="2">
        <v>1</v>
      </c>
      <c r="F103" t="str">
        <f>CONCATENATE(B103," ",C103, " ",D103)</f>
        <v xml:space="preserve"> sequential-search 1 1</v>
      </c>
      <c r="G103" s="3">
        <f xml:space="preserve"> 0 + 2.53</f>
        <v>2.5299999999999998</v>
      </c>
    </row>
    <row r="104" spans="1:7" x14ac:dyDescent="0.25">
      <c r="A104" s="2">
        <v>0</v>
      </c>
      <c r="B104" s="2" t="s">
        <v>19</v>
      </c>
      <c r="C104" s="2">
        <v>1</v>
      </c>
      <c r="D104" s="2">
        <v>1</v>
      </c>
      <c r="F104" t="str">
        <f>CONCATENATE(B104," ",C104, " ",D104)</f>
        <v xml:space="preserve"> sequential-search 1 1</v>
      </c>
      <c r="G104" s="3">
        <f xml:space="preserve"> 0 + 5.98</f>
        <v>5.98</v>
      </c>
    </row>
    <row r="105" spans="1:7" x14ac:dyDescent="0.25">
      <c r="A105" s="2">
        <v>0</v>
      </c>
      <c r="B105" s="2" t="s">
        <v>19</v>
      </c>
      <c r="C105" s="2">
        <v>1</v>
      </c>
      <c r="D105" s="2">
        <v>1</v>
      </c>
      <c r="F105" t="str">
        <f>CONCATENATE(B105," ",C105, " ",D105)</f>
        <v xml:space="preserve"> sequential-search 1 1</v>
      </c>
      <c r="G105" s="3">
        <f xml:space="preserve"> 0 + 2.17</f>
        <v>2.17</v>
      </c>
    </row>
    <row r="106" spans="1:7" x14ac:dyDescent="0.25">
      <c r="A106" s="2">
        <v>0</v>
      </c>
      <c r="B106" s="2" t="s">
        <v>19</v>
      </c>
      <c r="C106" s="2">
        <v>1</v>
      </c>
      <c r="D106" s="2">
        <v>1</v>
      </c>
      <c r="F106" t="str">
        <f>CONCATENATE(B106," ",C106, " ",D106)</f>
        <v xml:space="preserve"> sequential-search 1 1</v>
      </c>
      <c r="G106" s="3">
        <f xml:space="preserve"> 0 + 2.48</f>
        <v>2.48</v>
      </c>
    </row>
    <row r="107" spans="1:7" x14ac:dyDescent="0.25">
      <c r="A107" s="2">
        <v>0</v>
      </c>
      <c r="B107" s="2" t="s">
        <v>19</v>
      </c>
      <c r="C107" s="2">
        <v>1</v>
      </c>
      <c r="D107" s="2">
        <v>1</v>
      </c>
      <c r="F107" t="str">
        <f>CONCATENATE(B107," ",C107, " ",D107)</f>
        <v xml:space="preserve"> sequential-search 1 1</v>
      </c>
      <c r="G107" s="3">
        <f xml:space="preserve"> 0 + 5.74</f>
        <v>5.74</v>
      </c>
    </row>
    <row r="108" spans="1:7" x14ac:dyDescent="0.25">
      <c r="A108" s="2">
        <v>0</v>
      </c>
      <c r="B108" s="2" t="s">
        <v>19</v>
      </c>
      <c r="C108" s="2">
        <v>1</v>
      </c>
      <c r="D108" s="2">
        <v>1</v>
      </c>
      <c r="F108" t="str">
        <f>CONCATENATE(B108," ",C108, " ",D108)</f>
        <v xml:space="preserve"> sequential-search 1 1</v>
      </c>
      <c r="G108" s="3">
        <f xml:space="preserve"> 0 + 3.39</f>
        <v>3.39</v>
      </c>
    </row>
    <row r="109" spans="1:7" x14ac:dyDescent="0.25">
      <c r="A109" s="2">
        <v>0</v>
      </c>
      <c r="B109" s="2" t="s">
        <v>19</v>
      </c>
      <c r="C109" s="2">
        <v>1</v>
      </c>
      <c r="D109" s="2">
        <v>1</v>
      </c>
      <c r="F109" t="str">
        <f>CONCATENATE(B109," ",C109, " ",D109)</f>
        <v xml:space="preserve"> sequential-search 1 1</v>
      </c>
      <c r="G109" s="3">
        <f xml:space="preserve"> 0 + 2.55</f>
        <v>2.5499999999999998</v>
      </c>
    </row>
    <row r="110" spans="1:7" x14ac:dyDescent="0.25">
      <c r="A110" s="2">
        <v>0</v>
      </c>
      <c r="B110" s="2" t="s">
        <v>19</v>
      </c>
      <c r="C110" s="2">
        <v>1</v>
      </c>
      <c r="D110" s="2">
        <v>1</v>
      </c>
      <c r="F110" t="str">
        <f>CONCATENATE(B110," ",C110, " ",D110)</f>
        <v xml:space="preserve"> sequential-search 1 1</v>
      </c>
      <c r="G110" s="3">
        <f xml:space="preserve"> 0 + 5.43</f>
        <v>5.43</v>
      </c>
    </row>
    <row r="111" spans="1:7" x14ac:dyDescent="0.25">
      <c r="A111" s="2">
        <v>0</v>
      </c>
      <c r="B111" s="2" t="s">
        <v>19</v>
      </c>
      <c r="C111" s="2">
        <v>1</v>
      </c>
      <c r="D111" s="2">
        <v>1</v>
      </c>
      <c r="F111" t="str">
        <f>CONCATENATE(B111," ",C111, " ",D111)</f>
        <v xml:space="preserve"> sequential-search 1 1</v>
      </c>
      <c r="G111" s="3">
        <f xml:space="preserve"> 0 + 3.75</f>
        <v>3.75</v>
      </c>
    </row>
    <row r="112" spans="1:7" x14ac:dyDescent="0.25">
      <c r="A112" s="2">
        <v>0</v>
      </c>
      <c r="B112" s="2" t="s">
        <v>19</v>
      </c>
      <c r="C112" s="2">
        <v>1</v>
      </c>
      <c r="D112" s="2">
        <v>1</v>
      </c>
      <c r="F112" t="str">
        <f>CONCATENATE(B112," ",C112, " ",D112)</f>
        <v xml:space="preserve"> sequential-search 1 1</v>
      </c>
      <c r="G112" s="3">
        <f xml:space="preserve"> 0 + 2.69</f>
        <v>2.69</v>
      </c>
    </row>
    <row r="113" spans="1:7" x14ac:dyDescent="0.25">
      <c r="A113" s="2">
        <v>0</v>
      </c>
      <c r="B113" s="2" t="s">
        <v>19</v>
      </c>
      <c r="C113" s="2">
        <v>1</v>
      </c>
      <c r="D113" s="2">
        <v>1</v>
      </c>
      <c r="F113" t="str">
        <f>CONCATENATE(B113," ",C113, " ",D113)</f>
        <v xml:space="preserve"> sequential-search 1 1</v>
      </c>
      <c r="G113" s="3">
        <f xml:space="preserve"> 0 + 6.29</f>
        <v>6.29</v>
      </c>
    </row>
    <row r="114" spans="1:7" x14ac:dyDescent="0.25">
      <c r="A114" s="2">
        <v>0</v>
      </c>
      <c r="B114" s="2" t="s">
        <v>19</v>
      </c>
      <c r="C114" s="2">
        <v>1</v>
      </c>
      <c r="D114" s="2">
        <v>1</v>
      </c>
      <c r="F114" t="str">
        <f>CONCATENATE(B114," ",C114, " ",D114)</f>
        <v xml:space="preserve"> sequential-search 1 1</v>
      </c>
      <c r="G114" s="3">
        <f xml:space="preserve"> 0 + 3.97</f>
        <v>3.97</v>
      </c>
    </row>
    <row r="115" spans="1:7" x14ac:dyDescent="0.25">
      <c r="A115" s="2">
        <v>0</v>
      </c>
      <c r="B115" s="2" t="s">
        <v>19</v>
      </c>
      <c r="C115" s="2">
        <v>1</v>
      </c>
      <c r="D115" s="2">
        <v>1</v>
      </c>
      <c r="F115" t="str">
        <f>CONCATENATE(B115," ",C115, " ",D115)</f>
        <v xml:space="preserve"> sequential-search 1 1</v>
      </c>
      <c r="G115" s="3">
        <f xml:space="preserve"> 0 + 2.44</f>
        <v>2.44</v>
      </c>
    </row>
    <row r="116" spans="1:7" x14ac:dyDescent="0.25">
      <c r="A116" s="2">
        <v>0</v>
      </c>
      <c r="B116" s="2" t="s">
        <v>19</v>
      </c>
      <c r="C116" s="2">
        <v>1</v>
      </c>
      <c r="D116" s="2">
        <v>1</v>
      </c>
      <c r="F116" t="str">
        <f>CONCATENATE(B116," ",C116, " ",D116)</f>
        <v xml:space="preserve"> sequential-search 1 1</v>
      </c>
      <c r="G116" s="3">
        <f xml:space="preserve"> 0 + 6.5</f>
        <v>6.5</v>
      </c>
    </row>
    <row r="117" spans="1:7" x14ac:dyDescent="0.25">
      <c r="A117" s="2">
        <v>0</v>
      </c>
      <c r="B117" s="2" t="s">
        <v>19</v>
      </c>
      <c r="C117" s="2">
        <v>1</v>
      </c>
      <c r="D117" s="2">
        <v>1</v>
      </c>
      <c r="F117" t="str">
        <f>CONCATENATE(B117," ",C117, " ",D117)</f>
        <v xml:space="preserve"> sequential-search 1 1</v>
      </c>
      <c r="G117" s="3">
        <f xml:space="preserve"> 0 + 4.2</f>
        <v>4.2</v>
      </c>
    </row>
    <row r="118" spans="1:7" x14ac:dyDescent="0.25">
      <c r="A118" s="2">
        <v>0</v>
      </c>
      <c r="B118" s="2" t="s">
        <v>19</v>
      </c>
      <c r="C118" s="2">
        <v>1</v>
      </c>
      <c r="D118" s="2">
        <v>1</v>
      </c>
      <c r="F118" t="str">
        <f>CONCATENATE(B118," ",C118, " ",D118)</f>
        <v xml:space="preserve"> sequential-search 1 1</v>
      </c>
      <c r="G118" s="3">
        <f xml:space="preserve"> 0 + 2.82</f>
        <v>2.82</v>
      </c>
    </row>
    <row r="119" spans="1:7" x14ac:dyDescent="0.25">
      <c r="A119" s="2">
        <v>0</v>
      </c>
      <c r="B119" s="2" t="s">
        <v>19</v>
      </c>
      <c r="C119" s="2">
        <v>1</v>
      </c>
      <c r="D119" s="2">
        <v>1</v>
      </c>
      <c r="F119" t="str">
        <f>CONCATENATE(B119," ",C119, " ",D119)</f>
        <v xml:space="preserve"> sequential-search 1 1</v>
      </c>
      <c r="G119" s="3">
        <f xml:space="preserve"> 0 + 7.34</f>
        <v>7.34</v>
      </c>
    </row>
    <row r="120" spans="1:7" x14ac:dyDescent="0.25">
      <c r="A120" s="2">
        <v>0</v>
      </c>
      <c r="B120" s="2" t="s">
        <v>19</v>
      </c>
      <c r="C120" s="2">
        <v>1</v>
      </c>
      <c r="D120" s="2">
        <v>1</v>
      </c>
      <c r="F120" t="str">
        <f>CONCATENATE(B120," ",C120, " ",D120)</f>
        <v xml:space="preserve"> sequential-search 1 1</v>
      </c>
      <c r="G120" s="3">
        <f xml:space="preserve"> 0 + 3.94</f>
        <v>3.94</v>
      </c>
    </row>
    <row r="121" spans="1:7" x14ac:dyDescent="0.25">
      <c r="A121" s="2">
        <v>0</v>
      </c>
      <c r="B121" s="2" t="s">
        <v>19</v>
      </c>
      <c r="C121" s="2">
        <v>1</v>
      </c>
      <c r="D121" s="2">
        <v>1</v>
      </c>
      <c r="F121" t="str">
        <f>CONCATENATE(B121," ",C121, " ",D121)</f>
        <v xml:space="preserve"> sequential-search 1 1</v>
      </c>
      <c r="G121" s="3">
        <f xml:space="preserve"> 0 + 2.42</f>
        <v>2.42</v>
      </c>
    </row>
    <row r="122" spans="1:7" x14ac:dyDescent="0.25">
      <c r="A122" s="2">
        <v>0</v>
      </c>
      <c r="B122" s="2" t="s">
        <v>19</v>
      </c>
      <c r="C122" s="2">
        <v>1</v>
      </c>
      <c r="D122" s="2">
        <v>1</v>
      </c>
      <c r="F122" t="str">
        <f>CONCATENATE(B122," ",C122, " ",D122)</f>
        <v xml:space="preserve"> sequential-search 1 1</v>
      </c>
      <c r="G122" s="3">
        <f xml:space="preserve"> 0 + 5.83</f>
        <v>5.83</v>
      </c>
    </row>
    <row r="123" spans="1:7" x14ac:dyDescent="0.25">
      <c r="A123" s="2">
        <v>0</v>
      </c>
      <c r="B123" s="2" t="s">
        <v>19</v>
      </c>
      <c r="C123" s="2">
        <v>1</v>
      </c>
      <c r="D123" s="2">
        <v>1</v>
      </c>
      <c r="F123" t="str">
        <f>CONCATENATE(B123," ",C123, " ",D123)</f>
        <v xml:space="preserve"> sequential-search 1 1</v>
      </c>
      <c r="G123" s="3">
        <f xml:space="preserve"> 0 + 4.07</f>
        <v>4.07</v>
      </c>
    </row>
    <row r="124" spans="1:7" x14ac:dyDescent="0.25">
      <c r="A124" s="2">
        <v>0</v>
      </c>
      <c r="B124" s="2" t="s">
        <v>19</v>
      </c>
      <c r="C124" s="2">
        <v>1</v>
      </c>
      <c r="D124" s="2">
        <v>1</v>
      </c>
      <c r="F124" t="str">
        <f>CONCATENATE(B124," ",C124, " ",D124)</f>
        <v xml:space="preserve"> sequential-search 1 1</v>
      </c>
      <c r="G124" s="3">
        <f xml:space="preserve"> 0 + 2.34</f>
        <v>2.34</v>
      </c>
    </row>
    <row r="125" spans="1:7" x14ac:dyDescent="0.25">
      <c r="A125" s="2">
        <v>0</v>
      </c>
      <c r="B125" s="2" t="s">
        <v>19</v>
      </c>
      <c r="C125" s="2">
        <v>1</v>
      </c>
      <c r="D125" s="2">
        <v>1</v>
      </c>
      <c r="F125" t="str">
        <f>CONCATENATE(B125," ",C125, " ",D125)</f>
        <v xml:space="preserve"> sequential-search 1 1</v>
      </c>
      <c r="G125" s="3">
        <f xml:space="preserve"> 0 + 5.47</f>
        <v>5.47</v>
      </c>
    </row>
    <row r="126" spans="1:7" x14ac:dyDescent="0.25">
      <c r="A126" s="2">
        <v>0</v>
      </c>
      <c r="B126" s="2" t="s">
        <v>19</v>
      </c>
      <c r="C126" s="2">
        <v>1</v>
      </c>
      <c r="D126" s="2">
        <v>1</v>
      </c>
      <c r="F126" t="str">
        <f>CONCATENATE(B126," ",C126, " ",D126)</f>
        <v xml:space="preserve"> sequential-search 1 1</v>
      </c>
      <c r="G126" s="3">
        <f xml:space="preserve"> 0 + 3.81</f>
        <v>3.81</v>
      </c>
    </row>
    <row r="127" spans="1:7" x14ac:dyDescent="0.25">
      <c r="A127" s="2">
        <v>0</v>
      </c>
      <c r="B127" s="2" t="s">
        <v>19</v>
      </c>
      <c r="C127" s="2">
        <v>1</v>
      </c>
      <c r="D127" s="2">
        <v>1</v>
      </c>
      <c r="F127" t="str">
        <f>CONCATENATE(B127," ",C127, " ",D127)</f>
        <v xml:space="preserve"> sequential-search 1 1</v>
      </c>
      <c r="G127" s="3">
        <f xml:space="preserve"> 0 + 2.3</f>
        <v>2.2999999999999998</v>
      </c>
    </row>
    <row r="128" spans="1:7" x14ac:dyDescent="0.25">
      <c r="A128" s="2">
        <v>0</v>
      </c>
      <c r="B128" s="2" t="s">
        <v>19</v>
      </c>
      <c r="C128" s="2">
        <v>1</v>
      </c>
      <c r="D128" s="2">
        <v>1</v>
      </c>
      <c r="F128" t="str">
        <f>CONCATENATE(B128," ",C128, " ",D128)</f>
        <v xml:space="preserve"> sequential-search 1 1</v>
      </c>
      <c r="G128" s="3">
        <f xml:space="preserve"> 0 + 5.87</f>
        <v>5.87</v>
      </c>
    </row>
    <row r="129" spans="1:7" x14ac:dyDescent="0.25">
      <c r="A129" s="2">
        <v>0</v>
      </c>
      <c r="B129" s="2" t="s">
        <v>19</v>
      </c>
      <c r="C129" s="2">
        <v>1</v>
      </c>
      <c r="D129" s="2">
        <v>1</v>
      </c>
      <c r="F129" t="str">
        <f>CONCATENATE(B129," ",C129, " ",D129)</f>
        <v xml:space="preserve"> sequential-search 1 1</v>
      </c>
      <c r="G129" s="3">
        <f xml:space="preserve"> 0 + 4.2</f>
        <v>4.2</v>
      </c>
    </row>
    <row r="130" spans="1:7" x14ac:dyDescent="0.25">
      <c r="A130" s="2">
        <v>0</v>
      </c>
      <c r="B130" s="2" t="s">
        <v>19</v>
      </c>
      <c r="C130" s="2">
        <v>1</v>
      </c>
      <c r="D130" s="2">
        <v>1</v>
      </c>
      <c r="F130" t="str">
        <f>CONCATENATE(B130," ",C130, " ",D130)</f>
        <v xml:space="preserve"> sequential-search 1 1</v>
      </c>
      <c r="G130" s="3">
        <f xml:space="preserve"> 0 + 2.68</f>
        <v>2.68</v>
      </c>
    </row>
    <row r="131" spans="1:7" x14ac:dyDescent="0.25">
      <c r="A131" s="2">
        <v>0</v>
      </c>
      <c r="B131" s="2" t="s">
        <v>19</v>
      </c>
      <c r="C131" s="2">
        <v>1</v>
      </c>
      <c r="D131" s="2">
        <v>1</v>
      </c>
      <c r="F131" t="str">
        <f>CONCATENATE(B131," ",C131, " ",D131)</f>
        <v xml:space="preserve"> sequential-search 1 1</v>
      </c>
      <c r="G131" s="3">
        <f xml:space="preserve"> 0 + 4.94</f>
        <v>4.9400000000000004</v>
      </c>
    </row>
    <row r="132" spans="1:7" x14ac:dyDescent="0.25">
      <c r="A132" s="2">
        <v>0</v>
      </c>
      <c r="B132" s="2" t="s">
        <v>19</v>
      </c>
      <c r="C132" s="2">
        <v>1</v>
      </c>
      <c r="D132" s="2">
        <v>1</v>
      </c>
      <c r="F132" t="str">
        <f>CONCATENATE(B132," ",C132, " ",D132)</f>
        <v xml:space="preserve"> sequential-search 1 1</v>
      </c>
      <c r="G132" s="3">
        <f xml:space="preserve"> 0 + 3.81</f>
        <v>3.81</v>
      </c>
    </row>
    <row r="133" spans="1:7" x14ac:dyDescent="0.25">
      <c r="A133" s="2">
        <v>0</v>
      </c>
      <c r="B133" s="2" t="s">
        <v>19</v>
      </c>
      <c r="C133" s="2">
        <v>1</v>
      </c>
      <c r="D133" s="2">
        <v>1</v>
      </c>
      <c r="F133" t="str">
        <f>CONCATENATE(B133," ",C133, " ",D133)</f>
        <v xml:space="preserve"> sequential-search 1 1</v>
      </c>
      <c r="G133" s="3">
        <f xml:space="preserve"> 0 + 2.02</f>
        <v>2.02</v>
      </c>
    </row>
    <row r="134" spans="1:7" x14ac:dyDescent="0.25">
      <c r="A134" s="2">
        <v>0</v>
      </c>
      <c r="B134" s="2" t="s">
        <v>19</v>
      </c>
      <c r="C134" s="2">
        <v>1</v>
      </c>
      <c r="D134" s="2">
        <v>1</v>
      </c>
      <c r="F134" t="str">
        <f>CONCATENATE(B134," ",C134, " ",D134)</f>
        <v xml:space="preserve"> sequential-search 1 1</v>
      </c>
      <c r="G134" s="3">
        <f xml:space="preserve"> 0 + 7.34</f>
        <v>7.34</v>
      </c>
    </row>
    <row r="135" spans="1:7" x14ac:dyDescent="0.25">
      <c r="A135" s="2">
        <v>0</v>
      </c>
      <c r="B135" s="2" t="s">
        <v>19</v>
      </c>
      <c r="C135" s="2">
        <v>1</v>
      </c>
      <c r="D135" s="2">
        <v>1</v>
      </c>
      <c r="F135" t="str">
        <f>CONCATENATE(B135," ",C135, " ",D135)</f>
        <v xml:space="preserve"> sequential-search 1 1</v>
      </c>
      <c r="G135" s="3">
        <f xml:space="preserve"> 0 + 3.8</f>
        <v>3.8</v>
      </c>
    </row>
    <row r="136" spans="1:7" x14ac:dyDescent="0.25">
      <c r="A136" s="2">
        <v>0</v>
      </c>
      <c r="B136" s="2" t="s">
        <v>19</v>
      </c>
      <c r="C136" s="2">
        <v>1</v>
      </c>
      <c r="D136" s="2">
        <v>1</v>
      </c>
      <c r="F136" t="str">
        <f>CONCATENATE(B136," ",C136, " ",D136)</f>
        <v xml:space="preserve"> sequential-search 1 1</v>
      </c>
      <c r="G136" s="3">
        <f xml:space="preserve"> 0 + 2.44</f>
        <v>2.44</v>
      </c>
    </row>
    <row r="137" spans="1:7" x14ac:dyDescent="0.25">
      <c r="A137" s="2">
        <v>0</v>
      </c>
      <c r="B137" s="2" t="s">
        <v>19</v>
      </c>
      <c r="C137" s="2">
        <v>1</v>
      </c>
      <c r="D137" s="2">
        <v>1</v>
      </c>
      <c r="F137" t="str">
        <f>CONCATENATE(B137," ",C137, " ",D137)</f>
        <v xml:space="preserve"> sequential-search 1 1</v>
      </c>
      <c r="G137" s="3">
        <f xml:space="preserve"> 0 + 5.48</f>
        <v>5.48</v>
      </c>
    </row>
    <row r="138" spans="1:7" x14ac:dyDescent="0.25">
      <c r="A138" s="2">
        <v>0</v>
      </c>
      <c r="B138" s="2" t="s">
        <v>19</v>
      </c>
      <c r="C138" s="2">
        <v>1</v>
      </c>
      <c r="D138" s="2">
        <v>1</v>
      </c>
      <c r="F138" t="str">
        <f>CONCATENATE(B138," ",C138, " ",D138)</f>
        <v xml:space="preserve"> sequential-search 1 1</v>
      </c>
      <c r="G138" s="3">
        <f xml:space="preserve"> 0 + 3.9</f>
        <v>3.9</v>
      </c>
    </row>
    <row r="139" spans="1:7" x14ac:dyDescent="0.25">
      <c r="A139" s="2">
        <v>0</v>
      </c>
      <c r="B139" s="2" t="s">
        <v>19</v>
      </c>
      <c r="C139" s="2">
        <v>1</v>
      </c>
      <c r="D139" s="2">
        <v>1</v>
      </c>
      <c r="F139" t="str">
        <f>CONCATENATE(B139," ",C139, " ",D139)</f>
        <v xml:space="preserve"> sequential-search 1 1</v>
      </c>
      <c r="G139" s="3">
        <f xml:space="preserve"> 0 + 2.17</f>
        <v>2.17</v>
      </c>
    </row>
    <row r="140" spans="1:7" x14ac:dyDescent="0.25">
      <c r="A140" s="2">
        <v>0</v>
      </c>
      <c r="B140" s="2" t="s">
        <v>19</v>
      </c>
      <c r="C140" s="2">
        <v>1</v>
      </c>
      <c r="D140" s="2">
        <v>1</v>
      </c>
      <c r="F140" t="str">
        <f>CONCATENATE(B140," ",C140, " ",D140)</f>
        <v xml:space="preserve"> sequential-search 1 1</v>
      </c>
      <c r="G140" s="3">
        <f xml:space="preserve"> 0 + 5.68</f>
        <v>5.68</v>
      </c>
    </row>
    <row r="141" spans="1:7" x14ac:dyDescent="0.25">
      <c r="A141" s="2">
        <v>0</v>
      </c>
      <c r="B141" s="2" t="s">
        <v>19</v>
      </c>
      <c r="C141" s="2">
        <v>1</v>
      </c>
      <c r="D141" s="2">
        <v>1</v>
      </c>
      <c r="F141" t="str">
        <f>CONCATENATE(B141," ",C141, " ",D141)</f>
        <v xml:space="preserve"> sequential-search 1 1</v>
      </c>
      <c r="G141" s="3">
        <f xml:space="preserve"> 0 + 3.89</f>
        <v>3.89</v>
      </c>
    </row>
    <row r="142" spans="1:7" x14ac:dyDescent="0.25">
      <c r="A142" s="2">
        <v>0</v>
      </c>
      <c r="B142" s="2" t="s">
        <v>19</v>
      </c>
      <c r="C142" s="2">
        <v>1</v>
      </c>
      <c r="D142" s="2">
        <v>1</v>
      </c>
      <c r="F142" t="str">
        <f>CONCATENATE(B142," ",C142, " ",D142)</f>
        <v xml:space="preserve"> sequential-search 1 1</v>
      </c>
      <c r="G142" s="3">
        <f xml:space="preserve"> 0 + 2.27</f>
        <v>2.27</v>
      </c>
    </row>
    <row r="143" spans="1:7" x14ac:dyDescent="0.25">
      <c r="A143" s="2">
        <v>0</v>
      </c>
      <c r="B143" s="2" t="s">
        <v>19</v>
      </c>
      <c r="C143" s="2">
        <v>1</v>
      </c>
      <c r="D143" s="2">
        <v>1</v>
      </c>
      <c r="F143" t="str">
        <f>CONCATENATE(B143," ",C143, " ",D143)</f>
        <v xml:space="preserve"> sequential-search 1 1</v>
      </c>
      <c r="G143" s="3">
        <f xml:space="preserve"> 0 + 5.45</f>
        <v>5.45</v>
      </c>
    </row>
    <row r="144" spans="1:7" x14ac:dyDescent="0.25">
      <c r="A144" s="2">
        <v>0</v>
      </c>
      <c r="B144" s="2" t="s">
        <v>19</v>
      </c>
      <c r="C144" s="2">
        <v>1</v>
      </c>
      <c r="D144" s="2">
        <v>1</v>
      </c>
      <c r="F144" t="str">
        <f>CONCATENATE(B144," ",C144, " ",D144)</f>
        <v xml:space="preserve"> sequential-search 1 1</v>
      </c>
      <c r="G144" s="3">
        <f xml:space="preserve"> 0 + 3.91</f>
        <v>3.91</v>
      </c>
    </row>
    <row r="145" spans="1:7" x14ac:dyDescent="0.25">
      <c r="A145" s="2">
        <v>0</v>
      </c>
      <c r="B145" s="2" t="s">
        <v>19</v>
      </c>
      <c r="C145" s="2">
        <v>1</v>
      </c>
      <c r="D145" s="2">
        <v>1</v>
      </c>
      <c r="F145" t="str">
        <f>CONCATENATE(B145," ",C145, " ",D145)</f>
        <v xml:space="preserve"> sequential-search 1 1</v>
      </c>
      <c r="G145" s="3">
        <f xml:space="preserve"> 0 + 3.57</f>
        <v>3.57</v>
      </c>
    </row>
    <row r="146" spans="1:7" x14ac:dyDescent="0.25">
      <c r="A146" s="2">
        <v>0</v>
      </c>
      <c r="B146" s="2" t="s">
        <v>19</v>
      </c>
      <c r="C146" s="2">
        <v>1</v>
      </c>
      <c r="D146" s="2">
        <v>1</v>
      </c>
      <c r="F146" t="str">
        <f>CONCATENATE(B146," ",C146, " ",D146)</f>
        <v xml:space="preserve"> sequential-search 1 1</v>
      </c>
      <c r="G146" s="3">
        <f xml:space="preserve"> 0 + 5.61</f>
        <v>5.61</v>
      </c>
    </row>
    <row r="147" spans="1:7" x14ac:dyDescent="0.25">
      <c r="A147" s="2">
        <v>0</v>
      </c>
      <c r="B147" s="2" t="s">
        <v>19</v>
      </c>
      <c r="C147" s="2">
        <v>1</v>
      </c>
      <c r="D147" s="2">
        <v>1</v>
      </c>
      <c r="F147" t="str">
        <f>CONCATENATE(B147," ",C147, " ",D147)</f>
        <v xml:space="preserve"> sequential-search 1 1</v>
      </c>
      <c r="G147" s="3">
        <f xml:space="preserve"> 0 + 4.28</f>
        <v>4.28</v>
      </c>
    </row>
    <row r="148" spans="1:7" x14ac:dyDescent="0.25">
      <c r="A148" s="2">
        <v>0</v>
      </c>
      <c r="B148" s="2" t="s">
        <v>19</v>
      </c>
      <c r="C148" s="2">
        <v>1</v>
      </c>
      <c r="D148" s="2">
        <v>1</v>
      </c>
      <c r="F148" t="str">
        <f>CONCATENATE(B148," ",C148, " ",D148)</f>
        <v xml:space="preserve"> sequential-search 1 1</v>
      </c>
      <c r="G148" s="3">
        <f xml:space="preserve"> 0 + 2.57</f>
        <v>2.57</v>
      </c>
    </row>
    <row r="149" spans="1:7" x14ac:dyDescent="0.25">
      <c r="A149" s="2">
        <v>0</v>
      </c>
      <c r="B149" s="2" t="s">
        <v>19</v>
      </c>
      <c r="C149" s="2">
        <v>1</v>
      </c>
      <c r="D149" s="2">
        <v>1</v>
      </c>
      <c r="F149" t="str">
        <f>CONCATENATE(B149," ",C149, " ",D149)</f>
        <v xml:space="preserve"> sequential-search 1 1</v>
      </c>
      <c r="G149" s="3">
        <f xml:space="preserve"> 0 + 4.95</f>
        <v>4.95</v>
      </c>
    </row>
    <row r="150" spans="1:7" x14ac:dyDescent="0.25">
      <c r="A150" s="2">
        <v>0</v>
      </c>
      <c r="B150" s="2" t="s">
        <v>19</v>
      </c>
      <c r="C150" s="2">
        <v>1</v>
      </c>
      <c r="D150" s="2">
        <v>1</v>
      </c>
      <c r="F150" t="str">
        <f>CONCATENATE(B150," ",C150, " ",D150)</f>
        <v xml:space="preserve"> sequential-search 1 1</v>
      </c>
      <c r="G150" s="3">
        <f xml:space="preserve"> 0 + 3.16</f>
        <v>3.16</v>
      </c>
    </row>
    <row r="151" spans="1:7" x14ac:dyDescent="0.25">
      <c r="A151" s="2">
        <v>0</v>
      </c>
      <c r="B151" s="2" t="s">
        <v>19</v>
      </c>
      <c r="C151" s="2">
        <v>1</v>
      </c>
      <c r="D151" s="2">
        <v>1</v>
      </c>
      <c r="F151" t="str">
        <f>CONCATENATE(B151," ",C151, " ",D151)</f>
        <v xml:space="preserve"> sequential-search 1 1</v>
      </c>
      <c r="G151" s="3">
        <f xml:space="preserve"> 0 + 2.78</f>
        <v>2.78</v>
      </c>
    </row>
    <row r="152" spans="1:7" x14ac:dyDescent="0.25">
      <c r="A152" s="2">
        <v>0</v>
      </c>
      <c r="B152" s="2" t="s">
        <v>18</v>
      </c>
      <c r="C152" s="2">
        <v>1</v>
      </c>
      <c r="D152" s="2">
        <v>1</v>
      </c>
      <c r="F152" t="str">
        <f>CONCATENATE(B152," ",C152, " ",D152)</f>
        <v xml:space="preserve"> parallel-propagate 1 1</v>
      </c>
      <c r="G152" s="3">
        <f xml:space="preserve"> 0 + 5.27</f>
        <v>5.27</v>
      </c>
    </row>
    <row r="153" spans="1:7" x14ac:dyDescent="0.25">
      <c r="A153" s="2">
        <v>0</v>
      </c>
      <c r="B153" s="2" t="s">
        <v>18</v>
      </c>
      <c r="C153" s="2">
        <v>1</v>
      </c>
      <c r="D153" s="2">
        <v>1</v>
      </c>
      <c r="F153" t="str">
        <f>CONCATENATE(B153," ",C153, " ",D153)</f>
        <v xml:space="preserve"> parallel-propagate 1 1</v>
      </c>
      <c r="G153" s="3">
        <f xml:space="preserve"> 0 + 3.41</f>
        <v>3.41</v>
      </c>
    </row>
    <row r="154" spans="1:7" x14ac:dyDescent="0.25">
      <c r="A154" s="2">
        <v>0</v>
      </c>
      <c r="B154" s="2" t="s">
        <v>18</v>
      </c>
      <c r="C154" s="2">
        <v>1</v>
      </c>
      <c r="D154" s="2">
        <v>1</v>
      </c>
      <c r="F154" t="str">
        <f>CONCATENATE(B154," ",C154, " ",D154)</f>
        <v xml:space="preserve"> parallel-propagate 1 1</v>
      </c>
      <c r="G154" s="3">
        <f xml:space="preserve"> 0 + 2.2</f>
        <v>2.2000000000000002</v>
      </c>
    </row>
    <row r="155" spans="1:7" x14ac:dyDescent="0.25">
      <c r="A155" s="2">
        <v>0</v>
      </c>
      <c r="B155" s="2" t="s">
        <v>18</v>
      </c>
      <c r="C155" s="2">
        <v>1</v>
      </c>
      <c r="D155" s="2">
        <v>1</v>
      </c>
      <c r="F155" t="str">
        <f>CONCATENATE(B155," ",C155, " ",D155)</f>
        <v xml:space="preserve"> parallel-propagate 1 1</v>
      </c>
      <c r="G155" s="3">
        <f xml:space="preserve"> 0 + 5.65</f>
        <v>5.65</v>
      </c>
    </row>
    <row r="156" spans="1:7" x14ac:dyDescent="0.25">
      <c r="A156" s="2">
        <v>0</v>
      </c>
      <c r="B156" s="2" t="s">
        <v>18</v>
      </c>
      <c r="C156" s="2">
        <v>1</v>
      </c>
      <c r="D156" s="2">
        <v>1</v>
      </c>
      <c r="F156" t="str">
        <f>CONCATENATE(B156," ",C156, " ",D156)</f>
        <v xml:space="preserve"> parallel-propagate 1 1</v>
      </c>
      <c r="G156" s="3">
        <f xml:space="preserve"> 0 + 7.02</f>
        <v>7.02</v>
      </c>
    </row>
    <row r="157" spans="1:7" x14ac:dyDescent="0.25">
      <c r="A157" s="2">
        <v>0</v>
      </c>
      <c r="B157" s="2" t="s">
        <v>18</v>
      </c>
      <c r="C157" s="2">
        <v>1</v>
      </c>
      <c r="D157" s="2">
        <v>1</v>
      </c>
      <c r="F157" t="str">
        <f>CONCATENATE(B157," ",C157, " ",D157)</f>
        <v xml:space="preserve"> parallel-propagate 1 1</v>
      </c>
      <c r="G157" s="3">
        <f xml:space="preserve"> 0 + 3.4</f>
        <v>3.4</v>
      </c>
    </row>
    <row r="158" spans="1:7" x14ac:dyDescent="0.25">
      <c r="A158" s="2">
        <v>0</v>
      </c>
      <c r="B158" s="2" t="s">
        <v>18</v>
      </c>
      <c r="C158" s="2">
        <v>1</v>
      </c>
      <c r="D158" s="2">
        <v>1</v>
      </c>
      <c r="F158" t="str">
        <f>CONCATENATE(B158," ",C158, " ",D158)</f>
        <v xml:space="preserve"> parallel-propagate 1 1</v>
      </c>
      <c r="G158" s="3">
        <f xml:space="preserve"> 0 + 4.76</f>
        <v>4.76</v>
      </c>
    </row>
    <row r="159" spans="1:7" x14ac:dyDescent="0.25">
      <c r="A159" s="2">
        <v>0</v>
      </c>
      <c r="B159" s="2" t="s">
        <v>18</v>
      </c>
      <c r="C159" s="2">
        <v>1</v>
      </c>
      <c r="D159" s="2">
        <v>1</v>
      </c>
      <c r="F159" t="str">
        <f>CONCATENATE(B159," ",C159, " ",D159)</f>
        <v xml:space="preserve"> parallel-propagate 1 1</v>
      </c>
      <c r="G159" s="3">
        <f xml:space="preserve"> 0 + 3.41</f>
        <v>3.41</v>
      </c>
    </row>
    <row r="160" spans="1:7" x14ac:dyDescent="0.25">
      <c r="A160" s="2">
        <v>0</v>
      </c>
      <c r="B160" s="2" t="s">
        <v>18</v>
      </c>
      <c r="C160" s="2">
        <v>1</v>
      </c>
      <c r="D160" s="2">
        <v>1</v>
      </c>
      <c r="F160" t="str">
        <f>CONCATENATE(B160," ",C160, " ",D160)</f>
        <v xml:space="preserve"> parallel-propagate 1 1</v>
      </c>
      <c r="G160" s="3">
        <f xml:space="preserve"> 0 + 2.97</f>
        <v>2.97</v>
      </c>
    </row>
    <row r="161" spans="1:7" x14ac:dyDescent="0.25">
      <c r="A161" s="2">
        <v>0</v>
      </c>
      <c r="B161" s="2" t="s">
        <v>18</v>
      </c>
      <c r="C161" s="2">
        <v>1</v>
      </c>
      <c r="D161" s="2">
        <v>1</v>
      </c>
      <c r="F161" t="str">
        <f>CONCATENATE(B161," ",C161, " ",D161)</f>
        <v xml:space="preserve"> parallel-propagate 1 1</v>
      </c>
      <c r="G161" s="3">
        <f xml:space="preserve"> 0 + 5.37</f>
        <v>5.37</v>
      </c>
    </row>
    <row r="162" spans="1:7" x14ac:dyDescent="0.25">
      <c r="A162" s="2">
        <v>0</v>
      </c>
      <c r="B162" s="2" t="s">
        <v>18</v>
      </c>
      <c r="C162" s="2">
        <v>1</v>
      </c>
      <c r="D162" s="2">
        <v>1</v>
      </c>
      <c r="F162" t="str">
        <f>CONCATENATE(B162," ",C162, " ",D162)</f>
        <v xml:space="preserve"> parallel-propagate 1 1</v>
      </c>
      <c r="G162" s="3">
        <f xml:space="preserve"> 0 + 3.83</f>
        <v>3.83</v>
      </c>
    </row>
    <row r="163" spans="1:7" x14ac:dyDescent="0.25">
      <c r="A163" s="2">
        <v>0</v>
      </c>
      <c r="B163" s="2" t="s">
        <v>18</v>
      </c>
      <c r="C163" s="2">
        <v>1</v>
      </c>
      <c r="D163" s="2">
        <v>1</v>
      </c>
      <c r="F163" t="str">
        <f>CONCATENATE(B163," ",C163, " ",D163)</f>
        <v xml:space="preserve"> parallel-propagate 1 1</v>
      </c>
      <c r="G163" s="3">
        <f xml:space="preserve"> 0 + 2.63</f>
        <v>2.63</v>
      </c>
    </row>
    <row r="164" spans="1:7" x14ac:dyDescent="0.25">
      <c r="A164" s="2">
        <v>0</v>
      </c>
      <c r="B164" s="2" t="s">
        <v>18</v>
      </c>
      <c r="C164" s="2">
        <v>1</v>
      </c>
      <c r="D164" s="2">
        <v>1</v>
      </c>
      <c r="F164" t="str">
        <f>CONCATENATE(B164," ",C164, " ",D164)</f>
        <v xml:space="preserve"> parallel-propagate 1 1</v>
      </c>
      <c r="G164" s="3">
        <f xml:space="preserve"> 0 + 5.99</f>
        <v>5.99</v>
      </c>
    </row>
    <row r="165" spans="1:7" x14ac:dyDescent="0.25">
      <c r="A165" s="2">
        <v>0</v>
      </c>
      <c r="B165" s="2" t="s">
        <v>18</v>
      </c>
      <c r="C165" s="2">
        <v>1</v>
      </c>
      <c r="D165" s="2">
        <v>1</v>
      </c>
      <c r="F165" t="str">
        <f>CONCATENATE(B165," ",C165, " ",D165)</f>
        <v xml:space="preserve"> parallel-propagate 1 1</v>
      </c>
      <c r="G165" s="3">
        <f xml:space="preserve"> 0 + 3.72</f>
        <v>3.72</v>
      </c>
    </row>
    <row r="166" spans="1:7" x14ac:dyDescent="0.25">
      <c r="A166" s="2">
        <v>0</v>
      </c>
      <c r="B166" s="2" t="s">
        <v>18</v>
      </c>
      <c r="C166" s="2">
        <v>1</v>
      </c>
      <c r="D166" s="2">
        <v>1</v>
      </c>
      <c r="F166" t="str">
        <f>CONCATENATE(B166," ",C166, " ",D166)</f>
        <v xml:space="preserve"> parallel-propagate 1 1</v>
      </c>
      <c r="G166" s="3">
        <f xml:space="preserve"> 0 + 2.09</f>
        <v>2.09</v>
      </c>
    </row>
    <row r="167" spans="1:7" x14ac:dyDescent="0.25">
      <c r="A167" s="2">
        <v>0</v>
      </c>
      <c r="B167" s="2" t="s">
        <v>18</v>
      </c>
      <c r="C167" s="2">
        <v>1</v>
      </c>
      <c r="D167" s="2">
        <v>1</v>
      </c>
      <c r="F167" t="str">
        <f>CONCATENATE(B167," ",C167, " ",D167)</f>
        <v xml:space="preserve"> parallel-propagate 1 1</v>
      </c>
      <c r="G167" s="3">
        <f xml:space="preserve"> 0 + 5.43</f>
        <v>5.43</v>
      </c>
    </row>
    <row r="168" spans="1:7" x14ac:dyDescent="0.25">
      <c r="A168" s="2">
        <v>0</v>
      </c>
      <c r="B168" s="2" t="s">
        <v>18</v>
      </c>
      <c r="C168" s="2">
        <v>1</v>
      </c>
      <c r="D168" s="2">
        <v>1</v>
      </c>
      <c r="F168" t="str">
        <f>CONCATENATE(B168," ",C168, " ",D168)</f>
        <v xml:space="preserve"> parallel-propagate 1 1</v>
      </c>
      <c r="G168" s="3">
        <f xml:space="preserve"> 0 + 3.51</f>
        <v>3.51</v>
      </c>
    </row>
    <row r="169" spans="1:7" x14ac:dyDescent="0.25">
      <c r="A169" s="2">
        <v>0</v>
      </c>
      <c r="B169" s="2" t="s">
        <v>18</v>
      </c>
      <c r="C169" s="2">
        <v>1</v>
      </c>
      <c r="D169" s="2">
        <v>1</v>
      </c>
      <c r="F169" t="str">
        <f>CONCATENATE(B169," ",C169, " ",D169)</f>
        <v xml:space="preserve"> parallel-propagate 1 1</v>
      </c>
      <c r="G169" s="3">
        <f xml:space="preserve"> 0 + 1.95</f>
        <v>1.95</v>
      </c>
    </row>
    <row r="170" spans="1:7" x14ac:dyDescent="0.25">
      <c r="A170" s="2">
        <v>0</v>
      </c>
      <c r="B170" s="2" t="s">
        <v>18</v>
      </c>
      <c r="C170" s="2">
        <v>1</v>
      </c>
      <c r="D170" s="2">
        <v>1</v>
      </c>
      <c r="F170" t="str">
        <f>CONCATENATE(B170," ",C170, " ",D170)</f>
        <v xml:space="preserve"> parallel-propagate 1 1</v>
      </c>
      <c r="G170" s="3">
        <f xml:space="preserve"> 0 + 6.01</f>
        <v>6.01</v>
      </c>
    </row>
    <row r="171" spans="1:7" x14ac:dyDescent="0.25">
      <c r="A171" s="2">
        <v>0</v>
      </c>
      <c r="B171" s="2" t="s">
        <v>18</v>
      </c>
      <c r="C171" s="2">
        <v>1</v>
      </c>
      <c r="D171" s="2">
        <v>1</v>
      </c>
      <c r="F171" t="str">
        <f>CONCATENATE(B171," ",C171, " ",D171)</f>
        <v xml:space="preserve"> parallel-propagate 1 1</v>
      </c>
      <c r="G171" s="3">
        <f xml:space="preserve"> 0 + 3.57</f>
        <v>3.57</v>
      </c>
    </row>
    <row r="172" spans="1:7" x14ac:dyDescent="0.25">
      <c r="A172" s="2">
        <v>0</v>
      </c>
      <c r="B172" s="2" t="s">
        <v>18</v>
      </c>
      <c r="C172" s="2">
        <v>1</v>
      </c>
      <c r="D172" s="2">
        <v>1</v>
      </c>
      <c r="F172" t="str">
        <f>CONCATENATE(B172," ",C172, " ",D172)</f>
        <v xml:space="preserve"> parallel-propagate 1 1</v>
      </c>
      <c r="G172" s="3">
        <f xml:space="preserve"> 0 + 2.89</f>
        <v>2.89</v>
      </c>
    </row>
    <row r="173" spans="1:7" x14ac:dyDescent="0.25">
      <c r="A173" s="2">
        <v>0</v>
      </c>
      <c r="B173" s="2" t="s">
        <v>18</v>
      </c>
      <c r="C173" s="2">
        <v>1</v>
      </c>
      <c r="D173" s="2">
        <v>1</v>
      </c>
      <c r="F173" t="str">
        <f>CONCATENATE(B173," ",C173, " ",D173)</f>
        <v xml:space="preserve"> parallel-propagate 1 1</v>
      </c>
      <c r="G173" s="3">
        <f xml:space="preserve"> 0 + 5.17</f>
        <v>5.17</v>
      </c>
    </row>
    <row r="174" spans="1:7" x14ac:dyDescent="0.25">
      <c r="A174" s="2">
        <v>0</v>
      </c>
      <c r="B174" s="2" t="s">
        <v>18</v>
      </c>
      <c r="C174" s="2">
        <v>1</v>
      </c>
      <c r="D174" s="2">
        <v>1</v>
      </c>
      <c r="F174" t="str">
        <f>CONCATENATE(B174," ",C174, " ",D174)</f>
        <v xml:space="preserve"> parallel-propagate 1 1</v>
      </c>
      <c r="G174" s="3">
        <f xml:space="preserve"> 0 + 3.73</f>
        <v>3.73</v>
      </c>
    </row>
    <row r="175" spans="1:7" x14ac:dyDescent="0.25">
      <c r="A175" s="2">
        <v>0</v>
      </c>
      <c r="B175" s="2" t="s">
        <v>18</v>
      </c>
      <c r="C175" s="2">
        <v>1</v>
      </c>
      <c r="D175" s="2">
        <v>1</v>
      </c>
      <c r="F175" t="str">
        <f>CONCATENATE(B175," ",C175, " ",D175)</f>
        <v xml:space="preserve"> parallel-propagate 1 1</v>
      </c>
      <c r="G175" s="3">
        <f xml:space="preserve"> 0 + 2.77</f>
        <v>2.77</v>
      </c>
    </row>
    <row r="176" spans="1:7" x14ac:dyDescent="0.25">
      <c r="A176" s="2">
        <v>0</v>
      </c>
      <c r="B176" s="2" t="s">
        <v>18</v>
      </c>
      <c r="C176" s="2">
        <v>1</v>
      </c>
      <c r="D176" s="2">
        <v>1</v>
      </c>
      <c r="F176" t="str">
        <f>CONCATENATE(B176," ",C176, " ",D176)</f>
        <v xml:space="preserve"> parallel-propagate 1 1</v>
      </c>
      <c r="G176" s="3">
        <f xml:space="preserve"> 0 + 5.36</f>
        <v>5.36</v>
      </c>
    </row>
    <row r="177" spans="1:7" x14ac:dyDescent="0.25">
      <c r="A177" s="2">
        <v>0</v>
      </c>
      <c r="B177" s="2" t="s">
        <v>18</v>
      </c>
      <c r="C177" s="2">
        <v>1</v>
      </c>
      <c r="D177" s="2">
        <v>1</v>
      </c>
      <c r="F177" t="str">
        <f>CONCATENATE(B177," ",C177, " ",D177)</f>
        <v xml:space="preserve"> parallel-propagate 1 1</v>
      </c>
      <c r="G177" s="3">
        <f xml:space="preserve"> 0 + 3.29</f>
        <v>3.29</v>
      </c>
    </row>
    <row r="178" spans="1:7" x14ac:dyDescent="0.25">
      <c r="A178" s="2">
        <v>0</v>
      </c>
      <c r="B178" s="2" t="s">
        <v>18</v>
      </c>
      <c r="C178" s="2">
        <v>1</v>
      </c>
      <c r="D178" s="2">
        <v>1</v>
      </c>
      <c r="F178" t="str">
        <f>CONCATENATE(B178," ",C178, " ",D178)</f>
        <v xml:space="preserve"> parallel-propagate 1 1</v>
      </c>
      <c r="G178" s="3">
        <f xml:space="preserve"> 0 + 2.68</f>
        <v>2.68</v>
      </c>
    </row>
    <row r="179" spans="1:7" x14ac:dyDescent="0.25">
      <c r="A179" s="2">
        <v>0</v>
      </c>
      <c r="B179" s="2" t="s">
        <v>18</v>
      </c>
      <c r="C179" s="2">
        <v>1</v>
      </c>
      <c r="D179" s="2">
        <v>1</v>
      </c>
      <c r="F179" t="str">
        <f>CONCATENATE(B179," ",C179, " ",D179)</f>
        <v xml:space="preserve"> parallel-propagate 1 1</v>
      </c>
      <c r="G179" s="3">
        <f xml:space="preserve"> 0 + 5.97</f>
        <v>5.97</v>
      </c>
    </row>
    <row r="180" spans="1:7" x14ac:dyDescent="0.25">
      <c r="A180" s="2">
        <v>0</v>
      </c>
      <c r="B180" s="2" t="s">
        <v>18</v>
      </c>
      <c r="C180" s="2">
        <v>1</v>
      </c>
      <c r="D180" s="2">
        <v>1</v>
      </c>
      <c r="F180" t="str">
        <f>CONCATENATE(B180," ",C180, " ",D180)</f>
        <v xml:space="preserve"> parallel-propagate 1 1</v>
      </c>
      <c r="G180" s="3">
        <f xml:space="preserve"> 0 + 3.85</f>
        <v>3.85</v>
      </c>
    </row>
    <row r="181" spans="1:7" x14ac:dyDescent="0.25">
      <c r="A181" s="2">
        <v>0</v>
      </c>
      <c r="B181" s="2" t="s">
        <v>18</v>
      </c>
      <c r="C181" s="2">
        <v>1</v>
      </c>
      <c r="D181" s="2">
        <v>1</v>
      </c>
      <c r="F181" t="str">
        <f>CONCATENATE(B181," ",C181, " ",D181)</f>
        <v xml:space="preserve"> parallel-propagate 1 1</v>
      </c>
      <c r="G181" s="3">
        <f xml:space="preserve"> 0 + 2.1</f>
        <v>2.1</v>
      </c>
    </row>
    <row r="182" spans="1:7" x14ac:dyDescent="0.25">
      <c r="A182" s="2">
        <v>0</v>
      </c>
      <c r="B182" s="2" t="s">
        <v>18</v>
      </c>
      <c r="C182" s="2">
        <v>1</v>
      </c>
      <c r="D182" s="2">
        <v>1</v>
      </c>
      <c r="F182" t="str">
        <f>CONCATENATE(B182," ",C182, " ",D182)</f>
        <v xml:space="preserve"> parallel-propagate 1 1</v>
      </c>
      <c r="G182" s="3">
        <f xml:space="preserve"> 0 + 5.13</f>
        <v>5.13</v>
      </c>
    </row>
    <row r="183" spans="1:7" x14ac:dyDescent="0.25">
      <c r="A183" s="2">
        <v>0</v>
      </c>
      <c r="B183" s="2" t="s">
        <v>18</v>
      </c>
      <c r="C183" s="2">
        <v>1</v>
      </c>
      <c r="D183" s="2">
        <v>1</v>
      </c>
      <c r="F183" t="str">
        <f>CONCATENATE(B183," ",C183, " ",D183)</f>
        <v xml:space="preserve"> parallel-propagate 1 1</v>
      </c>
      <c r="G183" s="3">
        <f xml:space="preserve"> 0 + 3.5</f>
        <v>3.5</v>
      </c>
    </row>
    <row r="184" spans="1:7" x14ac:dyDescent="0.25">
      <c r="A184" s="2">
        <v>0</v>
      </c>
      <c r="B184" s="2" t="s">
        <v>18</v>
      </c>
      <c r="C184" s="2">
        <v>1</v>
      </c>
      <c r="D184" s="2">
        <v>1</v>
      </c>
      <c r="F184" t="str">
        <f>CONCATENATE(B184," ",C184, " ",D184)</f>
        <v xml:space="preserve"> parallel-propagate 1 1</v>
      </c>
      <c r="G184" s="3">
        <f xml:space="preserve"> 0 + 2.22</f>
        <v>2.2200000000000002</v>
      </c>
    </row>
    <row r="185" spans="1:7" x14ac:dyDescent="0.25">
      <c r="A185" s="2">
        <v>0</v>
      </c>
      <c r="B185" s="2" t="s">
        <v>18</v>
      </c>
      <c r="C185" s="2">
        <v>1</v>
      </c>
      <c r="D185" s="2">
        <v>1</v>
      </c>
      <c r="F185" t="str">
        <f>CONCATENATE(B185," ",C185, " ",D185)</f>
        <v xml:space="preserve"> parallel-propagate 1 1</v>
      </c>
      <c r="G185" s="3">
        <f xml:space="preserve"> 0 + 4.44</f>
        <v>4.4400000000000004</v>
      </c>
    </row>
    <row r="186" spans="1:7" x14ac:dyDescent="0.25">
      <c r="A186" s="2">
        <v>0</v>
      </c>
      <c r="B186" s="2" t="s">
        <v>18</v>
      </c>
      <c r="C186" s="2">
        <v>1</v>
      </c>
      <c r="D186" s="2">
        <v>1</v>
      </c>
      <c r="F186" t="str">
        <f>CONCATENATE(B186," ",C186, " ",D186)</f>
        <v xml:space="preserve"> parallel-propagate 1 1</v>
      </c>
      <c r="G186" s="3">
        <f xml:space="preserve"> 0 + 3.01</f>
        <v>3.01</v>
      </c>
    </row>
    <row r="187" spans="1:7" x14ac:dyDescent="0.25">
      <c r="A187" s="2">
        <v>0</v>
      </c>
      <c r="B187" s="2" t="s">
        <v>18</v>
      </c>
      <c r="C187" s="2">
        <v>1</v>
      </c>
      <c r="D187" s="2">
        <v>1</v>
      </c>
      <c r="F187" t="str">
        <f>CONCATENATE(B187," ",C187, " ",D187)</f>
        <v xml:space="preserve"> parallel-propagate 1 1</v>
      </c>
      <c r="G187" s="3">
        <f xml:space="preserve"> 0 + 2.4</f>
        <v>2.4</v>
      </c>
    </row>
    <row r="188" spans="1:7" x14ac:dyDescent="0.25">
      <c r="A188" s="2">
        <v>0</v>
      </c>
      <c r="B188" s="2" t="s">
        <v>18</v>
      </c>
      <c r="C188" s="2">
        <v>1</v>
      </c>
      <c r="D188" s="2">
        <v>1</v>
      </c>
      <c r="F188" t="str">
        <f>CONCATENATE(B188," ",C188, " ",D188)</f>
        <v xml:space="preserve"> parallel-propagate 1 1</v>
      </c>
      <c r="G188" s="3">
        <f xml:space="preserve"> 0 + 4.95</f>
        <v>4.95</v>
      </c>
    </row>
    <row r="189" spans="1:7" x14ac:dyDescent="0.25">
      <c r="A189" s="2">
        <v>0</v>
      </c>
      <c r="B189" s="2" t="s">
        <v>18</v>
      </c>
      <c r="C189" s="2">
        <v>1</v>
      </c>
      <c r="D189" s="2">
        <v>1</v>
      </c>
      <c r="F189" t="str">
        <f>CONCATENATE(B189," ",C189, " ",D189)</f>
        <v xml:space="preserve"> parallel-propagate 1 1</v>
      </c>
      <c r="G189" s="3">
        <f xml:space="preserve"> 0 + 4.14</f>
        <v>4.1399999999999997</v>
      </c>
    </row>
    <row r="190" spans="1:7" x14ac:dyDescent="0.25">
      <c r="A190" s="2">
        <v>0</v>
      </c>
      <c r="B190" s="2" t="s">
        <v>18</v>
      </c>
      <c r="C190" s="2">
        <v>1</v>
      </c>
      <c r="D190" s="2">
        <v>1</v>
      </c>
      <c r="F190" t="str">
        <f>CONCATENATE(B190," ",C190, " ",D190)</f>
        <v xml:space="preserve"> parallel-propagate 1 1</v>
      </c>
      <c r="G190" s="3">
        <f xml:space="preserve"> 0 + 2</f>
        <v>2</v>
      </c>
    </row>
    <row r="191" spans="1:7" x14ac:dyDescent="0.25">
      <c r="A191" s="2">
        <v>0</v>
      </c>
      <c r="B191" s="2" t="s">
        <v>18</v>
      </c>
      <c r="C191" s="2">
        <v>1</v>
      </c>
      <c r="D191" s="2">
        <v>1</v>
      </c>
      <c r="F191" t="str">
        <f>CONCATENATE(B191," ",C191, " ",D191)</f>
        <v xml:space="preserve"> parallel-propagate 1 1</v>
      </c>
      <c r="G191" s="3">
        <f xml:space="preserve"> 0 + 5.01</f>
        <v>5.01</v>
      </c>
    </row>
    <row r="192" spans="1:7" x14ac:dyDescent="0.25">
      <c r="A192" s="2">
        <v>0</v>
      </c>
      <c r="B192" s="2" t="s">
        <v>18</v>
      </c>
      <c r="C192" s="2">
        <v>1</v>
      </c>
      <c r="D192" s="2">
        <v>1</v>
      </c>
      <c r="F192" t="str">
        <f>CONCATENATE(B192," ",C192, " ",D192)</f>
        <v xml:space="preserve"> parallel-propagate 1 1</v>
      </c>
      <c r="G192" s="3">
        <f xml:space="preserve"> 0 + 6.31</f>
        <v>6.31</v>
      </c>
    </row>
    <row r="193" spans="1:7" x14ac:dyDescent="0.25">
      <c r="A193" s="2">
        <v>0</v>
      </c>
      <c r="B193" s="2" t="s">
        <v>18</v>
      </c>
      <c r="C193" s="2">
        <v>1</v>
      </c>
      <c r="D193" s="2">
        <v>1</v>
      </c>
      <c r="F193" t="str">
        <f>CONCATENATE(B193," ",C193, " ",D193)</f>
        <v xml:space="preserve"> parallel-propagate 1 1</v>
      </c>
      <c r="G193" s="3">
        <f xml:space="preserve"> 0 + 2.07</f>
        <v>2.0699999999999998</v>
      </c>
    </row>
    <row r="194" spans="1:7" x14ac:dyDescent="0.25">
      <c r="A194" s="2">
        <v>0</v>
      </c>
      <c r="B194" s="2" t="s">
        <v>18</v>
      </c>
      <c r="C194" s="2">
        <v>1</v>
      </c>
      <c r="D194" s="2">
        <v>1</v>
      </c>
      <c r="F194" t="str">
        <f>CONCATENATE(B194," ",C194, " ",D194)</f>
        <v xml:space="preserve"> parallel-propagate 1 1</v>
      </c>
      <c r="G194" s="3">
        <f xml:space="preserve"> 0 + 5.27</f>
        <v>5.27</v>
      </c>
    </row>
    <row r="195" spans="1:7" x14ac:dyDescent="0.25">
      <c r="A195" s="2">
        <v>0</v>
      </c>
      <c r="B195" s="2" t="s">
        <v>18</v>
      </c>
      <c r="C195" s="2">
        <v>1</v>
      </c>
      <c r="D195" s="2">
        <v>1</v>
      </c>
      <c r="F195" t="str">
        <f>CONCATENATE(B195," ",C195, " ",D195)</f>
        <v xml:space="preserve"> parallel-propagate 1 1</v>
      </c>
      <c r="G195" s="3">
        <f xml:space="preserve"> 0 + 3.08</f>
        <v>3.08</v>
      </c>
    </row>
    <row r="196" spans="1:7" x14ac:dyDescent="0.25">
      <c r="A196" s="2">
        <v>0</v>
      </c>
      <c r="B196" s="2" t="s">
        <v>18</v>
      </c>
      <c r="C196" s="2">
        <v>1</v>
      </c>
      <c r="D196" s="2">
        <v>1</v>
      </c>
      <c r="F196" t="str">
        <f>CONCATENATE(B196," ",C196, " ",D196)</f>
        <v xml:space="preserve"> parallel-propagate 1 1</v>
      </c>
      <c r="G196" s="3">
        <f xml:space="preserve"> 0 + 2.23</f>
        <v>2.23</v>
      </c>
    </row>
    <row r="197" spans="1:7" x14ac:dyDescent="0.25">
      <c r="A197" s="2">
        <v>0</v>
      </c>
      <c r="B197" s="2" t="s">
        <v>18</v>
      </c>
      <c r="C197" s="2">
        <v>1</v>
      </c>
      <c r="D197" s="2">
        <v>1</v>
      </c>
      <c r="F197" t="str">
        <f>CONCATENATE(B197," ",C197, " ",D197)</f>
        <v xml:space="preserve"> parallel-propagate 1 1</v>
      </c>
      <c r="G197" s="3">
        <f xml:space="preserve"> 0 + 4.51</f>
        <v>4.51</v>
      </c>
    </row>
    <row r="198" spans="1:7" x14ac:dyDescent="0.25">
      <c r="A198" s="2">
        <v>0</v>
      </c>
      <c r="B198" s="2" t="s">
        <v>18</v>
      </c>
      <c r="C198" s="2">
        <v>1</v>
      </c>
      <c r="D198" s="2">
        <v>1</v>
      </c>
      <c r="F198" t="str">
        <f>CONCATENATE(B198," ",C198, " ",D198)</f>
        <v xml:space="preserve"> parallel-propagate 1 1</v>
      </c>
      <c r="G198" s="3">
        <f xml:space="preserve"> 0 + 3.39</f>
        <v>3.39</v>
      </c>
    </row>
    <row r="199" spans="1:7" x14ac:dyDescent="0.25">
      <c r="A199" s="2">
        <v>0</v>
      </c>
      <c r="B199" s="2" t="s">
        <v>18</v>
      </c>
      <c r="C199" s="2">
        <v>1</v>
      </c>
      <c r="D199" s="2">
        <v>1</v>
      </c>
      <c r="F199" t="str">
        <f>CONCATENATE(B199," ",C199, " ",D199)</f>
        <v xml:space="preserve"> parallel-propagate 1 1</v>
      </c>
      <c r="G199" s="3">
        <f xml:space="preserve"> 0 + 2.08</f>
        <v>2.08</v>
      </c>
    </row>
    <row r="200" spans="1:7" x14ac:dyDescent="0.25">
      <c r="A200" s="2">
        <v>0</v>
      </c>
      <c r="B200" s="2" t="s">
        <v>18</v>
      </c>
      <c r="C200" s="2">
        <v>1</v>
      </c>
      <c r="D200" s="2">
        <v>1</v>
      </c>
      <c r="F200" t="str">
        <f>CONCATENATE(B200," ",C200, " ",D200)</f>
        <v xml:space="preserve"> parallel-propagate 1 1</v>
      </c>
      <c r="G200" s="3">
        <f xml:space="preserve"> 0 + 5.14</f>
        <v>5.14</v>
      </c>
    </row>
    <row r="201" spans="1:7" x14ac:dyDescent="0.25">
      <c r="A201" s="2">
        <v>0</v>
      </c>
      <c r="B201" s="2" t="s">
        <v>18</v>
      </c>
      <c r="C201" s="2">
        <v>1</v>
      </c>
      <c r="D201" s="2">
        <v>1</v>
      </c>
      <c r="F201" t="str">
        <f>CONCATENATE(B201," ",C201, " ",D201)</f>
        <v xml:space="preserve"> parallel-propagate 1 1</v>
      </c>
      <c r="G201" s="3">
        <f xml:space="preserve"> 0 + 3.54</f>
        <v>3.54</v>
      </c>
    </row>
    <row r="202" spans="1:7" x14ac:dyDescent="0.25">
      <c r="A202" s="2">
        <v>0</v>
      </c>
      <c r="B202" s="2" t="s">
        <v>18</v>
      </c>
      <c r="C202" s="2">
        <v>1</v>
      </c>
      <c r="D202" s="2">
        <v>1</v>
      </c>
      <c r="F202" t="str">
        <f>CONCATENATE(B202," ",C202, " ",D202)</f>
        <v xml:space="preserve"> parallel-propagate 1 1</v>
      </c>
      <c r="G202" s="3">
        <f xml:space="preserve"> 0 + 2.37</f>
        <v>2.37</v>
      </c>
    </row>
    <row r="203" spans="1:7" x14ac:dyDescent="0.25">
      <c r="A203" s="2">
        <v>0</v>
      </c>
      <c r="B203" s="2" t="s">
        <v>18</v>
      </c>
      <c r="C203" s="2">
        <v>1</v>
      </c>
      <c r="D203" s="2">
        <v>1</v>
      </c>
      <c r="F203" t="str">
        <f>CONCATENATE(B203," ",C203, " ",D203)</f>
        <v xml:space="preserve"> parallel-propagate 1 1</v>
      </c>
      <c r="G203" s="3">
        <f xml:space="preserve"> 0 + 4.56</f>
        <v>4.5599999999999996</v>
      </c>
    </row>
    <row r="204" spans="1:7" x14ac:dyDescent="0.25">
      <c r="A204" s="2">
        <v>0</v>
      </c>
      <c r="B204" s="2" t="s">
        <v>18</v>
      </c>
      <c r="C204" s="2">
        <v>1</v>
      </c>
      <c r="D204" s="2">
        <v>1</v>
      </c>
      <c r="F204" t="str">
        <f>CONCATENATE(B204," ",C204, " ",D204)</f>
        <v xml:space="preserve"> parallel-propagate 1 1</v>
      </c>
      <c r="G204" s="3">
        <f xml:space="preserve"> 0 + 3.48</f>
        <v>3.48</v>
      </c>
    </row>
    <row r="205" spans="1:7" x14ac:dyDescent="0.25">
      <c r="A205" s="2">
        <v>0</v>
      </c>
      <c r="B205" s="2" t="s">
        <v>18</v>
      </c>
      <c r="C205" s="2">
        <v>1</v>
      </c>
      <c r="D205" s="2">
        <v>1</v>
      </c>
      <c r="F205" t="str">
        <f>CONCATENATE(B205," ",C205, " ",D205)</f>
        <v xml:space="preserve"> parallel-propagate 1 1</v>
      </c>
      <c r="G205" s="3">
        <f xml:space="preserve"> 0 + 2.73</f>
        <v>2.73</v>
      </c>
    </row>
    <row r="206" spans="1:7" x14ac:dyDescent="0.25">
      <c r="A206" s="2">
        <v>0</v>
      </c>
      <c r="B206" s="2" t="s">
        <v>18</v>
      </c>
      <c r="C206" s="2">
        <v>1</v>
      </c>
      <c r="D206" s="2">
        <v>1</v>
      </c>
      <c r="F206" t="str">
        <f>CONCATENATE(B206," ",C206, " ",D206)</f>
        <v xml:space="preserve"> parallel-propagate 1 1</v>
      </c>
      <c r="G206" s="3">
        <f xml:space="preserve"> 0 + 5.47</f>
        <v>5.47</v>
      </c>
    </row>
    <row r="207" spans="1:7" x14ac:dyDescent="0.25">
      <c r="A207" s="2">
        <v>0</v>
      </c>
      <c r="B207" s="2" t="s">
        <v>18</v>
      </c>
      <c r="C207" s="2">
        <v>1</v>
      </c>
      <c r="D207" s="2">
        <v>1</v>
      </c>
      <c r="F207" t="str">
        <f>CONCATENATE(B207," ",C207, " ",D207)</f>
        <v xml:space="preserve"> parallel-propagate 1 1</v>
      </c>
      <c r="G207" s="3">
        <f xml:space="preserve"> 0 + 3.04</f>
        <v>3.04</v>
      </c>
    </row>
    <row r="208" spans="1:7" x14ac:dyDescent="0.25">
      <c r="A208" s="2">
        <v>0</v>
      </c>
      <c r="B208" s="2" t="s">
        <v>18</v>
      </c>
      <c r="C208" s="2">
        <v>1</v>
      </c>
      <c r="D208" s="2">
        <v>1</v>
      </c>
      <c r="F208" t="str">
        <f>CONCATENATE(B208," ",C208, " ",D208)</f>
        <v xml:space="preserve"> parallel-propagate 1 1</v>
      </c>
      <c r="G208" s="3">
        <f xml:space="preserve"> 0 + 2.52</f>
        <v>2.52</v>
      </c>
    </row>
    <row r="209" spans="1:7" x14ac:dyDescent="0.25">
      <c r="A209" s="2">
        <v>0</v>
      </c>
      <c r="B209" s="2" t="s">
        <v>18</v>
      </c>
      <c r="C209" s="2">
        <v>1</v>
      </c>
      <c r="D209" s="2">
        <v>1</v>
      </c>
      <c r="F209" t="str">
        <f>CONCATENATE(B209," ",C209, " ",D209)</f>
        <v xml:space="preserve"> parallel-propagate 1 1</v>
      </c>
      <c r="G209" s="3">
        <f xml:space="preserve"> 0 + 5.69</f>
        <v>5.69</v>
      </c>
    </row>
    <row r="210" spans="1:7" x14ac:dyDescent="0.25">
      <c r="A210" s="2">
        <v>0</v>
      </c>
      <c r="B210" s="2" t="s">
        <v>18</v>
      </c>
      <c r="C210" s="2">
        <v>1</v>
      </c>
      <c r="D210" s="2">
        <v>1</v>
      </c>
      <c r="F210" t="str">
        <f>CONCATENATE(B210," ",C210, " ",D210)</f>
        <v xml:space="preserve"> parallel-propagate 1 1</v>
      </c>
      <c r="G210" s="3">
        <f xml:space="preserve"> 0 + 3.89</f>
        <v>3.89</v>
      </c>
    </row>
    <row r="211" spans="1:7" x14ac:dyDescent="0.25">
      <c r="A211" s="2">
        <v>0</v>
      </c>
      <c r="B211" s="2" t="s">
        <v>18</v>
      </c>
      <c r="C211" s="2">
        <v>1</v>
      </c>
      <c r="D211" s="2">
        <v>1</v>
      </c>
      <c r="F211" t="str">
        <f>CONCATENATE(B211," ",C211, " ",D211)</f>
        <v xml:space="preserve"> parallel-propagate 1 1</v>
      </c>
      <c r="G211" s="3">
        <f xml:space="preserve"> 0 + 2.25</f>
        <v>2.25</v>
      </c>
    </row>
    <row r="212" spans="1:7" x14ac:dyDescent="0.25">
      <c r="A212" s="2">
        <v>0</v>
      </c>
      <c r="B212" s="2" t="s">
        <v>18</v>
      </c>
      <c r="C212" s="2">
        <v>1</v>
      </c>
      <c r="D212" s="2">
        <v>1</v>
      </c>
      <c r="F212" t="str">
        <f>CONCATENATE(B212," ",C212, " ",D212)</f>
        <v xml:space="preserve"> parallel-propagate 1 1</v>
      </c>
      <c r="G212" s="3">
        <f xml:space="preserve"> 0 + 4.5</f>
        <v>4.5</v>
      </c>
    </row>
    <row r="213" spans="1:7" x14ac:dyDescent="0.25">
      <c r="A213" s="2">
        <v>0</v>
      </c>
      <c r="B213" s="2" t="s">
        <v>18</v>
      </c>
      <c r="C213" s="2">
        <v>1</v>
      </c>
      <c r="D213" s="2">
        <v>1</v>
      </c>
      <c r="F213" t="str">
        <f>CONCATENATE(B213," ",C213, " ",D213)</f>
        <v xml:space="preserve"> parallel-propagate 1 1</v>
      </c>
      <c r="G213" s="3">
        <f xml:space="preserve"> 0 + 4.01</f>
        <v>4.01</v>
      </c>
    </row>
    <row r="214" spans="1:7" x14ac:dyDescent="0.25">
      <c r="A214" s="2">
        <v>0</v>
      </c>
      <c r="B214" s="2" t="s">
        <v>18</v>
      </c>
      <c r="C214" s="2">
        <v>1</v>
      </c>
      <c r="D214" s="2">
        <v>1</v>
      </c>
      <c r="F214" t="str">
        <f>CONCATENATE(B214," ",C214, " ",D214)</f>
        <v xml:space="preserve"> parallel-propagate 1 1</v>
      </c>
      <c r="G214" s="3">
        <f xml:space="preserve"> 0 + 1.84</f>
        <v>1.84</v>
      </c>
    </row>
    <row r="215" spans="1:7" x14ac:dyDescent="0.25">
      <c r="A215" s="2">
        <v>0</v>
      </c>
      <c r="B215" s="2" t="s">
        <v>18</v>
      </c>
      <c r="C215" s="2">
        <v>1</v>
      </c>
      <c r="D215" s="2">
        <v>1</v>
      </c>
      <c r="F215" t="str">
        <f>CONCATENATE(B215," ",C215, " ",D215)</f>
        <v xml:space="preserve"> parallel-propagate 1 1</v>
      </c>
      <c r="G215" s="3">
        <f xml:space="preserve"> 0 + 5.74</f>
        <v>5.74</v>
      </c>
    </row>
    <row r="216" spans="1:7" x14ac:dyDescent="0.25">
      <c r="A216" s="2">
        <v>0</v>
      </c>
      <c r="B216" s="2" t="s">
        <v>18</v>
      </c>
      <c r="C216" s="2">
        <v>1</v>
      </c>
      <c r="D216" s="2">
        <v>1</v>
      </c>
      <c r="F216" t="str">
        <f>CONCATENATE(B216," ",C216, " ",D216)</f>
        <v xml:space="preserve"> parallel-propagate 1 1</v>
      </c>
      <c r="G216" s="3">
        <f xml:space="preserve"> 0 + 6.54</f>
        <v>6.54</v>
      </c>
    </row>
    <row r="217" spans="1:7" x14ac:dyDescent="0.25">
      <c r="A217" s="2">
        <v>0</v>
      </c>
      <c r="B217" s="2" t="s">
        <v>18</v>
      </c>
      <c r="C217" s="2">
        <v>1</v>
      </c>
      <c r="D217" s="2">
        <v>1</v>
      </c>
      <c r="F217" t="str">
        <f>CONCATENATE(B217," ",C217, " ",D217)</f>
        <v xml:space="preserve"> parallel-propagate 1 1</v>
      </c>
      <c r="G217" s="3">
        <f xml:space="preserve"> 0 + 1.52</f>
        <v>1.52</v>
      </c>
    </row>
    <row r="218" spans="1:7" x14ac:dyDescent="0.25">
      <c r="A218" s="2">
        <v>0</v>
      </c>
      <c r="B218" s="2" t="s">
        <v>18</v>
      </c>
      <c r="C218" s="2">
        <v>1</v>
      </c>
      <c r="D218" s="2">
        <v>1</v>
      </c>
      <c r="F218" t="str">
        <f>CONCATENATE(B218," ",C218, " ",D218)</f>
        <v xml:space="preserve"> parallel-propagate 1 1</v>
      </c>
      <c r="G218" s="3">
        <f xml:space="preserve"> 0 + 5.64</f>
        <v>5.64</v>
      </c>
    </row>
    <row r="219" spans="1:7" x14ac:dyDescent="0.25">
      <c r="A219" s="2">
        <v>0</v>
      </c>
      <c r="B219" s="2" t="s">
        <v>18</v>
      </c>
      <c r="C219" s="2">
        <v>1</v>
      </c>
      <c r="D219" s="2">
        <v>1</v>
      </c>
      <c r="F219" t="str">
        <f>CONCATENATE(B219," ",C219, " ",D219)</f>
        <v xml:space="preserve"> parallel-propagate 1 1</v>
      </c>
      <c r="G219" s="3">
        <f xml:space="preserve"> 0 + 3.55</f>
        <v>3.55</v>
      </c>
    </row>
    <row r="220" spans="1:7" x14ac:dyDescent="0.25">
      <c r="A220" s="2">
        <v>0</v>
      </c>
      <c r="B220" s="2" t="s">
        <v>18</v>
      </c>
      <c r="C220" s="2">
        <v>1</v>
      </c>
      <c r="D220" s="2">
        <v>1</v>
      </c>
      <c r="F220" t="str">
        <f>CONCATENATE(B220," ",C220, " ",D220)</f>
        <v xml:space="preserve"> parallel-propagate 1 1</v>
      </c>
      <c r="G220" s="3">
        <f xml:space="preserve"> 0 + 2.17</f>
        <v>2.17</v>
      </c>
    </row>
    <row r="221" spans="1:7" x14ac:dyDescent="0.25">
      <c r="A221" s="2">
        <v>0</v>
      </c>
      <c r="B221" s="2" t="s">
        <v>18</v>
      </c>
      <c r="C221" s="2">
        <v>1</v>
      </c>
      <c r="D221" s="2">
        <v>1</v>
      </c>
      <c r="F221" t="str">
        <f>CONCATENATE(B221," ",C221, " ",D221)</f>
        <v xml:space="preserve"> parallel-propagate 1 1</v>
      </c>
      <c r="G221" s="3">
        <f xml:space="preserve"> 0 + 5.9</f>
        <v>5.9</v>
      </c>
    </row>
    <row r="222" spans="1:7" x14ac:dyDescent="0.25">
      <c r="A222" s="2">
        <v>0</v>
      </c>
      <c r="B222" s="2" t="s">
        <v>18</v>
      </c>
      <c r="C222" s="2">
        <v>1</v>
      </c>
      <c r="D222" s="2">
        <v>1</v>
      </c>
      <c r="F222" t="str">
        <f>CONCATENATE(B222," ",C222, " ",D222)</f>
        <v xml:space="preserve"> parallel-propagate 1 1</v>
      </c>
      <c r="G222" s="3">
        <f xml:space="preserve"> 0 + 3.33</f>
        <v>3.33</v>
      </c>
    </row>
    <row r="223" spans="1:7" x14ac:dyDescent="0.25">
      <c r="A223" s="2">
        <v>0</v>
      </c>
      <c r="B223" s="2" t="s">
        <v>18</v>
      </c>
      <c r="C223" s="2">
        <v>1</v>
      </c>
      <c r="D223" s="2">
        <v>1</v>
      </c>
      <c r="F223" t="str">
        <f>CONCATENATE(B223," ",C223, " ",D223)</f>
        <v xml:space="preserve"> parallel-propagate 1 1</v>
      </c>
      <c r="G223" s="3">
        <f xml:space="preserve"> 0 + 2.02</f>
        <v>2.02</v>
      </c>
    </row>
    <row r="224" spans="1:7" x14ac:dyDescent="0.25">
      <c r="A224" s="2">
        <v>0</v>
      </c>
      <c r="B224" s="2" t="s">
        <v>18</v>
      </c>
      <c r="C224" s="2">
        <v>1</v>
      </c>
      <c r="D224" s="2">
        <v>1</v>
      </c>
      <c r="F224" t="str">
        <f>CONCATENATE(B224," ",C224, " ",D224)</f>
        <v xml:space="preserve"> parallel-propagate 1 1</v>
      </c>
      <c r="G224" s="3">
        <f xml:space="preserve"> 0 + 5.94</f>
        <v>5.94</v>
      </c>
    </row>
    <row r="225" spans="1:7" x14ac:dyDescent="0.25">
      <c r="A225" s="2">
        <v>0</v>
      </c>
      <c r="B225" s="2" t="s">
        <v>18</v>
      </c>
      <c r="C225" s="2">
        <v>1</v>
      </c>
      <c r="D225" s="2">
        <v>1</v>
      </c>
      <c r="F225" t="str">
        <f>CONCATENATE(B225," ",C225, " ",D225)</f>
        <v xml:space="preserve"> parallel-propagate 1 1</v>
      </c>
      <c r="G225" s="3">
        <f xml:space="preserve"> 0 + 2.64</f>
        <v>2.64</v>
      </c>
    </row>
    <row r="226" spans="1:7" x14ac:dyDescent="0.25">
      <c r="A226" s="2">
        <v>0</v>
      </c>
      <c r="B226" s="2" t="s">
        <v>18</v>
      </c>
      <c r="C226" s="2">
        <v>1</v>
      </c>
      <c r="D226" s="2">
        <v>1</v>
      </c>
      <c r="F226" t="str">
        <f>CONCATENATE(B226," ",C226, " ",D226)</f>
        <v xml:space="preserve"> parallel-propagate 1 1</v>
      </c>
      <c r="G226" s="3">
        <f xml:space="preserve"> 0 + 2.14</f>
        <v>2.14</v>
      </c>
    </row>
    <row r="227" spans="1:7" x14ac:dyDescent="0.25">
      <c r="A227" s="2">
        <v>0</v>
      </c>
      <c r="B227" s="2" t="s">
        <v>18</v>
      </c>
      <c r="C227" s="2">
        <v>1</v>
      </c>
      <c r="D227" s="2">
        <v>1</v>
      </c>
      <c r="F227" t="str">
        <f>CONCATENATE(B227," ",C227, " ",D227)</f>
        <v xml:space="preserve"> parallel-propagate 1 1</v>
      </c>
      <c r="G227" s="3">
        <f xml:space="preserve"> 0 + 4.89</f>
        <v>4.8899999999999997</v>
      </c>
    </row>
    <row r="228" spans="1:7" x14ac:dyDescent="0.25">
      <c r="A228" s="2">
        <v>0</v>
      </c>
      <c r="B228" s="2" t="s">
        <v>18</v>
      </c>
      <c r="C228" s="2">
        <v>1</v>
      </c>
      <c r="D228" s="2">
        <v>1</v>
      </c>
      <c r="F228" t="str">
        <f>CONCATENATE(B228," ",C228, " ",D228)</f>
        <v xml:space="preserve"> parallel-propagate 1 1</v>
      </c>
      <c r="G228" s="3">
        <f xml:space="preserve"> 0 + 2.65</f>
        <v>2.65</v>
      </c>
    </row>
    <row r="229" spans="1:7" x14ac:dyDescent="0.25">
      <c r="A229" s="2">
        <v>0</v>
      </c>
      <c r="B229" s="2" t="s">
        <v>18</v>
      </c>
      <c r="C229" s="2">
        <v>1</v>
      </c>
      <c r="D229" s="2">
        <v>1</v>
      </c>
      <c r="F229" t="str">
        <f>CONCATENATE(B229," ",C229, " ",D229)</f>
        <v xml:space="preserve"> parallel-propagate 1 1</v>
      </c>
      <c r="G229" s="3">
        <f xml:space="preserve"> 0 + 1.81</f>
        <v>1.81</v>
      </c>
    </row>
    <row r="230" spans="1:7" x14ac:dyDescent="0.25">
      <c r="A230" s="2">
        <v>0</v>
      </c>
      <c r="B230" s="2" t="s">
        <v>18</v>
      </c>
      <c r="C230" s="2">
        <v>1</v>
      </c>
      <c r="D230" s="2">
        <v>1</v>
      </c>
      <c r="F230" t="str">
        <f>CONCATENATE(B230," ",C230, " ",D230)</f>
        <v xml:space="preserve"> parallel-propagate 1 1</v>
      </c>
      <c r="G230" s="3">
        <f xml:space="preserve"> 0 + 5.9</f>
        <v>5.9</v>
      </c>
    </row>
    <row r="231" spans="1:7" x14ac:dyDescent="0.25">
      <c r="A231" s="2">
        <v>0</v>
      </c>
      <c r="B231" s="2" t="s">
        <v>18</v>
      </c>
      <c r="C231" s="2">
        <v>1</v>
      </c>
      <c r="D231" s="2">
        <v>1</v>
      </c>
      <c r="F231" t="str">
        <f>CONCATENATE(B231," ",C231, " ",D231)</f>
        <v xml:space="preserve"> parallel-propagate 1 1</v>
      </c>
      <c r="G231" s="3">
        <f xml:space="preserve"> 0 + 3.51</f>
        <v>3.51</v>
      </c>
    </row>
    <row r="232" spans="1:7" x14ac:dyDescent="0.25">
      <c r="A232" s="2">
        <v>0</v>
      </c>
      <c r="B232" s="2" t="s">
        <v>18</v>
      </c>
      <c r="C232" s="2">
        <v>1</v>
      </c>
      <c r="D232" s="2">
        <v>1</v>
      </c>
      <c r="F232" t="str">
        <f>CONCATENATE(B232," ",C232, " ",D232)</f>
        <v xml:space="preserve"> parallel-propagate 1 1</v>
      </c>
      <c r="G232" s="3">
        <f xml:space="preserve"> 0 + 2.08</f>
        <v>2.08</v>
      </c>
    </row>
    <row r="233" spans="1:7" x14ac:dyDescent="0.25">
      <c r="A233" s="2">
        <v>0</v>
      </c>
      <c r="B233" s="2" t="s">
        <v>18</v>
      </c>
      <c r="C233" s="2">
        <v>1</v>
      </c>
      <c r="D233" s="2">
        <v>1</v>
      </c>
      <c r="F233" t="str">
        <f>CONCATENATE(B233," ",C233, " ",D233)</f>
        <v xml:space="preserve"> parallel-propagate 1 1</v>
      </c>
      <c r="G233" s="3">
        <f xml:space="preserve"> 0 + 5.65</f>
        <v>5.65</v>
      </c>
    </row>
    <row r="234" spans="1:7" x14ac:dyDescent="0.25">
      <c r="A234" s="2">
        <v>0</v>
      </c>
      <c r="B234" s="2" t="s">
        <v>18</v>
      </c>
      <c r="C234" s="2">
        <v>1</v>
      </c>
      <c r="D234" s="2">
        <v>1</v>
      </c>
      <c r="F234" t="str">
        <f>CONCATENATE(B234," ",C234, " ",D234)</f>
        <v xml:space="preserve"> parallel-propagate 1 1</v>
      </c>
      <c r="G234" s="3">
        <f xml:space="preserve"> 0 + 6.07</f>
        <v>6.07</v>
      </c>
    </row>
    <row r="235" spans="1:7" x14ac:dyDescent="0.25">
      <c r="A235" s="2">
        <v>0</v>
      </c>
      <c r="B235" s="2" t="s">
        <v>18</v>
      </c>
      <c r="C235" s="2">
        <v>1</v>
      </c>
      <c r="D235" s="2">
        <v>1</v>
      </c>
      <c r="F235" t="str">
        <f>CONCATENATE(B235," ",C235, " ",D235)</f>
        <v xml:space="preserve"> parallel-propagate 1 1</v>
      </c>
      <c r="G235" s="3">
        <f xml:space="preserve"> 0 + 2.63</f>
        <v>2.63</v>
      </c>
    </row>
    <row r="236" spans="1:7" x14ac:dyDescent="0.25">
      <c r="A236" s="2">
        <v>0</v>
      </c>
      <c r="B236" s="2" t="s">
        <v>18</v>
      </c>
      <c r="C236" s="2">
        <v>1</v>
      </c>
      <c r="D236" s="2">
        <v>1</v>
      </c>
      <c r="F236" t="str">
        <f>CONCATENATE(B236," ",C236, " ",D236)</f>
        <v xml:space="preserve"> parallel-propagate 1 1</v>
      </c>
      <c r="G236" s="3">
        <f xml:space="preserve"> 0 + 5.32</f>
        <v>5.32</v>
      </c>
    </row>
    <row r="237" spans="1:7" x14ac:dyDescent="0.25">
      <c r="A237" s="2">
        <v>0</v>
      </c>
      <c r="B237" s="2" t="s">
        <v>18</v>
      </c>
      <c r="C237" s="2">
        <v>1</v>
      </c>
      <c r="D237" s="2">
        <v>1</v>
      </c>
      <c r="F237" t="str">
        <f>CONCATENATE(B237," ",C237, " ",D237)</f>
        <v xml:space="preserve"> parallel-propagate 1 1</v>
      </c>
      <c r="G237" s="3">
        <f xml:space="preserve"> 0 + 3.73</f>
        <v>3.73</v>
      </c>
    </row>
    <row r="238" spans="1:7" x14ac:dyDescent="0.25">
      <c r="A238" s="2">
        <v>0</v>
      </c>
      <c r="B238" s="2" t="s">
        <v>18</v>
      </c>
      <c r="C238" s="2">
        <v>1</v>
      </c>
      <c r="D238" s="2">
        <v>1</v>
      </c>
      <c r="F238" t="str">
        <f>CONCATENATE(B238," ",C238, " ",D238)</f>
        <v xml:space="preserve"> parallel-propagate 1 1</v>
      </c>
      <c r="G238" s="3">
        <f xml:space="preserve"> 0 + 2.16</f>
        <v>2.16</v>
      </c>
    </row>
    <row r="239" spans="1:7" x14ac:dyDescent="0.25">
      <c r="A239" s="2">
        <v>0</v>
      </c>
      <c r="B239" s="2" t="s">
        <v>18</v>
      </c>
      <c r="C239" s="2">
        <v>1</v>
      </c>
      <c r="D239" s="2">
        <v>1</v>
      </c>
      <c r="F239" t="str">
        <f>CONCATENATE(B239," ",C239, " ",D239)</f>
        <v xml:space="preserve"> parallel-propagate 1 1</v>
      </c>
      <c r="G239" s="3">
        <f xml:space="preserve"> 0 + 5.77</f>
        <v>5.77</v>
      </c>
    </row>
    <row r="240" spans="1:7" x14ac:dyDescent="0.25">
      <c r="A240" s="2">
        <v>0</v>
      </c>
      <c r="B240" s="2" t="s">
        <v>18</v>
      </c>
      <c r="C240" s="2">
        <v>1</v>
      </c>
      <c r="D240" s="2">
        <v>1</v>
      </c>
      <c r="F240" t="str">
        <f>CONCATENATE(B240," ",C240, " ",D240)</f>
        <v xml:space="preserve"> parallel-propagate 1 1</v>
      </c>
      <c r="G240" s="3">
        <f xml:space="preserve"> 0 + 3.41</f>
        <v>3.41</v>
      </c>
    </row>
    <row r="241" spans="1:7" x14ac:dyDescent="0.25">
      <c r="A241" s="2">
        <v>0</v>
      </c>
      <c r="B241" s="2" t="s">
        <v>18</v>
      </c>
      <c r="C241" s="2">
        <v>1</v>
      </c>
      <c r="D241" s="2">
        <v>1</v>
      </c>
      <c r="F241" t="str">
        <f>CONCATENATE(B241," ",C241, " ",D241)</f>
        <v xml:space="preserve"> parallel-propagate 1 1</v>
      </c>
      <c r="G241" s="3">
        <f xml:space="preserve"> 0 + 2.05</f>
        <v>2.0499999999999998</v>
      </c>
    </row>
    <row r="242" spans="1:7" x14ac:dyDescent="0.25">
      <c r="A242" s="2">
        <v>0</v>
      </c>
      <c r="B242" s="2" t="s">
        <v>18</v>
      </c>
      <c r="C242" s="2">
        <v>1</v>
      </c>
      <c r="D242" s="2">
        <v>1</v>
      </c>
      <c r="F242" t="str">
        <f>CONCATENATE(B242," ",C242, " ",D242)</f>
        <v xml:space="preserve"> parallel-propagate 1 1</v>
      </c>
      <c r="G242" s="3">
        <f xml:space="preserve"> 0 + 5.83</f>
        <v>5.83</v>
      </c>
    </row>
    <row r="243" spans="1:7" x14ac:dyDescent="0.25">
      <c r="A243" s="2">
        <v>0</v>
      </c>
      <c r="B243" s="2" t="s">
        <v>18</v>
      </c>
      <c r="C243" s="2">
        <v>1</v>
      </c>
      <c r="D243" s="2">
        <v>1</v>
      </c>
      <c r="F243" t="str">
        <f>CONCATENATE(B243," ",C243, " ",D243)</f>
        <v xml:space="preserve"> parallel-propagate 1 1</v>
      </c>
      <c r="G243" s="3">
        <f xml:space="preserve"> 0 + 3.56</f>
        <v>3.56</v>
      </c>
    </row>
    <row r="244" spans="1:7" x14ac:dyDescent="0.25">
      <c r="A244" s="2">
        <v>0</v>
      </c>
      <c r="B244" s="2" t="s">
        <v>18</v>
      </c>
      <c r="C244" s="2">
        <v>1</v>
      </c>
      <c r="D244" s="2">
        <v>1</v>
      </c>
      <c r="F244" t="str">
        <f>CONCATENATE(B244," ",C244, " ",D244)</f>
        <v xml:space="preserve"> parallel-propagate 1 1</v>
      </c>
      <c r="G244" s="3">
        <f xml:space="preserve"> 0 + 2.52</f>
        <v>2.52</v>
      </c>
    </row>
    <row r="245" spans="1:7" x14ac:dyDescent="0.25">
      <c r="A245" s="2">
        <v>0</v>
      </c>
      <c r="B245" s="2" t="s">
        <v>18</v>
      </c>
      <c r="C245" s="2">
        <v>1</v>
      </c>
      <c r="D245" s="2">
        <v>1</v>
      </c>
      <c r="F245" t="str">
        <f>CONCATENATE(B245," ",C245, " ",D245)</f>
        <v xml:space="preserve"> parallel-propagate 1 1</v>
      </c>
      <c r="G245" s="3">
        <f xml:space="preserve"> 0 + 5.6</f>
        <v>5.6</v>
      </c>
    </row>
    <row r="246" spans="1:7" x14ac:dyDescent="0.25">
      <c r="A246" s="2">
        <v>0</v>
      </c>
      <c r="B246" s="2" t="s">
        <v>18</v>
      </c>
      <c r="C246" s="2">
        <v>1</v>
      </c>
      <c r="D246" s="2">
        <v>1</v>
      </c>
      <c r="F246" t="str">
        <f>CONCATENATE(B246," ",C246, " ",D246)</f>
        <v xml:space="preserve"> parallel-propagate 1 1</v>
      </c>
      <c r="G246" s="3">
        <f xml:space="preserve"> 0 + 3.16</f>
        <v>3.16</v>
      </c>
    </row>
    <row r="247" spans="1:7" x14ac:dyDescent="0.25">
      <c r="A247" s="2">
        <v>0</v>
      </c>
      <c r="B247" s="2" t="s">
        <v>18</v>
      </c>
      <c r="C247" s="2">
        <v>1</v>
      </c>
      <c r="D247" s="2">
        <v>1</v>
      </c>
      <c r="F247" t="str">
        <f>CONCATENATE(B247," ",C247, " ",D247)</f>
        <v xml:space="preserve"> parallel-propagate 1 1</v>
      </c>
      <c r="G247" s="3">
        <f xml:space="preserve"> 0 + 2.15</f>
        <v>2.15</v>
      </c>
    </row>
    <row r="248" spans="1:7" x14ac:dyDescent="0.25">
      <c r="A248" s="2">
        <v>0</v>
      </c>
      <c r="B248" s="2" t="s">
        <v>18</v>
      </c>
      <c r="C248" s="2">
        <v>1</v>
      </c>
      <c r="D248" s="2">
        <v>1</v>
      </c>
      <c r="F248" t="str">
        <f>CONCATENATE(B248," ",C248, " ",D248)</f>
        <v xml:space="preserve"> parallel-propagate 1 1</v>
      </c>
      <c r="G248" s="3">
        <f xml:space="preserve"> 0 + 6.3</f>
        <v>6.3</v>
      </c>
    </row>
    <row r="249" spans="1:7" x14ac:dyDescent="0.25">
      <c r="A249" s="2">
        <v>0</v>
      </c>
      <c r="B249" s="2" t="s">
        <v>18</v>
      </c>
      <c r="C249" s="2">
        <v>1</v>
      </c>
      <c r="D249" s="2">
        <v>1</v>
      </c>
      <c r="F249" t="str">
        <f>CONCATENATE(B249," ",C249, " ",D249)</f>
        <v xml:space="preserve"> parallel-propagate 1 1</v>
      </c>
      <c r="G249" s="3">
        <f xml:space="preserve"> 0 + 4.39</f>
        <v>4.3899999999999997</v>
      </c>
    </row>
    <row r="250" spans="1:7" x14ac:dyDescent="0.25">
      <c r="A250" s="2">
        <v>0</v>
      </c>
      <c r="B250" s="2" t="s">
        <v>18</v>
      </c>
      <c r="C250" s="2">
        <v>1</v>
      </c>
      <c r="D250" s="2">
        <v>1</v>
      </c>
      <c r="F250" t="str">
        <f>CONCATENATE(B250," ",C250, " ",D250)</f>
        <v xml:space="preserve"> parallel-propagate 1 1</v>
      </c>
      <c r="G250" s="3">
        <f xml:space="preserve"> 0 + 3.27</f>
        <v>3.27</v>
      </c>
    </row>
    <row r="251" spans="1:7" x14ac:dyDescent="0.25">
      <c r="A251" s="2">
        <v>0</v>
      </c>
      <c r="B251" s="2" t="s">
        <v>18</v>
      </c>
      <c r="C251" s="2">
        <v>1</v>
      </c>
      <c r="D251" s="2">
        <v>1</v>
      </c>
      <c r="F251" t="str">
        <f>CONCATENATE(B251," ",C251, " ",D251)</f>
        <v xml:space="preserve"> parallel-propagate 1 1</v>
      </c>
      <c r="G251" s="3">
        <f xml:space="preserve"> 0 + 4.9</f>
        <v>4.9000000000000004</v>
      </c>
    </row>
    <row r="252" spans="1:7" x14ac:dyDescent="0.25">
      <c r="A252" s="2">
        <v>0</v>
      </c>
      <c r="B252" s="2" t="s">
        <v>18</v>
      </c>
      <c r="C252" s="2">
        <v>1</v>
      </c>
      <c r="D252" s="2">
        <v>1</v>
      </c>
      <c r="F252" t="str">
        <f>CONCATENATE(B252," ",C252, " ",D252)</f>
        <v xml:space="preserve"> parallel-propagate 1 1</v>
      </c>
      <c r="G252" s="3">
        <f xml:space="preserve"> 0 + 4.29</f>
        <v>4.29</v>
      </c>
    </row>
    <row r="253" spans="1:7" x14ac:dyDescent="0.25">
      <c r="A253" s="2">
        <v>0</v>
      </c>
      <c r="B253" s="2" t="s">
        <v>18</v>
      </c>
      <c r="C253" s="2">
        <v>1</v>
      </c>
      <c r="D253" s="2">
        <v>1</v>
      </c>
      <c r="F253" t="str">
        <f>CONCATENATE(B253," ",C253, " ",D253)</f>
        <v xml:space="preserve"> parallel-propagate 1 1</v>
      </c>
      <c r="G253" s="3">
        <f xml:space="preserve"> 0 + 2.58</f>
        <v>2.58</v>
      </c>
    </row>
    <row r="254" spans="1:7" x14ac:dyDescent="0.25">
      <c r="A254" s="2">
        <v>0</v>
      </c>
      <c r="B254" s="2" t="s">
        <v>18</v>
      </c>
      <c r="C254" s="2">
        <v>1</v>
      </c>
      <c r="D254" s="2">
        <v>1</v>
      </c>
      <c r="F254" t="str">
        <f>CONCATENATE(B254," ",C254, " ",D254)</f>
        <v xml:space="preserve"> parallel-propagate 1 1</v>
      </c>
      <c r="G254" s="3">
        <f xml:space="preserve"> 0 + 5.88</f>
        <v>5.88</v>
      </c>
    </row>
    <row r="255" spans="1:7" x14ac:dyDescent="0.25">
      <c r="A255" s="2">
        <v>0</v>
      </c>
      <c r="B255" s="2" t="s">
        <v>18</v>
      </c>
      <c r="C255" s="2">
        <v>1</v>
      </c>
      <c r="D255" s="2">
        <v>1</v>
      </c>
      <c r="F255" t="str">
        <f>CONCATENATE(B255," ",C255, " ",D255)</f>
        <v xml:space="preserve"> parallel-propagate 1 1</v>
      </c>
      <c r="G255" s="3">
        <f xml:space="preserve"> 0 + 2.19</f>
        <v>2.19</v>
      </c>
    </row>
    <row r="256" spans="1:7" x14ac:dyDescent="0.25">
      <c r="A256" s="2">
        <v>0</v>
      </c>
      <c r="B256" s="2" t="s">
        <v>18</v>
      </c>
      <c r="C256" s="2">
        <v>1</v>
      </c>
      <c r="D256" s="2">
        <v>1</v>
      </c>
      <c r="F256" t="str">
        <f>CONCATENATE(B256," ",C256, " ",D256)</f>
        <v xml:space="preserve"> parallel-propagate 1 1</v>
      </c>
      <c r="G256" s="3">
        <f xml:space="preserve"> 0 + 2.4</f>
        <v>2.4</v>
      </c>
    </row>
    <row r="257" spans="1:7" x14ac:dyDescent="0.25">
      <c r="A257" s="2">
        <v>0</v>
      </c>
      <c r="B257" s="2" t="s">
        <v>18</v>
      </c>
      <c r="C257" s="2">
        <v>1</v>
      </c>
      <c r="D257" s="2">
        <v>1</v>
      </c>
      <c r="F257" t="str">
        <f>CONCATENATE(B257," ",C257, " ",D257)</f>
        <v xml:space="preserve"> parallel-propagate 1 1</v>
      </c>
      <c r="G257" s="3">
        <f xml:space="preserve"> 0 + 5.74</f>
        <v>5.74</v>
      </c>
    </row>
    <row r="258" spans="1:7" x14ac:dyDescent="0.25">
      <c r="A258" s="2">
        <v>0</v>
      </c>
      <c r="B258" s="2" t="s">
        <v>18</v>
      </c>
      <c r="C258" s="2">
        <v>1</v>
      </c>
      <c r="D258" s="2">
        <v>1</v>
      </c>
      <c r="F258" t="str">
        <f>CONCATENATE(B258," ",C258, " ",D258)</f>
        <v xml:space="preserve"> parallel-propagate 1 1</v>
      </c>
      <c r="G258" s="3">
        <f xml:space="preserve"> 0 + 3.43</f>
        <v>3.43</v>
      </c>
    </row>
    <row r="259" spans="1:7" x14ac:dyDescent="0.25">
      <c r="A259" s="2">
        <v>0</v>
      </c>
      <c r="B259" s="2" t="s">
        <v>18</v>
      </c>
      <c r="C259" s="2">
        <v>1</v>
      </c>
      <c r="D259" s="2">
        <v>1</v>
      </c>
      <c r="F259" t="str">
        <f>CONCATENATE(B259," ",C259, " ",D259)</f>
        <v xml:space="preserve"> parallel-propagate 1 1</v>
      </c>
      <c r="G259" s="3">
        <f xml:space="preserve"> 0 + 2.5</f>
        <v>2.5</v>
      </c>
    </row>
    <row r="260" spans="1:7" x14ac:dyDescent="0.25">
      <c r="A260" s="2">
        <v>0</v>
      </c>
      <c r="B260" s="2" t="s">
        <v>18</v>
      </c>
      <c r="C260" s="2">
        <v>1</v>
      </c>
      <c r="D260" s="2">
        <v>1</v>
      </c>
      <c r="F260" t="str">
        <f>CONCATENATE(B260," ",C260, " ",D260)</f>
        <v xml:space="preserve"> parallel-propagate 1 1</v>
      </c>
      <c r="G260" s="3">
        <f xml:space="preserve"> 0 + 5.51</f>
        <v>5.51</v>
      </c>
    </row>
    <row r="261" spans="1:7" x14ac:dyDescent="0.25">
      <c r="A261" s="2">
        <v>0</v>
      </c>
      <c r="B261" s="2" t="s">
        <v>18</v>
      </c>
      <c r="C261" s="2">
        <v>1</v>
      </c>
      <c r="D261" s="2">
        <v>1</v>
      </c>
      <c r="F261" t="str">
        <f>CONCATENATE(B261," ",C261, " ",D261)</f>
        <v xml:space="preserve"> parallel-propagate 1 1</v>
      </c>
      <c r="G261" s="3">
        <f xml:space="preserve"> 0 + 3.56</f>
        <v>3.56</v>
      </c>
    </row>
    <row r="262" spans="1:7" x14ac:dyDescent="0.25">
      <c r="A262" s="2">
        <v>0</v>
      </c>
      <c r="B262" s="2" t="s">
        <v>18</v>
      </c>
      <c r="C262" s="2">
        <v>1</v>
      </c>
      <c r="D262" s="2">
        <v>1</v>
      </c>
      <c r="F262" t="str">
        <f>CONCATENATE(B262," ",C262, " ",D262)</f>
        <v xml:space="preserve"> parallel-propagate 1 1</v>
      </c>
      <c r="G262" s="3">
        <f xml:space="preserve"> 0 + 2.69</f>
        <v>2.69</v>
      </c>
    </row>
    <row r="263" spans="1:7" x14ac:dyDescent="0.25">
      <c r="A263" s="2">
        <v>0</v>
      </c>
      <c r="B263" s="2" t="s">
        <v>18</v>
      </c>
      <c r="C263" s="2">
        <v>1</v>
      </c>
      <c r="D263" s="2">
        <v>1</v>
      </c>
      <c r="F263" t="str">
        <f>CONCATENATE(B263," ",C263, " ",D263)</f>
        <v xml:space="preserve"> parallel-propagate 1 1</v>
      </c>
      <c r="G263" s="3">
        <f xml:space="preserve"> 0 + 6.41</f>
        <v>6.41</v>
      </c>
    </row>
    <row r="264" spans="1:7" x14ac:dyDescent="0.25">
      <c r="A264" s="2">
        <v>0</v>
      </c>
      <c r="B264" s="2" t="s">
        <v>18</v>
      </c>
      <c r="C264" s="2">
        <v>1</v>
      </c>
      <c r="D264" s="2">
        <v>1</v>
      </c>
      <c r="F264" t="str">
        <f>CONCATENATE(B264," ",C264, " ",D264)</f>
        <v xml:space="preserve"> parallel-propagate 1 1</v>
      </c>
      <c r="G264" s="3">
        <f xml:space="preserve"> 0 + 3.98</f>
        <v>3.98</v>
      </c>
    </row>
    <row r="265" spans="1:7" x14ac:dyDescent="0.25">
      <c r="A265" s="2">
        <v>0</v>
      </c>
      <c r="B265" s="2" t="s">
        <v>18</v>
      </c>
      <c r="C265" s="2">
        <v>1</v>
      </c>
      <c r="D265" s="2">
        <v>1</v>
      </c>
      <c r="F265" t="str">
        <f>CONCATENATE(B265," ",C265, " ",D265)</f>
        <v xml:space="preserve"> parallel-propagate 1 1</v>
      </c>
      <c r="G265" s="3">
        <f xml:space="preserve"> 0 + 2.44</f>
        <v>2.44</v>
      </c>
    </row>
    <row r="266" spans="1:7" x14ac:dyDescent="0.25">
      <c r="A266" s="2">
        <v>0</v>
      </c>
      <c r="B266" s="2" t="s">
        <v>18</v>
      </c>
      <c r="C266" s="2">
        <v>1</v>
      </c>
      <c r="D266" s="2">
        <v>1</v>
      </c>
      <c r="F266" t="str">
        <f>CONCATENATE(B266," ",C266, " ",D266)</f>
        <v xml:space="preserve"> parallel-propagate 1 1</v>
      </c>
      <c r="G266" s="3">
        <f xml:space="preserve"> 0 + 6.41</f>
        <v>6.41</v>
      </c>
    </row>
    <row r="267" spans="1:7" x14ac:dyDescent="0.25">
      <c r="A267" s="2">
        <v>0</v>
      </c>
      <c r="B267" s="2" t="s">
        <v>18</v>
      </c>
      <c r="C267" s="2">
        <v>1</v>
      </c>
      <c r="D267" s="2">
        <v>1</v>
      </c>
      <c r="F267" t="str">
        <f>CONCATENATE(B267," ",C267, " ",D267)</f>
        <v xml:space="preserve"> parallel-propagate 1 1</v>
      </c>
      <c r="G267" s="3">
        <f xml:space="preserve"> 0 + 4.25</f>
        <v>4.25</v>
      </c>
    </row>
    <row r="268" spans="1:7" x14ac:dyDescent="0.25">
      <c r="A268" s="2">
        <v>0</v>
      </c>
      <c r="B268" s="2" t="s">
        <v>18</v>
      </c>
      <c r="C268" s="2">
        <v>1</v>
      </c>
      <c r="D268" s="2">
        <v>1</v>
      </c>
      <c r="F268" t="str">
        <f>CONCATENATE(B268," ",C268, " ",D268)</f>
        <v xml:space="preserve"> parallel-propagate 1 1</v>
      </c>
      <c r="G268" s="3">
        <f xml:space="preserve"> 0 + 2.85</f>
        <v>2.85</v>
      </c>
    </row>
    <row r="269" spans="1:7" x14ac:dyDescent="0.25">
      <c r="A269" s="2">
        <v>0</v>
      </c>
      <c r="B269" s="2" t="s">
        <v>18</v>
      </c>
      <c r="C269" s="2">
        <v>1</v>
      </c>
      <c r="D269" s="2">
        <v>1</v>
      </c>
      <c r="F269" t="str">
        <f>CONCATENATE(B269," ",C269, " ",D269)</f>
        <v xml:space="preserve"> parallel-propagate 1 1</v>
      </c>
      <c r="G269" s="3">
        <f xml:space="preserve"> 0 + 7.51</f>
        <v>7.51</v>
      </c>
    </row>
    <row r="270" spans="1:7" x14ac:dyDescent="0.25">
      <c r="A270" s="2">
        <v>0</v>
      </c>
      <c r="B270" s="2" t="s">
        <v>18</v>
      </c>
      <c r="C270" s="2">
        <v>1</v>
      </c>
      <c r="D270" s="2">
        <v>1</v>
      </c>
      <c r="F270" t="str">
        <f>CONCATENATE(B270," ",C270, " ",D270)</f>
        <v xml:space="preserve"> parallel-propagate 1 1</v>
      </c>
      <c r="G270" s="3">
        <f xml:space="preserve"> 0 + 3.95</f>
        <v>3.95</v>
      </c>
    </row>
    <row r="271" spans="1:7" x14ac:dyDescent="0.25">
      <c r="A271" s="2">
        <v>0</v>
      </c>
      <c r="B271" s="2" t="s">
        <v>18</v>
      </c>
      <c r="C271" s="2">
        <v>1</v>
      </c>
      <c r="D271" s="2">
        <v>1</v>
      </c>
      <c r="F271" t="str">
        <f>CONCATENATE(B271," ",C271, " ",D271)</f>
        <v xml:space="preserve"> parallel-propagate 1 1</v>
      </c>
      <c r="G271" s="3">
        <f xml:space="preserve"> 0 + 2.43</f>
        <v>2.4300000000000002</v>
      </c>
    </row>
    <row r="272" spans="1:7" x14ac:dyDescent="0.25">
      <c r="A272" s="2">
        <v>0</v>
      </c>
      <c r="B272" s="2" t="s">
        <v>18</v>
      </c>
      <c r="C272" s="2">
        <v>1</v>
      </c>
      <c r="D272" s="2">
        <v>1</v>
      </c>
      <c r="F272" t="str">
        <f>CONCATENATE(B272," ",C272, " ",D272)</f>
        <v xml:space="preserve"> parallel-propagate 1 1</v>
      </c>
      <c r="G272" s="3">
        <f xml:space="preserve"> 0 + 5.75</f>
        <v>5.75</v>
      </c>
    </row>
    <row r="273" spans="1:7" x14ac:dyDescent="0.25">
      <c r="A273" s="2">
        <v>0</v>
      </c>
      <c r="B273" s="2" t="s">
        <v>18</v>
      </c>
      <c r="C273" s="2">
        <v>1</v>
      </c>
      <c r="D273" s="2">
        <v>1</v>
      </c>
      <c r="F273" t="str">
        <f>CONCATENATE(B273," ",C273, " ",D273)</f>
        <v xml:space="preserve"> parallel-propagate 1 1</v>
      </c>
      <c r="G273" s="3">
        <f xml:space="preserve"> 0 + 4.06</f>
        <v>4.0599999999999996</v>
      </c>
    </row>
    <row r="274" spans="1:7" x14ac:dyDescent="0.25">
      <c r="A274" s="2">
        <v>0</v>
      </c>
      <c r="B274" s="2" t="s">
        <v>18</v>
      </c>
      <c r="C274" s="2">
        <v>1</v>
      </c>
      <c r="D274" s="2">
        <v>1</v>
      </c>
      <c r="F274" t="str">
        <f>CONCATENATE(B274," ",C274, " ",D274)</f>
        <v xml:space="preserve"> parallel-propagate 1 1</v>
      </c>
      <c r="G274" s="3">
        <f xml:space="preserve"> 0 + 2.34</f>
        <v>2.34</v>
      </c>
    </row>
    <row r="275" spans="1:7" x14ac:dyDescent="0.25">
      <c r="A275" s="2">
        <v>0</v>
      </c>
      <c r="B275" s="2" t="s">
        <v>18</v>
      </c>
      <c r="C275" s="2">
        <v>1</v>
      </c>
      <c r="D275" s="2">
        <v>1</v>
      </c>
      <c r="F275" t="str">
        <f>CONCATENATE(B275," ",C275, " ",D275)</f>
        <v xml:space="preserve"> parallel-propagate 1 1</v>
      </c>
      <c r="G275" s="3">
        <f xml:space="preserve"> 0 + 5.39</f>
        <v>5.39</v>
      </c>
    </row>
    <row r="276" spans="1:7" x14ac:dyDescent="0.25">
      <c r="A276" s="2">
        <v>0</v>
      </c>
      <c r="B276" s="2" t="s">
        <v>18</v>
      </c>
      <c r="C276" s="2">
        <v>1</v>
      </c>
      <c r="D276" s="2">
        <v>1</v>
      </c>
      <c r="F276" t="str">
        <f>CONCATENATE(B276," ",C276, " ",D276)</f>
        <v xml:space="preserve"> parallel-propagate 1 1</v>
      </c>
      <c r="G276" s="3">
        <f xml:space="preserve"> 0 + 4.01</f>
        <v>4.01</v>
      </c>
    </row>
    <row r="277" spans="1:7" x14ac:dyDescent="0.25">
      <c r="A277" s="2">
        <v>0</v>
      </c>
      <c r="B277" s="2" t="s">
        <v>18</v>
      </c>
      <c r="C277" s="2">
        <v>1</v>
      </c>
      <c r="D277" s="2">
        <v>1</v>
      </c>
      <c r="F277" t="str">
        <f>CONCATENATE(B277," ",C277, " ",D277)</f>
        <v xml:space="preserve"> parallel-propagate 1 1</v>
      </c>
      <c r="G277" s="3">
        <f xml:space="preserve"> 0 + 2.3</f>
        <v>2.2999999999999998</v>
      </c>
    </row>
    <row r="278" spans="1:7" x14ac:dyDescent="0.25">
      <c r="A278" s="2">
        <v>0</v>
      </c>
      <c r="B278" s="2" t="s">
        <v>18</v>
      </c>
      <c r="C278" s="2">
        <v>1</v>
      </c>
      <c r="D278" s="2">
        <v>1</v>
      </c>
      <c r="F278" t="str">
        <f>CONCATENATE(B278," ",C278, " ",D278)</f>
        <v xml:space="preserve"> parallel-propagate 1 1</v>
      </c>
      <c r="G278" s="3">
        <f xml:space="preserve"> 0 + 6.09</f>
        <v>6.09</v>
      </c>
    </row>
    <row r="279" spans="1:7" x14ac:dyDescent="0.25">
      <c r="A279" s="2">
        <v>0</v>
      </c>
      <c r="B279" s="2" t="s">
        <v>18</v>
      </c>
      <c r="C279" s="2">
        <v>1</v>
      </c>
      <c r="D279" s="2">
        <v>1</v>
      </c>
      <c r="F279" t="str">
        <f>CONCATENATE(B279," ",C279, " ",D279)</f>
        <v xml:space="preserve"> parallel-propagate 1 1</v>
      </c>
      <c r="G279" s="3">
        <f xml:space="preserve"> 0 + 4.15</f>
        <v>4.1500000000000004</v>
      </c>
    </row>
    <row r="280" spans="1:7" x14ac:dyDescent="0.25">
      <c r="A280" s="2">
        <v>0</v>
      </c>
      <c r="B280" s="2" t="s">
        <v>18</v>
      </c>
      <c r="C280" s="2">
        <v>1</v>
      </c>
      <c r="D280" s="2">
        <v>1</v>
      </c>
      <c r="F280" t="str">
        <f>CONCATENATE(B280," ",C280, " ",D280)</f>
        <v xml:space="preserve"> parallel-propagate 1 1</v>
      </c>
      <c r="G280" s="3">
        <f xml:space="preserve"> 0 + 2.65</f>
        <v>2.65</v>
      </c>
    </row>
    <row r="281" spans="1:7" x14ac:dyDescent="0.25">
      <c r="A281" s="2">
        <v>0</v>
      </c>
      <c r="B281" s="2" t="s">
        <v>18</v>
      </c>
      <c r="C281" s="2">
        <v>1</v>
      </c>
      <c r="D281" s="2">
        <v>1</v>
      </c>
      <c r="F281" t="str">
        <f>CONCATENATE(B281," ",C281, " ",D281)</f>
        <v xml:space="preserve"> parallel-propagate 1 1</v>
      </c>
      <c r="G281" s="3">
        <f xml:space="preserve"> 0 + 4.81</f>
        <v>4.8099999999999996</v>
      </c>
    </row>
    <row r="282" spans="1:7" x14ac:dyDescent="0.25">
      <c r="A282" s="2">
        <v>0</v>
      </c>
      <c r="B282" s="2" t="s">
        <v>18</v>
      </c>
      <c r="C282" s="2">
        <v>1</v>
      </c>
      <c r="D282" s="2">
        <v>1</v>
      </c>
      <c r="F282" t="str">
        <f>CONCATENATE(B282," ",C282, " ",D282)</f>
        <v xml:space="preserve"> parallel-propagate 1 1</v>
      </c>
      <c r="G282" s="3">
        <f xml:space="preserve"> 0 + 3.8</f>
        <v>3.8</v>
      </c>
    </row>
    <row r="283" spans="1:7" x14ac:dyDescent="0.25">
      <c r="A283" s="2">
        <v>0</v>
      </c>
      <c r="B283" s="2" t="s">
        <v>18</v>
      </c>
      <c r="C283" s="2">
        <v>1</v>
      </c>
      <c r="D283" s="2">
        <v>1</v>
      </c>
      <c r="F283" t="str">
        <f>CONCATENATE(B283," ",C283, " ",D283)</f>
        <v xml:space="preserve"> parallel-propagate 1 1</v>
      </c>
      <c r="G283" s="3">
        <f xml:space="preserve"> 0 + 2.09</f>
        <v>2.09</v>
      </c>
    </row>
    <row r="284" spans="1:7" x14ac:dyDescent="0.25">
      <c r="A284" s="2">
        <v>0</v>
      </c>
      <c r="B284" s="2" t="s">
        <v>18</v>
      </c>
      <c r="C284" s="2">
        <v>1</v>
      </c>
      <c r="D284" s="2">
        <v>1</v>
      </c>
      <c r="F284" t="str">
        <f>CONCATENATE(B284," ",C284, " ",D284)</f>
        <v xml:space="preserve"> parallel-propagate 1 1</v>
      </c>
      <c r="G284" s="3">
        <f xml:space="preserve"> 0 + 7.15</f>
        <v>7.15</v>
      </c>
    </row>
    <row r="285" spans="1:7" x14ac:dyDescent="0.25">
      <c r="A285" s="2">
        <v>0</v>
      </c>
      <c r="B285" s="2" t="s">
        <v>18</v>
      </c>
      <c r="C285" s="2">
        <v>1</v>
      </c>
      <c r="D285" s="2">
        <v>1</v>
      </c>
      <c r="F285" t="str">
        <f>CONCATENATE(B285," ",C285, " ",D285)</f>
        <v xml:space="preserve"> parallel-propagate 1 1</v>
      </c>
      <c r="G285" s="3">
        <f xml:space="preserve"> 0 + 3.85</f>
        <v>3.85</v>
      </c>
    </row>
    <row r="286" spans="1:7" x14ac:dyDescent="0.25">
      <c r="A286" s="2">
        <v>0</v>
      </c>
      <c r="B286" s="2" t="s">
        <v>18</v>
      </c>
      <c r="C286" s="2">
        <v>1</v>
      </c>
      <c r="D286" s="2">
        <v>1</v>
      </c>
      <c r="F286" t="str">
        <f>CONCATENATE(B286," ",C286, " ",D286)</f>
        <v xml:space="preserve"> parallel-propagate 1 1</v>
      </c>
      <c r="G286" s="3">
        <f xml:space="preserve"> 0 + 2.44</f>
        <v>2.44</v>
      </c>
    </row>
    <row r="287" spans="1:7" x14ac:dyDescent="0.25">
      <c r="A287" s="2">
        <v>0</v>
      </c>
      <c r="B287" s="2" t="s">
        <v>18</v>
      </c>
      <c r="C287" s="2">
        <v>1</v>
      </c>
      <c r="D287" s="2">
        <v>1</v>
      </c>
      <c r="F287" t="str">
        <f>CONCATENATE(B287," ",C287, " ",D287)</f>
        <v xml:space="preserve"> parallel-propagate 1 1</v>
      </c>
      <c r="G287" s="3">
        <f xml:space="preserve"> 0 + 5.49</f>
        <v>5.49</v>
      </c>
    </row>
    <row r="288" spans="1:7" x14ac:dyDescent="0.25">
      <c r="A288" s="2">
        <v>0</v>
      </c>
      <c r="B288" s="2" t="s">
        <v>18</v>
      </c>
      <c r="C288" s="2">
        <v>1</v>
      </c>
      <c r="D288" s="2">
        <v>1</v>
      </c>
      <c r="F288" t="str">
        <f>CONCATENATE(B288," ",C288, " ",D288)</f>
        <v xml:space="preserve"> parallel-propagate 1 1</v>
      </c>
      <c r="G288" s="3">
        <f xml:space="preserve"> 0 + 3.93</f>
        <v>3.93</v>
      </c>
    </row>
    <row r="289" spans="1:7" x14ac:dyDescent="0.25">
      <c r="A289" s="2">
        <v>0</v>
      </c>
      <c r="B289" s="2" t="s">
        <v>18</v>
      </c>
      <c r="C289" s="2">
        <v>1</v>
      </c>
      <c r="D289" s="2">
        <v>1</v>
      </c>
      <c r="F289" t="str">
        <f>CONCATENATE(B289," ",C289, " ",D289)</f>
        <v xml:space="preserve"> parallel-propagate 1 1</v>
      </c>
      <c r="G289" s="3">
        <f xml:space="preserve"> 0 + 2.2</f>
        <v>2.2000000000000002</v>
      </c>
    </row>
    <row r="290" spans="1:7" x14ac:dyDescent="0.25">
      <c r="A290" s="2">
        <v>0</v>
      </c>
      <c r="B290" s="2" t="s">
        <v>18</v>
      </c>
      <c r="C290" s="2">
        <v>1</v>
      </c>
      <c r="D290" s="2">
        <v>1</v>
      </c>
      <c r="F290" t="str">
        <f>CONCATENATE(B290," ",C290, " ",D290)</f>
        <v xml:space="preserve"> parallel-propagate 1 1</v>
      </c>
      <c r="G290" s="3">
        <f xml:space="preserve"> 0 + 5.89</f>
        <v>5.89</v>
      </c>
    </row>
    <row r="291" spans="1:7" x14ac:dyDescent="0.25">
      <c r="A291" s="2">
        <v>0</v>
      </c>
      <c r="B291" s="2" t="s">
        <v>18</v>
      </c>
      <c r="C291" s="2">
        <v>1</v>
      </c>
      <c r="D291" s="2">
        <v>1</v>
      </c>
      <c r="F291" t="str">
        <f>CONCATENATE(B291," ",C291, " ",D291)</f>
        <v xml:space="preserve"> parallel-propagate 1 1</v>
      </c>
      <c r="G291" s="3">
        <f xml:space="preserve"> 0 + 3.88</f>
        <v>3.88</v>
      </c>
    </row>
    <row r="292" spans="1:7" x14ac:dyDescent="0.25">
      <c r="A292" s="2">
        <v>0</v>
      </c>
      <c r="B292" s="2" t="s">
        <v>18</v>
      </c>
      <c r="C292" s="2">
        <v>1</v>
      </c>
      <c r="D292" s="2">
        <v>1</v>
      </c>
      <c r="F292" t="str">
        <f>CONCATENATE(B292," ",C292, " ",D292)</f>
        <v xml:space="preserve"> parallel-propagate 1 1</v>
      </c>
      <c r="G292" s="3">
        <f xml:space="preserve"> 0 + 2.3</f>
        <v>2.2999999999999998</v>
      </c>
    </row>
    <row r="293" spans="1:7" x14ac:dyDescent="0.25">
      <c r="A293" s="2">
        <v>0</v>
      </c>
      <c r="B293" s="2" t="s">
        <v>18</v>
      </c>
      <c r="C293" s="2">
        <v>1</v>
      </c>
      <c r="D293" s="2">
        <v>1</v>
      </c>
      <c r="F293" t="str">
        <f>CONCATENATE(B293," ",C293, " ",D293)</f>
        <v xml:space="preserve"> parallel-propagate 1 1</v>
      </c>
      <c r="G293" s="3">
        <f xml:space="preserve"> 0 + 5.35</f>
        <v>5.35</v>
      </c>
    </row>
    <row r="294" spans="1:7" x14ac:dyDescent="0.25">
      <c r="A294" s="2">
        <v>0</v>
      </c>
      <c r="B294" s="2" t="s">
        <v>18</v>
      </c>
      <c r="C294" s="2">
        <v>1</v>
      </c>
      <c r="D294" s="2">
        <v>1</v>
      </c>
      <c r="F294" t="str">
        <f>CONCATENATE(B294," ",C294, " ",D294)</f>
        <v xml:space="preserve"> parallel-propagate 1 1</v>
      </c>
      <c r="G294" s="3">
        <f xml:space="preserve"> 0 + 3.99</f>
        <v>3.99</v>
      </c>
    </row>
    <row r="295" spans="1:7" x14ac:dyDescent="0.25">
      <c r="A295" s="2">
        <v>0</v>
      </c>
      <c r="B295" s="2" t="s">
        <v>18</v>
      </c>
      <c r="C295" s="2">
        <v>1</v>
      </c>
      <c r="D295" s="2">
        <v>1</v>
      </c>
      <c r="F295" t="str">
        <f>CONCATENATE(B295," ",C295, " ",D295)</f>
        <v xml:space="preserve"> parallel-propagate 1 1</v>
      </c>
      <c r="G295" s="3">
        <f xml:space="preserve"> 0 + 3.64</f>
        <v>3.64</v>
      </c>
    </row>
    <row r="296" spans="1:7" x14ac:dyDescent="0.25">
      <c r="A296" s="2">
        <v>0</v>
      </c>
      <c r="B296" s="2" t="s">
        <v>18</v>
      </c>
      <c r="C296" s="2">
        <v>1</v>
      </c>
      <c r="D296" s="2">
        <v>1</v>
      </c>
      <c r="F296" t="str">
        <f>CONCATENATE(B296," ",C296, " ",D296)</f>
        <v xml:space="preserve"> parallel-propagate 1 1</v>
      </c>
      <c r="G296" s="3">
        <f xml:space="preserve"> 0 + 5.72</f>
        <v>5.72</v>
      </c>
    </row>
    <row r="297" spans="1:7" x14ac:dyDescent="0.25">
      <c r="A297" s="2">
        <v>0</v>
      </c>
      <c r="B297" s="2" t="s">
        <v>18</v>
      </c>
      <c r="C297" s="2">
        <v>1</v>
      </c>
      <c r="D297" s="2">
        <v>1</v>
      </c>
      <c r="F297" t="str">
        <f>CONCATENATE(B297," ",C297, " ",D297)</f>
        <v xml:space="preserve"> parallel-propagate 1 1</v>
      </c>
      <c r="G297" s="3">
        <f xml:space="preserve"> 0 + 4.18</f>
        <v>4.18</v>
      </c>
    </row>
    <row r="298" spans="1:7" x14ac:dyDescent="0.25">
      <c r="A298" s="2">
        <v>0</v>
      </c>
      <c r="B298" s="2" t="s">
        <v>18</v>
      </c>
      <c r="C298" s="2">
        <v>1</v>
      </c>
      <c r="D298" s="2">
        <v>1</v>
      </c>
      <c r="F298" t="str">
        <f>CONCATENATE(B298," ",C298, " ",D298)</f>
        <v xml:space="preserve"> parallel-propagate 1 1</v>
      </c>
      <c r="G298" s="3">
        <f xml:space="preserve"> 0 + 2.56</f>
        <v>2.56</v>
      </c>
    </row>
    <row r="299" spans="1:7" x14ac:dyDescent="0.25">
      <c r="A299" s="2">
        <v>0</v>
      </c>
      <c r="B299" s="2" t="s">
        <v>18</v>
      </c>
      <c r="C299" s="2">
        <v>1</v>
      </c>
      <c r="D299" s="2">
        <v>1</v>
      </c>
      <c r="F299" t="str">
        <f>CONCATENATE(B299," ",C299, " ",D299)</f>
        <v xml:space="preserve"> parallel-propagate 1 1</v>
      </c>
      <c r="G299" s="3">
        <f xml:space="preserve"> 0 + 4.91</f>
        <v>4.91</v>
      </c>
    </row>
    <row r="300" spans="1:7" x14ac:dyDescent="0.25">
      <c r="A300" s="2">
        <v>0</v>
      </c>
      <c r="B300" s="2" t="s">
        <v>18</v>
      </c>
      <c r="C300" s="2">
        <v>1</v>
      </c>
      <c r="D300" s="2">
        <v>1</v>
      </c>
      <c r="F300" t="str">
        <f>CONCATENATE(B300," ",C300, " ",D300)</f>
        <v xml:space="preserve"> parallel-propagate 1 1</v>
      </c>
      <c r="G300" s="3">
        <f xml:space="preserve"> 0 + 3.31</f>
        <v>3.31</v>
      </c>
    </row>
    <row r="301" spans="1:7" x14ac:dyDescent="0.25">
      <c r="A301" s="2">
        <v>0</v>
      </c>
      <c r="B301" s="2" t="s">
        <v>18</v>
      </c>
      <c r="C301" s="2">
        <v>1</v>
      </c>
      <c r="D301" s="2">
        <v>1</v>
      </c>
      <c r="F301" t="str">
        <f>CONCATENATE(B301," ",C301, " ",D301)</f>
        <v xml:space="preserve"> parallel-propagate 1 1</v>
      </c>
      <c r="G301" s="3">
        <f xml:space="preserve"> 0 + 2.72</f>
        <v>2.72</v>
      </c>
    </row>
    <row r="302" spans="1:7" x14ac:dyDescent="0.25">
      <c r="A302" s="2">
        <v>0</v>
      </c>
      <c r="B302" s="2" t="s">
        <v>18</v>
      </c>
      <c r="C302" s="2">
        <v>2</v>
      </c>
      <c r="D302" s="2">
        <v>1</v>
      </c>
      <c r="F302" t="str">
        <f>CONCATENATE(B302," ",C302, " ",D302)</f>
        <v xml:space="preserve"> parallel-propagate 2 1</v>
      </c>
      <c r="G302" s="3">
        <f xml:space="preserve"> 0 + 5.28</f>
        <v>5.28</v>
      </c>
    </row>
    <row r="303" spans="1:7" x14ac:dyDescent="0.25">
      <c r="A303" s="2">
        <v>0</v>
      </c>
      <c r="B303" s="2" t="s">
        <v>18</v>
      </c>
      <c r="C303" s="2">
        <v>2</v>
      </c>
      <c r="D303" s="2">
        <v>1</v>
      </c>
      <c r="F303" t="str">
        <f>CONCATENATE(B303," ",C303, " ",D303)</f>
        <v xml:space="preserve"> parallel-propagate 2 1</v>
      </c>
      <c r="G303" s="3">
        <f xml:space="preserve"> 0 + 3.42</f>
        <v>3.42</v>
      </c>
    </row>
    <row r="304" spans="1:7" x14ac:dyDescent="0.25">
      <c r="A304" s="2">
        <v>0</v>
      </c>
      <c r="B304" s="2" t="s">
        <v>18</v>
      </c>
      <c r="C304" s="2">
        <v>2</v>
      </c>
      <c r="D304" s="2">
        <v>1</v>
      </c>
      <c r="F304" t="str">
        <f>CONCATENATE(B304," ",C304, " ",D304)</f>
        <v xml:space="preserve"> parallel-propagate 2 1</v>
      </c>
      <c r="G304" s="3">
        <f xml:space="preserve"> 0 + 2.21</f>
        <v>2.21</v>
      </c>
    </row>
    <row r="305" spans="1:7" x14ac:dyDescent="0.25">
      <c r="A305" s="2">
        <v>0</v>
      </c>
      <c r="B305" s="2" t="s">
        <v>18</v>
      </c>
      <c r="C305" s="2">
        <v>2</v>
      </c>
      <c r="D305" s="2">
        <v>1</v>
      </c>
      <c r="F305" t="str">
        <f>CONCATENATE(B305," ",C305, " ",D305)</f>
        <v xml:space="preserve"> parallel-propagate 2 1</v>
      </c>
      <c r="G305" s="3">
        <f xml:space="preserve"> 0 + 5.64</f>
        <v>5.64</v>
      </c>
    </row>
    <row r="306" spans="1:7" x14ac:dyDescent="0.25">
      <c r="A306" s="2">
        <v>0</v>
      </c>
      <c r="B306" s="2" t="s">
        <v>18</v>
      </c>
      <c r="C306" s="2">
        <v>2</v>
      </c>
      <c r="D306" s="2">
        <v>1</v>
      </c>
      <c r="F306" t="str">
        <f>CONCATENATE(B306," ",C306, " ",D306)</f>
        <v xml:space="preserve"> parallel-propagate 2 1</v>
      </c>
      <c r="G306" s="3">
        <f xml:space="preserve"> 0 + 7.31</f>
        <v>7.31</v>
      </c>
    </row>
    <row r="307" spans="1:7" x14ac:dyDescent="0.25">
      <c r="A307" s="2">
        <v>0</v>
      </c>
      <c r="B307" s="2" t="s">
        <v>18</v>
      </c>
      <c r="C307" s="2">
        <v>2</v>
      </c>
      <c r="D307" s="2">
        <v>1</v>
      </c>
      <c r="F307" t="str">
        <f>CONCATENATE(B307," ",C307, " ",D307)</f>
        <v xml:space="preserve"> parallel-propagate 2 1</v>
      </c>
      <c r="G307" s="3">
        <f xml:space="preserve"> 0 + 3.34</f>
        <v>3.34</v>
      </c>
    </row>
    <row r="308" spans="1:7" x14ac:dyDescent="0.25">
      <c r="A308" s="2">
        <v>0</v>
      </c>
      <c r="B308" s="2" t="s">
        <v>18</v>
      </c>
      <c r="C308" s="2">
        <v>2</v>
      </c>
      <c r="D308" s="2">
        <v>1</v>
      </c>
      <c r="F308" t="str">
        <f>CONCATENATE(B308," ",C308, " ",D308)</f>
        <v xml:space="preserve"> parallel-propagate 2 1</v>
      </c>
      <c r="G308" s="3">
        <f xml:space="preserve"> 0 + 4.81</f>
        <v>4.8099999999999996</v>
      </c>
    </row>
    <row r="309" spans="1:7" x14ac:dyDescent="0.25">
      <c r="A309" s="2">
        <v>0</v>
      </c>
      <c r="B309" s="2" t="s">
        <v>18</v>
      </c>
      <c r="C309" s="2">
        <v>2</v>
      </c>
      <c r="D309" s="2">
        <v>1</v>
      </c>
      <c r="F309" t="str">
        <f>CONCATENATE(B309," ",C309, " ",D309)</f>
        <v xml:space="preserve"> parallel-propagate 2 1</v>
      </c>
      <c r="G309" s="3">
        <f xml:space="preserve"> 0 + 3.42</f>
        <v>3.42</v>
      </c>
    </row>
    <row r="310" spans="1:7" x14ac:dyDescent="0.25">
      <c r="A310" s="2">
        <v>0</v>
      </c>
      <c r="B310" s="2" t="s">
        <v>18</v>
      </c>
      <c r="C310" s="2">
        <v>2</v>
      </c>
      <c r="D310" s="2">
        <v>1</v>
      </c>
      <c r="F310" t="str">
        <f>CONCATENATE(B310," ",C310, " ",D310)</f>
        <v xml:space="preserve"> parallel-propagate 2 1</v>
      </c>
      <c r="G310" s="3">
        <f xml:space="preserve"> 0 + 2.96</f>
        <v>2.96</v>
      </c>
    </row>
    <row r="311" spans="1:7" x14ac:dyDescent="0.25">
      <c r="A311" s="2">
        <v>0</v>
      </c>
      <c r="B311" s="2" t="s">
        <v>18</v>
      </c>
      <c r="C311" s="2">
        <v>2</v>
      </c>
      <c r="D311" s="2">
        <v>1</v>
      </c>
      <c r="F311" t="str">
        <f>CONCATENATE(B311," ",C311, " ",D311)</f>
        <v xml:space="preserve"> parallel-propagate 2 1</v>
      </c>
      <c r="G311" s="3">
        <f xml:space="preserve"> 0 + 5.3</f>
        <v>5.3</v>
      </c>
    </row>
    <row r="312" spans="1:7" x14ac:dyDescent="0.25">
      <c r="A312" s="2">
        <v>0</v>
      </c>
      <c r="B312" s="2" t="s">
        <v>18</v>
      </c>
      <c r="C312" s="2">
        <v>2</v>
      </c>
      <c r="D312" s="2">
        <v>1</v>
      </c>
      <c r="F312" t="str">
        <f>CONCATENATE(B312," ",C312, " ",D312)</f>
        <v xml:space="preserve"> parallel-propagate 2 1</v>
      </c>
      <c r="G312" s="3">
        <f xml:space="preserve"> 0 + 3.83</f>
        <v>3.83</v>
      </c>
    </row>
    <row r="313" spans="1:7" x14ac:dyDescent="0.25">
      <c r="A313" s="2">
        <v>0</v>
      </c>
      <c r="B313" s="2" t="s">
        <v>18</v>
      </c>
      <c r="C313" s="2">
        <v>2</v>
      </c>
      <c r="D313" s="2">
        <v>1</v>
      </c>
      <c r="F313" t="str">
        <f>CONCATENATE(B313," ",C313, " ",D313)</f>
        <v xml:space="preserve"> parallel-propagate 2 1</v>
      </c>
      <c r="G313" s="3">
        <f xml:space="preserve"> 0 + 2.65</f>
        <v>2.65</v>
      </c>
    </row>
    <row r="314" spans="1:7" x14ac:dyDescent="0.25">
      <c r="A314" s="2">
        <v>0</v>
      </c>
      <c r="B314" s="2" t="s">
        <v>18</v>
      </c>
      <c r="C314" s="2">
        <v>2</v>
      </c>
      <c r="D314" s="2">
        <v>1</v>
      </c>
      <c r="F314" t="str">
        <f>CONCATENATE(B314," ",C314, " ",D314)</f>
        <v xml:space="preserve"> parallel-propagate 2 1</v>
      </c>
      <c r="G314" s="3">
        <f xml:space="preserve"> 0 + 5.99</f>
        <v>5.99</v>
      </c>
    </row>
    <row r="315" spans="1:7" x14ac:dyDescent="0.25">
      <c r="A315" s="2">
        <v>0</v>
      </c>
      <c r="B315" s="2" t="s">
        <v>18</v>
      </c>
      <c r="C315" s="2">
        <v>2</v>
      </c>
      <c r="D315" s="2">
        <v>1</v>
      </c>
      <c r="F315" t="str">
        <f>CONCATENATE(B315," ",C315, " ",D315)</f>
        <v xml:space="preserve"> parallel-propagate 2 1</v>
      </c>
      <c r="G315" s="3">
        <f xml:space="preserve"> 0 + 3.71</f>
        <v>3.71</v>
      </c>
    </row>
    <row r="316" spans="1:7" x14ac:dyDescent="0.25">
      <c r="A316" s="2">
        <v>0</v>
      </c>
      <c r="B316" s="2" t="s">
        <v>18</v>
      </c>
      <c r="C316" s="2">
        <v>2</v>
      </c>
      <c r="D316" s="2">
        <v>1</v>
      </c>
      <c r="F316" t="str">
        <f>CONCATENATE(B316," ",C316, " ",D316)</f>
        <v xml:space="preserve"> parallel-propagate 2 1</v>
      </c>
      <c r="G316" s="3">
        <f xml:space="preserve"> 0 + 2.1</f>
        <v>2.1</v>
      </c>
    </row>
    <row r="317" spans="1:7" x14ac:dyDescent="0.25">
      <c r="A317" s="2">
        <v>0</v>
      </c>
      <c r="B317" s="2" t="s">
        <v>18</v>
      </c>
      <c r="C317" s="2">
        <v>2</v>
      </c>
      <c r="D317" s="2">
        <v>1</v>
      </c>
      <c r="F317" t="str">
        <f>CONCATENATE(B317," ",C317, " ",D317)</f>
        <v xml:space="preserve"> parallel-propagate 2 1</v>
      </c>
      <c r="G317" s="3">
        <f xml:space="preserve"> 0 + 5.39</f>
        <v>5.39</v>
      </c>
    </row>
    <row r="318" spans="1:7" x14ac:dyDescent="0.25">
      <c r="A318" s="2">
        <v>0</v>
      </c>
      <c r="B318" s="2" t="s">
        <v>18</v>
      </c>
      <c r="C318" s="2">
        <v>2</v>
      </c>
      <c r="D318" s="2">
        <v>1</v>
      </c>
      <c r="F318" t="str">
        <f>CONCATENATE(B318," ",C318, " ",D318)</f>
        <v xml:space="preserve"> parallel-propagate 2 1</v>
      </c>
      <c r="G318" s="3">
        <f xml:space="preserve"> 0 + 3.51</f>
        <v>3.51</v>
      </c>
    </row>
    <row r="319" spans="1:7" x14ac:dyDescent="0.25">
      <c r="A319" s="2">
        <v>0</v>
      </c>
      <c r="B319" s="2" t="s">
        <v>18</v>
      </c>
      <c r="C319" s="2">
        <v>2</v>
      </c>
      <c r="D319" s="2">
        <v>1</v>
      </c>
      <c r="F319" t="str">
        <f>CONCATENATE(B319," ",C319, " ",D319)</f>
        <v xml:space="preserve"> parallel-propagate 2 1</v>
      </c>
      <c r="G319" s="3">
        <f xml:space="preserve"> 0 + 1.93</f>
        <v>1.93</v>
      </c>
    </row>
    <row r="320" spans="1:7" x14ac:dyDescent="0.25">
      <c r="A320" s="2">
        <v>0</v>
      </c>
      <c r="B320" s="2" t="s">
        <v>18</v>
      </c>
      <c r="C320" s="2">
        <v>2</v>
      </c>
      <c r="D320" s="2">
        <v>1</v>
      </c>
      <c r="F320" t="str">
        <f>CONCATENATE(B320," ",C320, " ",D320)</f>
        <v xml:space="preserve"> parallel-propagate 2 1</v>
      </c>
      <c r="G320" s="3">
        <f xml:space="preserve"> 0 + 6.02</f>
        <v>6.02</v>
      </c>
    </row>
    <row r="321" spans="1:7" x14ac:dyDescent="0.25">
      <c r="A321" s="2">
        <v>0</v>
      </c>
      <c r="B321" s="2" t="s">
        <v>18</v>
      </c>
      <c r="C321" s="2">
        <v>2</v>
      </c>
      <c r="D321" s="2">
        <v>1</v>
      </c>
      <c r="F321" t="str">
        <f>CONCATENATE(B321," ",C321, " ",D321)</f>
        <v xml:space="preserve"> parallel-propagate 2 1</v>
      </c>
      <c r="G321" s="3">
        <f xml:space="preserve"> 0 + 3.64</f>
        <v>3.64</v>
      </c>
    </row>
    <row r="322" spans="1:7" x14ac:dyDescent="0.25">
      <c r="A322" s="2">
        <v>0</v>
      </c>
      <c r="B322" s="2" t="s">
        <v>18</v>
      </c>
      <c r="C322" s="2">
        <v>2</v>
      </c>
      <c r="D322" s="2">
        <v>1</v>
      </c>
      <c r="F322" t="str">
        <f>CONCATENATE(B322," ",C322, " ",D322)</f>
        <v xml:space="preserve"> parallel-propagate 2 1</v>
      </c>
      <c r="G322" s="3">
        <f xml:space="preserve"> 0 + 2.88</f>
        <v>2.88</v>
      </c>
    </row>
    <row r="323" spans="1:7" x14ac:dyDescent="0.25">
      <c r="A323" s="2">
        <v>0</v>
      </c>
      <c r="B323" s="2" t="s">
        <v>18</v>
      </c>
      <c r="C323" s="2">
        <v>2</v>
      </c>
      <c r="D323" s="2">
        <v>1</v>
      </c>
      <c r="F323" t="str">
        <f>CONCATENATE(B323," ",C323, " ",D323)</f>
        <v xml:space="preserve"> parallel-propagate 2 1</v>
      </c>
      <c r="G323" s="3">
        <f xml:space="preserve"> 0 + 5.15</f>
        <v>5.15</v>
      </c>
    </row>
    <row r="324" spans="1:7" x14ac:dyDescent="0.25">
      <c r="A324" s="2">
        <v>0</v>
      </c>
      <c r="B324" s="2" t="s">
        <v>18</v>
      </c>
      <c r="C324" s="2">
        <v>2</v>
      </c>
      <c r="D324" s="2">
        <v>1</v>
      </c>
      <c r="F324" t="str">
        <f>CONCATENATE(B324," ",C324, " ",D324)</f>
        <v xml:space="preserve"> parallel-propagate 2 1</v>
      </c>
      <c r="G324" s="3">
        <f xml:space="preserve"> 0 + 3.8</f>
        <v>3.8</v>
      </c>
    </row>
    <row r="325" spans="1:7" x14ac:dyDescent="0.25">
      <c r="A325" s="2">
        <v>0</v>
      </c>
      <c r="B325" s="2" t="s">
        <v>18</v>
      </c>
      <c r="C325" s="2">
        <v>2</v>
      </c>
      <c r="D325" s="2">
        <v>1</v>
      </c>
      <c r="F325" t="str">
        <f>CONCATENATE(B325," ",C325, " ",D325)</f>
        <v xml:space="preserve"> parallel-propagate 2 1</v>
      </c>
      <c r="G325" s="3">
        <f xml:space="preserve"> 0 + 2.74</f>
        <v>2.74</v>
      </c>
    </row>
    <row r="326" spans="1:7" x14ac:dyDescent="0.25">
      <c r="A326" s="2">
        <v>0</v>
      </c>
      <c r="B326" s="2" t="s">
        <v>18</v>
      </c>
      <c r="C326" s="2">
        <v>2</v>
      </c>
      <c r="D326" s="2">
        <v>1</v>
      </c>
      <c r="F326" t="str">
        <f>CONCATENATE(B326," ",C326, " ",D326)</f>
        <v xml:space="preserve"> parallel-propagate 2 1</v>
      </c>
      <c r="G326" s="3">
        <f xml:space="preserve"> 0 + 5.33</f>
        <v>5.33</v>
      </c>
    </row>
    <row r="327" spans="1:7" x14ac:dyDescent="0.25">
      <c r="A327" s="2">
        <v>0</v>
      </c>
      <c r="B327" s="2" t="s">
        <v>18</v>
      </c>
      <c r="C327" s="2">
        <v>2</v>
      </c>
      <c r="D327" s="2">
        <v>1</v>
      </c>
      <c r="F327" t="str">
        <f>CONCATENATE(B327," ",C327, " ",D327)</f>
        <v xml:space="preserve"> parallel-propagate 2 1</v>
      </c>
      <c r="G327" s="3">
        <f xml:space="preserve"> 0 + 3.28</f>
        <v>3.28</v>
      </c>
    </row>
    <row r="328" spans="1:7" x14ac:dyDescent="0.25">
      <c r="A328" s="2">
        <v>0</v>
      </c>
      <c r="B328" s="2" t="s">
        <v>18</v>
      </c>
      <c r="C328" s="2">
        <v>2</v>
      </c>
      <c r="D328" s="2">
        <v>1</v>
      </c>
      <c r="F328" t="str">
        <f>CONCATENATE(B328," ",C328, " ",D328)</f>
        <v xml:space="preserve"> parallel-propagate 2 1</v>
      </c>
      <c r="G328" s="3">
        <f xml:space="preserve"> 0 + 2.64</f>
        <v>2.64</v>
      </c>
    </row>
    <row r="329" spans="1:7" x14ac:dyDescent="0.25">
      <c r="A329" s="2">
        <v>0</v>
      </c>
      <c r="B329" s="2" t="s">
        <v>18</v>
      </c>
      <c r="C329" s="2">
        <v>2</v>
      </c>
      <c r="D329" s="2">
        <v>1</v>
      </c>
      <c r="F329" t="str">
        <f>CONCATENATE(B329," ",C329, " ",D329)</f>
        <v xml:space="preserve"> parallel-propagate 2 1</v>
      </c>
      <c r="G329" s="3">
        <f xml:space="preserve"> 0 + 5.89</f>
        <v>5.89</v>
      </c>
    </row>
    <row r="330" spans="1:7" x14ac:dyDescent="0.25">
      <c r="A330" s="2">
        <v>0</v>
      </c>
      <c r="B330" s="2" t="s">
        <v>18</v>
      </c>
      <c r="C330" s="2">
        <v>2</v>
      </c>
      <c r="D330" s="2">
        <v>1</v>
      </c>
      <c r="F330" t="str">
        <f>CONCATENATE(B330," ",C330, " ",D330)</f>
        <v xml:space="preserve"> parallel-propagate 2 1</v>
      </c>
      <c r="G330" s="3">
        <f xml:space="preserve"> 0 + 3.83</f>
        <v>3.83</v>
      </c>
    </row>
    <row r="331" spans="1:7" x14ac:dyDescent="0.25">
      <c r="A331" s="2">
        <v>0</v>
      </c>
      <c r="B331" s="2" t="s">
        <v>18</v>
      </c>
      <c r="C331" s="2">
        <v>2</v>
      </c>
      <c r="D331" s="2">
        <v>1</v>
      </c>
      <c r="F331" t="str">
        <f>CONCATENATE(B331," ",C331, " ",D331)</f>
        <v xml:space="preserve"> parallel-propagate 2 1</v>
      </c>
      <c r="G331" s="3">
        <f xml:space="preserve"> 0 + 2.12</f>
        <v>2.12</v>
      </c>
    </row>
    <row r="332" spans="1:7" x14ac:dyDescent="0.25">
      <c r="A332" s="2">
        <v>0</v>
      </c>
      <c r="B332" s="2" t="s">
        <v>18</v>
      </c>
      <c r="C332" s="2">
        <v>2</v>
      </c>
      <c r="D332" s="2">
        <v>1</v>
      </c>
      <c r="F332" t="str">
        <f>CONCATENATE(B332," ",C332, " ",D332)</f>
        <v xml:space="preserve"> parallel-propagate 2 1</v>
      </c>
      <c r="G332" s="3">
        <f xml:space="preserve"> 0 + 5.19</f>
        <v>5.19</v>
      </c>
    </row>
    <row r="333" spans="1:7" x14ac:dyDescent="0.25">
      <c r="A333" s="2">
        <v>0</v>
      </c>
      <c r="B333" s="2" t="s">
        <v>18</v>
      </c>
      <c r="C333" s="2">
        <v>2</v>
      </c>
      <c r="D333" s="2">
        <v>1</v>
      </c>
      <c r="F333" t="str">
        <f>CONCATENATE(B333," ",C333, " ",D333)</f>
        <v xml:space="preserve"> parallel-propagate 2 1</v>
      </c>
      <c r="G333" s="3">
        <f xml:space="preserve"> 0 + 3.5</f>
        <v>3.5</v>
      </c>
    </row>
    <row r="334" spans="1:7" x14ac:dyDescent="0.25">
      <c r="A334" s="2">
        <v>0</v>
      </c>
      <c r="B334" s="2" t="s">
        <v>18</v>
      </c>
      <c r="C334" s="2">
        <v>2</v>
      </c>
      <c r="D334" s="2">
        <v>1</v>
      </c>
      <c r="F334" t="str">
        <f>CONCATENATE(B334," ",C334, " ",D334)</f>
        <v xml:space="preserve"> parallel-propagate 2 1</v>
      </c>
      <c r="G334" s="3">
        <f xml:space="preserve"> 0 + 2.11</f>
        <v>2.11</v>
      </c>
    </row>
    <row r="335" spans="1:7" x14ac:dyDescent="0.25">
      <c r="A335" s="2">
        <v>0</v>
      </c>
      <c r="B335" s="2" t="s">
        <v>18</v>
      </c>
      <c r="C335" s="2">
        <v>2</v>
      </c>
      <c r="D335" s="2">
        <v>1</v>
      </c>
      <c r="F335" t="str">
        <f>CONCATENATE(B335," ",C335, " ",D335)</f>
        <v xml:space="preserve"> parallel-propagate 2 1</v>
      </c>
      <c r="G335" s="3">
        <f xml:space="preserve"> 0 + 4.44</f>
        <v>4.4400000000000004</v>
      </c>
    </row>
    <row r="336" spans="1:7" x14ac:dyDescent="0.25">
      <c r="A336" s="2">
        <v>0</v>
      </c>
      <c r="B336" s="2" t="s">
        <v>18</v>
      </c>
      <c r="C336" s="2">
        <v>2</v>
      </c>
      <c r="D336" s="2">
        <v>1</v>
      </c>
      <c r="F336" t="str">
        <f>CONCATENATE(B336," ",C336, " ",D336)</f>
        <v xml:space="preserve"> parallel-propagate 2 1</v>
      </c>
      <c r="G336" s="3">
        <f xml:space="preserve"> 0 + 2.87</f>
        <v>2.87</v>
      </c>
    </row>
    <row r="337" spans="1:7" x14ac:dyDescent="0.25">
      <c r="A337" s="2">
        <v>0</v>
      </c>
      <c r="B337" s="2" t="s">
        <v>18</v>
      </c>
      <c r="C337" s="2">
        <v>2</v>
      </c>
      <c r="D337" s="2">
        <v>1</v>
      </c>
      <c r="F337" t="str">
        <f>CONCATENATE(B337," ",C337, " ",D337)</f>
        <v xml:space="preserve"> parallel-propagate 2 1</v>
      </c>
      <c r="G337" s="3">
        <f xml:space="preserve"> 0 + 2.37</f>
        <v>2.37</v>
      </c>
    </row>
    <row r="338" spans="1:7" x14ac:dyDescent="0.25">
      <c r="A338" s="2">
        <v>0</v>
      </c>
      <c r="B338" s="2" t="s">
        <v>18</v>
      </c>
      <c r="C338" s="2">
        <v>2</v>
      </c>
      <c r="D338" s="2">
        <v>1</v>
      </c>
      <c r="F338" t="str">
        <f>CONCATENATE(B338," ",C338, " ",D338)</f>
        <v xml:space="preserve"> parallel-propagate 2 1</v>
      </c>
      <c r="G338" s="3">
        <f xml:space="preserve"> 0 + 4.77</f>
        <v>4.7699999999999996</v>
      </c>
    </row>
    <row r="339" spans="1:7" x14ac:dyDescent="0.25">
      <c r="A339" s="2">
        <v>0</v>
      </c>
      <c r="B339" s="2" t="s">
        <v>18</v>
      </c>
      <c r="C339" s="2">
        <v>2</v>
      </c>
      <c r="D339" s="2">
        <v>1</v>
      </c>
      <c r="F339" t="str">
        <f>CONCATENATE(B339," ",C339, " ",D339)</f>
        <v xml:space="preserve"> parallel-propagate 2 1</v>
      </c>
      <c r="G339" s="3">
        <f xml:space="preserve"> 0 + 4.17</f>
        <v>4.17</v>
      </c>
    </row>
    <row r="340" spans="1:7" x14ac:dyDescent="0.25">
      <c r="A340" s="2">
        <v>0</v>
      </c>
      <c r="B340" s="2" t="s">
        <v>18</v>
      </c>
      <c r="C340" s="2">
        <v>2</v>
      </c>
      <c r="D340" s="2">
        <v>1</v>
      </c>
      <c r="F340" t="str">
        <f>CONCATENATE(B340," ",C340, " ",D340)</f>
        <v xml:space="preserve"> parallel-propagate 2 1</v>
      </c>
      <c r="G340" s="3">
        <f xml:space="preserve"> 0 + 2.01</f>
        <v>2.0099999999999998</v>
      </c>
    </row>
    <row r="341" spans="1:7" x14ac:dyDescent="0.25">
      <c r="A341" s="2">
        <v>0</v>
      </c>
      <c r="B341" s="2" t="s">
        <v>18</v>
      </c>
      <c r="C341" s="2">
        <v>2</v>
      </c>
      <c r="D341" s="2">
        <v>1</v>
      </c>
      <c r="F341" t="str">
        <f>CONCATENATE(B341," ",C341, " ",D341)</f>
        <v xml:space="preserve"> parallel-propagate 2 1</v>
      </c>
      <c r="G341" s="3">
        <f xml:space="preserve"> 0 + 5</f>
        <v>5</v>
      </c>
    </row>
    <row r="342" spans="1:7" x14ac:dyDescent="0.25">
      <c r="A342" s="2">
        <v>0</v>
      </c>
      <c r="B342" s="2" t="s">
        <v>18</v>
      </c>
      <c r="C342" s="2">
        <v>2</v>
      </c>
      <c r="D342" s="2">
        <v>1</v>
      </c>
      <c r="F342" t="str">
        <f>CONCATENATE(B342," ",C342, " ",D342)</f>
        <v xml:space="preserve"> parallel-propagate 2 1</v>
      </c>
      <c r="G342" s="3">
        <f xml:space="preserve"> 0 + 6.25</f>
        <v>6.25</v>
      </c>
    </row>
    <row r="343" spans="1:7" x14ac:dyDescent="0.25">
      <c r="A343" s="2">
        <v>0</v>
      </c>
      <c r="B343" s="2" t="s">
        <v>18</v>
      </c>
      <c r="C343" s="2">
        <v>2</v>
      </c>
      <c r="D343" s="2">
        <v>1</v>
      </c>
      <c r="F343" t="str">
        <f>CONCATENATE(B343," ",C343, " ",D343)</f>
        <v xml:space="preserve"> parallel-propagate 2 1</v>
      </c>
      <c r="G343" s="3">
        <f xml:space="preserve"> 0 + 2.07</f>
        <v>2.0699999999999998</v>
      </c>
    </row>
    <row r="344" spans="1:7" x14ac:dyDescent="0.25">
      <c r="A344" s="2">
        <v>0</v>
      </c>
      <c r="B344" s="2" t="s">
        <v>18</v>
      </c>
      <c r="C344" s="2">
        <v>2</v>
      </c>
      <c r="D344" s="2">
        <v>1</v>
      </c>
      <c r="F344" t="str">
        <f>CONCATENATE(B344," ",C344, " ",D344)</f>
        <v xml:space="preserve"> parallel-propagate 2 1</v>
      </c>
      <c r="G344" s="3">
        <f xml:space="preserve"> 0 + 5.22</f>
        <v>5.22</v>
      </c>
    </row>
    <row r="345" spans="1:7" x14ac:dyDescent="0.25">
      <c r="A345" s="2">
        <v>0</v>
      </c>
      <c r="B345" s="2" t="s">
        <v>18</v>
      </c>
      <c r="C345" s="2">
        <v>2</v>
      </c>
      <c r="D345" s="2">
        <v>1</v>
      </c>
      <c r="F345" t="str">
        <f>CONCATENATE(B345," ",C345, " ",D345)</f>
        <v xml:space="preserve"> parallel-propagate 2 1</v>
      </c>
      <c r="G345" s="3">
        <f xml:space="preserve"> 0 + 3.04</f>
        <v>3.04</v>
      </c>
    </row>
    <row r="346" spans="1:7" x14ac:dyDescent="0.25">
      <c r="A346" s="2">
        <v>0</v>
      </c>
      <c r="B346" s="2" t="s">
        <v>18</v>
      </c>
      <c r="C346" s="2">
        <v>2</v>
      </c>
      <c r="D346" s="2">
        <v>1</v>
      </c>
      <c r="F346" t="str">
        <f>CONCATENATE(B346," ",C346, " ",D346)</f>
        <v xml:space="preserve"> parallel-propagate 2 1</v>
      </c>
      <c r="G346" s="3">
        <f xml:space="preserve"> 0 + 2.34</f>
        <v>2.34</v>
      </c>
    </row>
    <row r="347" spans="1:7" x14ac:dyDescent="0.25">
      <c r="A347" s="2">
        <v>0</v>
      </c>
      <c r="B347" s="2" t="s">
        <v>18</v>
      </c>
      <c r="C347" s="2">
        <v>2</v>
      </c>
      <c r="D347" s="2">
        <v>1</v>
      </c>
      <c r="F347" t="str">
        <f>CONCATENATE(B347," ",C347, " ",D347)</f>
        <v xml:space="preserve"> parallel-propagate 2 1</v>
      </c>
      <c r="G347" s="3">
        <f xml:space="preserve"> 0 + 4.56</f>
        <v>4.5599999999999996</v>
      </c>
    </row>
    <row r="348" spans="1:7" x14ac:dyDescent="0.25">
      <c r="A348" s="2">
        <v>0</v>
      </c>
      <c r="B348" s="2" t="s">
        <v>18</v>
      </c>
      <c r="C348" s="2">
        <v>2</v>
      </c>
      <c r="D348" s="2">
        <v>1</v>
      </c>
      <c r="F348" t="str">
        <f>CONCATENATE(B348," ",C348, " ",D348)</f>
        <v xml:space="preserve"> parallel-propagate 2 1</v>
      </c>
      <c r="G348" s="3">
        <f xml:space="preserve"> 0 + 3.56</f>
        <v>3.56</v>
      </c>
    </row>
    <row r="349" spans="1:7" x14ac:dyDescent="0.25">
      <c r="A349" s="2">
        <v>0</v>
      </c>
      <c r="B349" s="2" t="s">
        <v>18</v>
      </c>
      <c r="C349" s="2">
        <v>2</v>
      </c>
      <c r="D349" s="2">
        <v>1</v>
      </c>
      <c r="F349" t="str">
        <f>CONCATENATE(B349," ",C349, " ",D349)</f>
        <v xml:space="preserve"> parallel-propagate 2 1</v>
      </c>
      <c r="G349" s="3">
        <f xml:space="preserve"> 0 + 2.02</f>
        <v>2.02</v>
      </c>
    </row>
    <row r="350" spans="1:7" x14ac:dyDescent="0.25">
      <c r="A350" s="2">
        <v>0</v>
      </c>
      <c r="B350" s="2" t="s">
        <v>18</v>
      </c>
      <c r="C350" s="2">
        <v>2</v>
      </c>
      <c r="D350" s="2">
        <v>1</v>
      </c>
      <c r="F350" t="str">
        <f>CONCATENATE(B350," ",C350, " ",D350)</f>
        <v xml:space="preserve"> parallel-propagate 2 1</v>
      </c>
      <c r="G350" s="3">
        <f xml:space="preserve"> 0 + 5.21</f>
        <v>5.21</v>
      </c>
    </row>
    <row r="351" spans="1:7" x14ac:dyDescent="0.25">
      <c r="A351" s="2">
        <v>0</v>
      </c>
      <c r="B351" s="2" t="s">
        <v>18</v>
      </c>
      <c r="C351" s="2">
        <v>2</v>
      </c>
      <c r="D351" s="2">
        <v>1</v>
      </c>
      <c r="F351" t="str">
        <f>CONCATENATE(B351," ",C351, " ",D351)</f>
        <v xml:space="preserve"> parallel-propagate 2 1</v>
      </c>
      <c r="G351" s="3">
        <f xml:space="preserve"> 0 + 3.51</f>
        <v>3.51</v>
      </c>
    </row>
    <row r="352" spans="1:7" x14ac:dyDescent="0.25">
      <c r="A352" s="2">
        <v>0</v>
      </c>
      <c r="B352" s="2" t="s">
        <v>18</v>
      </c>
      <c r="C352" s="2">
        <v>2</v>
      </c>
      <c r="D352" s="2">
        <v>1</v>
      </c>
      <c r="F352" t="str">
        <f>CONCATENATE(B352," ",C352, " ",D352)</f>
        <v xml:space="preserve"> parallel-propagate 2 1</v>
      </c>
      <c r="G352" s="3">
        <f xml:space="preserve"> 0 + 2.35</f>
        <v>2.35</v>
      </c>
    </row>
    <row r="353" spans="1:7" x14ac:dyDescent="0.25">
      <c r="A353" s="2">
        <v>0</v>
      </c>
      <c r="B353" s="2" t="s">
        <v>18</v>
      </c>
      <c r="C353" s="2">
        <v>2</v>
      </c>
      <c r="D353" s="2">
        <v>1</v>
      </c>
      <c r="F353" t="str">
        <f>CONCATENATE(B353," ",C353, " ",D353)</f>
        <v xml:space="preserve"> parallel-propagate 2 1</v>
      </c>
      <c r="G353" s="3">
        <f xml:space="preserve"> 0 + 4.58</f>
        <v>4.58</v>
      </c>
    </row>
    <row r="354" spans="1:7" x14ac:dyDescent="0.25">
      <c r="A354" s="2">
        <v>0</v>
      </c>
      <c r="B354" s="2" t="s">
        <v>18</v>
      </c>
      <c r="C354" s="2">
        <v>2</v>
      </c>
      <c r="D354" s="2">
        <v>1</v>
      </c>
      <c r="F354" t="str">
        <f>CONCATENATE(B354," ",C354, " ",D354)</f>
        <v xml:space="preserve"> parallel-propagate 2 1</v>
      </c>
      <c r="G354" s="3">
        <f xml:space="preserve"> 0 + 3.49</f>
        <v>3.49</v>
      </c>
    </row>
    <row r="355" spans="1:7" x14ac:dyDescent="0.25">
      <c r="A355" s="2">
        <v>0</v>
      </c>
      <c r="B355" s="2" t="s">
        <v>18</v>
      </c>
      <c r="C355" s="2">
        <v>2</v>
      </c>
      <c r="D355" s="2">
        <v>1</v>
      </c>
      <c r="F355" t="str">
        <f>CONCATENATE(B355," ",C355, " ",D355)</f>
        <v xml:space="preserve"> parallel-propagate 2 1</v>
      </c>
      <c r="G355" s="3">
        <f xml:space="preserve"> 0 + 2.68</f>
        <v>2.68</v>
      </c>
    </row>
    <row r="356" spans="1:7" x14ac:dyDescent="0.25">
      <c r="A356" s="2">
        <v>0</v>
      </c>
      <c r="B356" s="2" t="s">
        <v>18</v>
      </c>
      <c r="C356" s="2">
        <v>2</v>
      </c>
      <c r="D356" s="2">
        <v>1</v>
      </c>
      <c r="F356" t="str">
        <f>CONCATENATE(B356," ",C356, " ",D356)</f>
        <v xml:space="preserve"> parallel-propagate 2 1</v>
      </c>
      <c r="G356" s="3">
        <f xml:space="preserve"> 0 + 5.45</f>
        <v>5.45</v>
      </c>
    </row>
    <row r="357" spans="1:7" x14ac:dyDescent="0.25">
      <c r="A357" s="2">
        <v>0</v>
      </c>
      <c r="B357" s="2" t="s">
        <v>18</v>
      </c>
      <c r="C357" s="2">
        <v>2</v>
      </c>
      <c r="D357" s="2">
        <v>1</v>
      </c>
      <c r="F357" t="str">
        <f>CONCATENATE(B357," ",C357, " ",D357)</f>
        <v xml:space="preserve"> parallel-propagate 2 1</v>
      </c>
      <c r="G357" s="3">
        <f xml:space="preserve"> 0 + 3.04</f>
        <v>3.04</v>
      </c>
    </row>
    <row r="358" spans="1:7" x14ac:dyDescent="0.25">
      <c r="A358" s="2">
        <v>0</v>
      </c>
      <c r="B358" s="2" t="s">
        <v>18</v>
      </c>
      <c r="C358" s="2">
        <v>2</v>
      </c>
      <c r="D358" s="2">
        <v>1</v>
      </c>
      <c r="F358" t="str">
        <f>CONCATENATE(B358," ",C358, " ",D358)</f>
        <v xml:space="preserve"> parallel-propagate 2 1</v>
      </c>
      <c r="G358" s="3">
        <f xml:space="preserve"> 0 + 2.5</f>
        <v>2.5</v>
      </c>
    </row>
    <row r="359" spans="1:7" x14ac:dyDescent="0.25">
      <c r="A359" s="2">
        <v>0</v>
      </c>
      <c r="B359" s="2" t="s">
        <v>18</v>
      </c>
      <c r="C359" s="2">
        <v>2</v>
      </c>
      <c r="D359" s="2">
        <v>1</v>
      </c>
      <c r="F359" t="str">
        <f>CONCATENATE(B359," ",C359, " ",D359)</f>
        <v xml:space="preserve"> parallel-propagate 2 1</v>
      </c>
      <c r="G359" s="3">
        <f xml:space="preserve"> 0 + 5.59</f>
        <v>5.59</v>
      </c>
    </row>
    <row r="360" spans="1:7" x14ac:dyDescent="0.25">
      <c r="A360" s="2">
        <v>0</v>
      </c>
      <c r="B360" s="2" t="s">
        <v>18</v>
      </c>
      <c r="C360" s="2">
        <v>2</v>
      </c>
      <c r="D360" s="2">
        <v>1</v>
      </c>
      <c r="F360" t="str">
        <f>CONCATENATE(B360," ",C360, " ",D360)</f>
        <v xml:space="preserve"> parallel-propagate 2 1</v>
      </c>
      <c r="G360" s="3">
        <f xml:space="preserve"> 0 + 3.89</f>
        <v>3.89</v>
      </c>
    </row>
    <row r="361" spans="1:7" x14ac:dyDescent="0.25">
      <c r="A361" s="2">
        <v>0</v>
      </c>
      <c r="B361" s="2" t="s">
        <v>18</v>
      </c>
      <c r="C361" s="2">
        <v>2</v>
      </c>
      <c r="D361" s="2">
        <v>1</v>
      </c>
      <c r="F361" t="str">
        <f>CONCATENATE(B361," ",C361, " ",D361)</f>
        <v xml:space="preserve"> parallel-propagate 2 1</v>
      </c>
      <c r="G361" s="3">
        <f xml:space="preserve"> 0 + 2.27</f>
        <v>2.27</v>
      </c>
    </row>
    <row r="362" spans="1:7" x14ac:dyDescent="0.25">
      <c r="A362" s="2">
        <v>0</v>
      </c>
      <c r="B362" s="2" t="s">
        <v>18</v>
      </c>
      <c r="C362" s="2">
        <v>2</v>
      </c>
      <c r="D362" s="2">
        <v>1</v>
      </c>
      <c r="F362" t="str">
        <f>CONCATENATE(B362," ",C362, " ",D362)</f>
        <v xml:space="preserve"> parallel-propagate 2 1</v>
      </c>
      <c r="G362" s="3">
        <f xml:space="preserve"> 0 + 4.5</f>
        <v>4.5</v>
      </c>
    </row>
    <row r="363" spans="1:7" x14ac:dyDescent="0.25">
      <c r="A363" s="2">
        <v>0</v>
      </c>
      <c r="B363" s="2" t="s">
        <v>18</v>
      </c>
      <c r="C363" s="2">
        <v>2</v>
      </c>
      <c r="D363" s="2">
        <v>1</v>
      </c>
      <c r="F363" t="str">
        <f>CONCATENATE(B363," ",C363, " ",D363)</f>
        <v xml:space="preserve"> parallel-propagate 2 1</v>
      </c>
      <c r="G363" s="3">
        <f xml:space="preserve"> 0 + 3.89</f>
        <v>3.89</v>
      </c>
    </row>
    <row r="364" spans="1:7" x14ac:dyDescent="0.25">
      <c r="A364" s="2">
        <v>0</v>
      </c>
      <c r="B364" s="2" t="s">
        <v>18</v>
      </c>
      <c r="C364" s="2">
        <v>2</v>
      </c>
      <c r="D364" s="2">
        <v>1</v>
      </c>
      <c r="F364" t="str">
        <f>CONCATENATE(B364," ",C364, " ",D364)</f>
        <v xml:space="preserve"> parallel-propagate 2 1</v>
      </c>
      <c r="G364" s="3">
        <f xml:space="preserve"> 0 + 1.79</f>
        <v>1.79</v>
      </c>
    </row>
    <row r="365" spans="1:7" x14ac:dyDescent="0.25">
      <c r="A365" s="2">
        <v>0</v>
      </c>
      <c r="B365" s="2" t="s">
        <v>18</v>
      </c>
      <c r="C365" s="2">
        <v>2</v>
      </c>
      <c r="D365" s="2">
        <v>1</v>
      </c>
      <c r="F365" t="str">
        <f>CONCATENATE(B365," ",C365, " ",D365)</f>
        <v xml:space="preserve"> parallel-propagate 2 1</v>
      </c>
      <c r="G365" s="3">
        <f xml:space="preserve"> 0 + 5.73</f>
        <v>5.73</v>
      </c>
    </row>
    <row r="366" spans="1:7" x14ac:dyDescent="0.25">
      <c r="A366" s="2">
        <v>0</v>
      </c>
      <c r="B366" s="2" t="s">
        <v>18</v>
      </c>
      <c r="C366" s="2">
        <v>2</v>
      </c>
      <c r="D366" s="2">
        <v>1</v>
      </c>
      <c r="F366" t="str">
        <f>CONCATENATE(B366," ",C366, " ",D366)</f>
        <v xml:space="preserve"> parallel-propagate 2 1</v>
      </c>
      <c r="G366" s="3">
        <f xml:space="preserve"> 0 + 6.54</f>
        <v>6.54</v>
      </c>
    </row>
    <row r="367" spans="1:7" x14ac:dyDescent="0.25">
      <c r="A367" s="2">
        <v>0</v>
      </c>
      <c r="B367" s="2" t="s">
        <v>18</v>
      </c>
      <c r="C367" s="2">
        <v>2</v>
      </c>
      <c r="D367" s="2">
        <v>1</v>
      </c>
      <c r="F367" t="str">
        <f>CONCATENATE(B367," ",C367, " ",D367)</f>
        <v xml:space="preserve"> parallel-propagate 2 1</v>
      </c>
      <c r="G367" s="3">
        <f xml:space="preserve"> 0 + 1.44</f>
        <v>1.44</v>
      </c>
    </row>
    <row r="368" spans="1:7" x14ac:dyDescent="0.25">
      <c r="A368" s="2">
        <v>0</v>
      </c>
      <c r="B368" s="2" t="s">
        <v>18</v>
      </c>
      <c r="C368" s="2">
        <v>2</v>
      </c>
      <c r="D368" s="2">
        <v>1</v>
      </c>
      <c r="F368" t="str">
        <f>CONCATENATE(B368," ",C368, " ",D368)</f>
        <v xml:space="preserve"> parallel-propagate 2 1</v>
      </c>
      <c r="G368" s="3">
        <f xml:space="preserve"> 0 + 5.66</f>
        <v>5.66</v>
      </c>
    </row>
    <row r="369" spans="1:7" x14ac:dyDescent="0.25">
      <c r="A369" s="2">
        <v>0</v>
      </c>
      <c r="B369" s="2" t="s">
        <v>18</v>
      </c>
      <c r="C369" s="2">
        <v>2</v>
      </c>
      <c r="D369" s="2">
        <v>1</v>
      </c>
      <c r="F369" t="str">
        <f>CONCATENATE(B369," ",C369, " ",D369)</f>
        <v xml:space="preserve"> parallel-propagate 2 1</v>
      </c>
      <c r="G369" s="3">
        <f xml:space="preserve"> 0 + 3.56</f>
        <v>3.56</v>
      </c>
    </row>
    <row r="370" spans="1:7" x14ac:dyDescent="0.25">
      <c r="A370" s="2">
        <v>0</v>
      </c>
      <c r="B370" s="2" t="s">
        <v>18</v>
      </c>
      <c r="C370" s="2">
        <v>2</v>
      </c>
      <c r="D370" s="2">
        <v>1</v>
      </c>
      <c r="F370" t="str">
        <f>CONCATENATE(B370," ",C370, " ",D370)</f>
        <v xml:space="preserve"> parallel-propagate 2 1</v>
      </c>
      <c r="G370" s="3">
        <f xml:space="preserve"> 0 + 2.08</f>
        <v>2.08</v>
      </c>
    </row>
    <row r="371" spans="1:7" x14ac:dyDescent="0.25">
      <c r="A371" s="2">
        <v>0</v>
      </c>
      <c r="B371" s="2" t="s">
        <v>18</v>
      </c>
      <c r="C371" s="2">
        <v>2</v>
      </c>
      <c r="D371" s="2">
        <v>1</v>
      </c>
      <c r="F371" t="str">
        <f>CONCATENATE(B371," ",C371, " ",D371)</f>
        <v xml:space="preserve"> parallel-propagate 2 1</v>
      </c>
      <c r="G371" s="3">
        <f xml:space="preserve"> 0 + 5.87</f>
        <v>5.87</v>
      </c>
    </row>
    <row r="372" spans="1:7" x14ac:dyDescent="0.25">
      <c r="A372" s="2">
        <v>0</v>
      </c>
      <c r="B372" s="2" t="s">
        <v>18</v>
      </c>
      <c r="C372" s="2">
        <v>2</v>
      </c>
      <c r="D372" s="2">
        <v>1</v>
      </c>
      <c r="F372" t="str">
        <f>CONCATENATE(B372," ",C372, " ",D372)</f>
        <v xml:space="preserve"> parallel-propagate 2 1</v>
      </c>
      <c r="G372" s="3">
        <f xml:space="preserve"> 0 + 3.33</f>
        <v>3.33</v>
      </c>
    </row>
    <row r="373" spans="1:7" x14ac:dyDescent="0.25">
      <c r="A373" s="2">
        <v>0</v>
      </c>
      <c r="B373" s="2" t="s">
        <v>18</v>
      </c>
      <c r="C373" s="2">
        <v>2</v>
      </c>
      <c r="D373" s="2">
        <v>1</v>
      </c>
      <c r="F373" t="str">
        <f>CONCATENATE(B373," ",C373, " ",D373)</f>
        <v xml:space="preserve"> parallel-propagate 2 1</v>
      </c>
      <c r="G373" s="3">
        <f xml:space="preserve"> 0 + 2.03</f>
        <v>2.0299999999999998</v>
      </c>
    </row>
    <row r="374" spans="1:7" x14ac:dyDescent="0.25">
      <c r="A374" s="2">
        <v>0</v>
      </c>
      <c r="B374" s="2" t="s">
        <v>18</v>
      </c>
      <c r="C374" s="2">
        <v>2</v>
      </c>
      <c r="D374" s="2">
        <v>1</v>
      </c>
      <c r="F374" t="str">
        <f>CONCATENATE(B374," ",C374, " ",D374)</f>
        <v xml:space="preserve"> parallel-propagate 2 1</v>
      </c>
      <c r="G374" s="3">
        <f xml:space="preserve"> 0 + 5.98</f>
        <v>5.98</v>
      </c>
    </row>
    <row r="375" spans="1:7" x14ac:dyDescent="0.25">
      <c r="A375" s="2">
        <v>0</v>
      </c>
      <c r="B375" s="2" t="s">
        <v>18</v>
      </c>
      <c r="C375" s="2">
        <v>2</v>
      </c>
      <c r="D375" s="2">
        <v>1</v>
      </c>
      <c r="F375" t="str">
        <f>CONCATENATE(B375," ",C375, " ",D375)</f>
        <v xml:space="preserve"> parallel-propagate 2 1</v>
      </c>
      <c r="G375" s="3">
        <f xml:space="preserve"> 0 + 2.63</f>
        <v>2.63</v>
      </c>
    </row>
    <row r="376" spans="1:7" x14ac:dyDescent="0.25">
      <c r="A376" s="2">
        <v>0</v>
      </c>
      <c r="B376" s="2" t="s">
        <v>18</v>
      </c>
      <c r="C376" s="2">
        <v>2</v>
      </c>
      <c r="D376" s="2">
        <v>1</v>
      </c>
      <c r="F376" t="str">
        <f>CONCATENATE(B376," ",C376, " ",D376)</f>
        <v xml:space="preserve"> parallel-propagate 2 1</v>
      </c>
      <c r="G376" s="3">
        <f xml:space="preserve"> 0 + 2.11</f>
        <v>2.11</v>
      </c>
    </row>
    <row r="377" spans="1:7" x14ac:dyDescent="0.25">
      <c r="A377" s="2">
        <v>0</v>
      </c>
      <c r="B377" s="2" t="s">
        <v>18</v>
      </c>
      <c r="C377" s="2">
        <v>2</v>
      </c>
      <c r="D377" s="2">
        <v>1</v>
      </c>
      <c r="F377" t="str">
        <f>CONCATENATE(B377," ",C377, " ",D377)</f>
        <v xml:space="preserve"> parallel-propagate 2 1</v>
      </c>
      <c r="G377" s="3">
        <f xml:space="preserve"> 0 + 4.95</f>
        <v>4.95</v>
      </c>
    </row>
    <row r="378" spans="1:7" x14ac:dyDescent="0.25">
      <c r="A378" s="2">
        <v>0</v>
      </c>
      <c r="B378" s="2" t="s">
        <v>18</v>
      </c>
      <c r="C378" s="2">
        <v>2</v>
      </c>
      <c r="D378" s="2">
        <v>1</v>
      </c>
      <c r="F378" t="str">
        <f>CONCATENATE(B378," ",C378, " ",D378)</f>
        <v xml:space="preserve"> parallel-propagate 2 1</v>
      </c>
      <c r="G378" s="3">
        <f xml:space="preserve"> 0 + 2.73</f>
        <v>2.73</v>
      </c>
    </row>
    <row r="379" spans="1:7" x14ac:dyDescent="0.25">
      <c r="A379" s="2">
        <v>0</v>
      </c>
      <c r="B379" s="2" t="s">
        <v>18</v>
      </c>
      <c r="C379" s="2">
        <v>2</v>
      </c>
      <c r="D379" s="2">
        <v>1</v>
      </c>
      <c r="F379" t="str">
        <f>CONCATENATE(B379," ",C379, " ",D379)</f>
        <v xml:space="preserve"> parallel-propagate 2 1</v>
      </c>
      <c r="G379" s="3">
        <f xml:space="preserve"> 0 + 1.83</f>
        <v>1.83</v>
      </c>
    </row>
    <row r="380" spans="1:7" x14ac:dyDescent="0.25">
      <c r="A380" s="2">
        <v>0</v>
      </c>
      <c r="B380" s="2" t="s">
        <v>18</v>
      </c>
      <c r="C380" s="2">
        <v>2</v>
      </c>
      <c r="D380" s="2">
        <v>1</v>
      </c>
      <c r="F380" t="str">
        <f>CONCATENATE(B380," ",C380, " ",D380)</f>
        <v xml:space="preserve"> parallel-propagate 2 1</v>
      </c>
      <c r="G380" s="3">
        <f xml:space="preserve"> 0 + 5.84</f>
        <v>5.84</v>
      </c>
    </row>
    <row r="381" spans="1:7" x14ac:dyDescent="0.25">
      <c r="A381" s="2">
        <v>0</v>
      </c>
      <c r="B381" s="2" t="s">
        <v>18</v>
      </c>
      <c r="C381" s="2">
        <v>2</v>
      </c>
      <c r="D381" s="2">
        <v>1</v>
      </c>
      <c r="F381" t="str">
        <f>CONCATENATE(B381," ",C381, " ",D381)</f>
        <v xml:space="preserve"> parallel-propagate 2 1</v>
      </c>
      <c r="G381" s="3">
        <f xml:space="preserve"> 0 + 3.42</f>
        <v>3.42</v>
      </c>
    </row>
    <row r="382" spans="1:7" x14ac:dyDescent="0.25">
      <c r="A382" s="2">
        <v>0</v>
      </c>
      <c r="B382" s="2" t="s">
        <v>18</v>
      </c>
      <c r="C382" s="2">
        <v>2</v>
      </c>
      <c r="D382" s="2">
        <v>1</v>
      </c>
      <c r="F382" t="str">
        <f>CONCATENATE(B382," ",C382, " ",D382)</f>
        <v xml:space="preserve"> parallel-propagate 2 1</v>
      </c>
      <c r="G382" s="3">
        <f xml:space="preserve"> 0 + 2.07</f>
        <v>2.0699999999999998</v>
      </c>
    </row>
    <row r="383" spans="1:7" x14ac:dyDescent="0.25">
      <c r="A383" s="2">
        <v>0</v>
      </c>
      <c r="B383" s="2" t="s">
        <v>18</v>
      </c>
      <c r="C383" s="2">
        <v>2</v>
      </c>
      <c r="D383" s="2">
        <v>1</v>
      </c>
      <c r="F383" t="str">
        <f>CONCATENATE(B383," ",C383, " ",D383)</f>
        <v xml:space="preserve"> parallel-propagate 2 1</v>
      </c>
      <c r="G383" s="3">
        <f xml:space="preserve"> 0 + 5.85</f>
        <v>5.85</v>
      </c>
    </row>
    <row r="384" spans="1:7" x14ac:dyDescent="0.25">
      <c r="A384" s="2">
        <v>0</v>
      </c>
      <c r="B384" s="2" t="s">
        <v>18</v>
      </c>
      <c r="C384" s="2">
        <v>2</v>
      </c>
      <c r="D384" s="2">
        <v>1</v>
      </c>
      <c r="F384" t="str">
        <f>CONCATENATE(B384," ",C384, " ",D384)</f>
        <v xml:space="preserve"> parallel-propagate 2 1</v>
      </c>
      <c r="G384" s="3">
        <f xml:space="preserve"> 0 + 5.86</f>
        <v>5.86</v>
      </c>
    </row>
    <row r="385" spans="1:7" x14ac:dyDescent="0.25">
      <c r="A385" s="2">
        <v>0</v>
      </c>
      <c r="B385" s="2" t="s">
        <v>18</v>
      </c>
      <c r="C385" s="2">
        <v>2</v>
      </c>
      <c r="D385" s="2">
        <v>1</v>
      </c>
      <c r="F385" t="str">
        <f>CONCATENATE(B385," ",C385, " ",D385)</f>
        <v xml:space="preserve"> parallel-propagate 2 1</v>
      </c>
      <c r="G385" s="3">
        <f xml:space="preserve"> 0 + 2.63</f>
        <v>2.63</v>
      </c>
    </row>
    <row r="386" spans="1:7" x14ac:dyDescent="0.25">
      <c r="A386" s="2">
        <v>0</v>
      </c>
      <c r="B386" s="2" t="s">
        <v>18</v>
      </c>
      <c r="C386" s="2">
        <v>2</v>
      </c>
      <c r="D386" s="2">
        <v>1</v>
      </c>
      <c r="F386" t="str">
        <f>CONCATENATE(B386," ",C386, " ",D386)</f>
        <v xml:space="preserve"> parallel-propagate 2 1</v>
      </c>
      <c r="G386" s="3">
        <f xml:space="preserve"> 0 + 5.37</f>
        <v>5.37</v>
      </c>
    </row>
    <row r="387" spans="1:7" x14ac:dyDescent="0.25">
      <c r="A387" s="2">
        <v>0</v>
      </c>
      <c r="B387" s="2" t="s">
        <v>18</v>
      </c>
      <c r="C387" s="2">
        <v>2</v>
      </c>
      <c r="D387" s="2">
        <v>1</v>
      </c>
      <c r="F387" t="str">
        <f>CONCATENATE(B387," ",C387, " ",D387)</f>
        <v xml:space="preserve"> parallel-propagate 2 1</v>
      </c>
      <c r="G387" s="3">
        <f xml:space="preserve"> 0 + 3.73</f>
        <v>3.73</v>
      </c>
    </row>
    <row r="388" spans="1:7" x14ac:dyDescent="0.25">
      <c r="A388" s="2">
        <v>0</v>
      </c>
      <c r="B388" s="2" t="s">
        <v>18</v>
      </c>
      <c r="C388" s="2">
        <v>2</v>
      </c>
      <c r="D388" s="2">
        <v>1</v>
      </c>
      <c r="F388" t="str">
        <f>CONCATENATE(B388," ",C388, " ",D388)</f>
        <v xml:space="preserve"> parallel-propagate 2 1</v>
      </c>
      <c r="G388" s="3">
        <f xml:space="preserve"> 0 + 2.19</f>
        <v>2.19</v>
      </c>
    </row>
    <row r="389" spans="1:7" x14ac:dyDescent="0.25">
      <c r="A389" s="2">
        <v>0</v>
      </c>
      <c r="B389" s="2" t="s">
        <v>18</v>
      </c>
      <c r="C389" s="2">
        <v>2</v>
      </c>
      <c r="D389" s="2">
        <v>1</v>
      </c>
      <c r="F389" t="str">
        <f>CONCATENATE(B389," ",C389, " ",D389)</f>
        <v xml:space="preserve"> parallel-propagate 2 1</v>
      </c>
      <c r="G389" s="3">
        <f xml:space="preserve"> 0 + 5.79</f>
        <v>5.79</v>
      </c>
    </row>
    <row r="390" spans="1:7" x14ac:dyDescent="0.25">
      <c r="A390" s="2">
        <v>0</v>
      </c>
      <c r="B390" s="2" t="s">
        <v>18</v>
      </c>
      <c r="C390" s="2">
        <v>2</v>
      </c>
      <c r="D390" s="2">
        <v>1</v>
      </c>
      <c r="F390" t="str">
        <f>CONCATENATE(B390," ",C390, " ",D390)</f>
        <v xml:space="preserve"> parallel-propagate 2 1</v>
      </c>
      <c r="G390" s="3">
        <f xml:space="preserve"> 0 + 3.35</f>
        <v>3.35</v>
      </c>
    </row>
    <row r="391" spans="1:7" x14ac:dyDescent="0.25">
      <c r="A391" s="2">
        <v>0</v>
      </c>
      <c r="B391" s="2" t="s">
        <v>18</v>
      </c>
      <c r="C391" s="2">
        <v>2</v>
      </c>
      <c r="D391" s="2">
        <v>1</v>
      </c>
      <c r="F391" t="str">
        <f>CONCATENATE(B391," ",C391, " ",D391)</f>
        <v xml:space="preserve"> parallel-propagate 2 1</v>
      </c>
      <c r="G391" s="3">
        <f xml:space="preserve"> 0 + 2.06</f>
        <v>2.06</v>
      </c>
    </row>
    <row r="392" spans="1:7" x14ac:dyDescent="0.25">
      <c r="A392" s="2">
        <v>0</v>
      </c>
      <c r="B392" s="2" t="s">
        <v>18</v>
      </c>
      <c r="C392" s="2">
        <v>2</v>
      </c>
      <c r="D392" s="2">
        <v>1</v>
      </c>
      <c r="F392" t="str">
        <f>CONCATENATE(B392," ",C392, " ",D392)</f>
        <v xml:space="preserve"> parallel-propagate 2 1</v>
      </c>
      <c r="G392" s="3">
        <f xml:space="preserve"> 0 + 5.65</f>
        <v>5.65</v>
      </c>
    </row>
    <row r="393" spans="1:7" x14ac:dyDescent="0.25">
      <c r="A393" s="2">
        <v>0</v>
      </c>
      <c r="B393" s="2" t="s">
        <v>18</v>
      </c>
      <c r="C393" s="2">
        <v>2</v>
      </c>
      <c r="D393" s="2">
        <v>1</v>
      </c>
      <c r="F393" t="str">
        <f>CONCATENATE(B393," ",C393, " ",D393)</f>
        <v xml:space="preserve"> parallel-propagate 2 1</v>
      </c>
      <c r="G393" s="3">
        <f xml:space="preserve"> 0 + 3.57</f>
        <v>3.57</v>
      </c>
    </row>
    <row r="394" spans="1:7" x14ac:dyDescent="0.25">
      <c r="A394" s="2">
        <v>0</v>
      </c>
      <c r="B394" s="2" t="s">
        <v>18</v>
      </c>
      <c r="C394" s="2">
        <v>2</v>
      </c>
      <c r="D394" s="2">
        <v>1</v>
      </c>
      <c r="F394" t="str">
        <f>CONCATENATE(B394," ",C394, " ",D394)</f>
        <v xml:space="preserve"> parallel-propagate 2 1</v>
      </c>
      <c r="G394" s="3">
        <f xml:space="preserve"> 0 + 2.53</f>
        <v>2.5299999999999998</v>
      </c>
    </row>
    <row r="395" spans="1:7" x14ac:dyDescent="0.25">
      <c r="A395" s="2">
        <v>0</v>
      </c>
      <c r="B395" s="2" t="s">
        <v>18</v>
      </c>
      <c r="C395" s="2">
        <v>2</v>
      </c>
      <c r="D395" s="2">
        <v>1</v>
      </c>
      <c r="F395" t="str">
        <f>CONCATENATE(B395," ",C395, " ",D395)</f>
        <v xml:space="preserve"> parallel-propagate 2 1</v>
      </c>
      <c r="G395" s="3">
        <f xml:space="preserve"> 0 + 5.31</f>
        <v>5.31</v>
      </c>
    </row>
    <row r="396" spans="1:7" x14ac:dyDescent="0.25">
      <c r="A396" s="2">
        <v>0</v>
      </c>
      <c r="B396" s="2" t="s">
        <v>18</v>
      </c>
      <c r="C396" s="2">
        <v>2</v>
      </c>
      <c r="D396" s="2">
        <v>1</v>
      </c>
      <c r="F396" t="str">
        <f>CONCATENATE(B396," ",C396, " ",D396)</f>
        <v xml:space="preserve"> parallel-propagate 2 1</v>
      </c>
      <c r="G396" s="3">
        <f xml:space="preserve"> 0 + 3.17</f>
        <v>3.17</v>
      </c>
    </row>
    <row r="397" spans="1:7" x14ac:dyDescent="0.25">
      <c r="A397" s="2">
        <v>0</v>
      </c>
      <c r="B397" s="2" t="s">
        <v>18</v>
      </c>
      <c r="C397" s="2">
        <v>2</v>
      </c>
      <c r="D397" s="2">
        <v>1</v>
      </c>
      <c r="F397" t="str">
        <f>CONCATENATE(B397," ",C397, " ",D397)</f>
        <v xml:space="preserve"> parallel-propagate 2 1</v>
      </c>
      <c r="G397" s="3">
        <f xml:space="preserve"> 0 + 2.17</f>
        <v>2.17</v>
      </c>
    </row>
    <row r="398" spans="1:7" x14ac:dyDescent="0.25">
      <c r="A398" s="2">
        <v>0</v>
      </c>
      <c r="B398" s="2" t="s">
        <v>18</v>
      </c>
      <c r="C398" s="2">
        <v>2</v>
      </c>
      <c r="D398" s="2">
        <v>1</v>
      </c>
      <c r="F398" t="str">
        <f>CONCATENATE(B398," ",C398, " ",D398)</f>
        <v xml:space="preserve"> parallel-propagate 2 1</v>
      </c>
      <c r="G398" s="3">
        <f xml:space="preserve"> 0 + 6.58</f>
        <v>6.58</v>
      </c>
    </row>
    <row r="399" spans="1:7" x14ac:dyDescent="0.25">
      <c r="A399" s="2">
        <v>0</v>
      </c>
      <c r="B399" s="2" t="s">
        <v>18</v>
      </c>
      <c r="C399" s="2">
        <v>2</v>
      </c>
      <c r="D399" s="2">
        <v>1</v>
      </c>
      <c r="F399" t="str">
        <f>CONCATENATE(B399," ",C399, " ",D399)</f>
        <v xml:space="preserve"> parallel-propagate 2 1</v>
      </c>
      <c r="G399" s="3">
        <f xml:space="preserve"> 0 + 4.36</f>
        <v>4.3600000000000003</v>
      </c>
    </row>
    <row r="400" spans="1:7" x14ac:dyDescent="0.25">
      <c r="A400" s="2">
        <v>0</v>
      </c>
      <c r="B400" s="2" t="s">
        <v>18</v>
      </c>
      <c r="C400" s="2">
        <v>2</v>
      </c>
      <c r="D400" s="2">
        <v>1</v>
      </c>
      <c r="F400" t="str">
        <f>CONCATENATE(B400," ",C400, " ",D400)</f>
        <v xml:space="preserve"> parallel-propagate 2 1</v>
      </c>
      <c r="G400" s="3">
        <f xml:space="preserve"> 0 + 3.25</f>
        <v>3.25</v>
      </c>
    </row>
    <row r="401" spans="1:7" x14ac:dyDescent="0.25">
      <c r="A401" s="2">
        <v>0</v>
      </c>
      <c r="B401" s="2" t="s">
        <v>18</v>
      </c>
      <c r="C401" s="2">
        <v>2</v>
      </c>
      <c r="D401" s="2">
        <v>1</v>
      </c>
      <c r="F401" t="str">
        <f>CONCATENATE(B401," ",C401, " ",D401)</f>
        <v xml:space="preserve"> parallel-propagate 2 1</v>
      </c>
      <c r="G401" s="3">
        <f xml:space="preserve"> 0 + 4.93</f>
        <v>4.93</v>
      </c>
    </row>
    <row r="402" spans="1:7" x14ac:dyDescent="0.25">
      <c r="A402" s="2">
        <v>0</v>
      </c>
      <c r="B402" s="2" t="s">
        <v>18</v>
      </c>
      <c r="C402" s="2">
        <v>2</v>
      </c>
      <c r="D402" s="2">
        <v>1</v>
      </c>
      <c r="F402" t="str">
        <f>CONCATENATE(B402," ",C402, " ",D402)</f>
        <v xml:space="preserve"> parallel-propagate 2 1</v>
      </c>
      <c r="G402" s="3">
        <f xml:space="preserve"> 0 + 4.25</f>
        <v>4.25</v>
      </c>
    </row>
    <row r="403" spans="1:7" x14ac:dyDescent="0.25">
      <c r="A403" s="2">
        <v>0</v>
      </c>
      <c r="B403" s="2" t="s">
        <v>18</v>
      </c>
      <c r="C403" s="2">
        <v>2</v>
      </c>
      <c r="D403" s="2">
        <v>1</v>
      </c>
      <c r="F403" t="str">
        <f>CONCATENATE(B403," ",C403, " ",D403)</f>
        <v xml:space="preserve"> parallel-propagate 2 1</v>
      </c>
      <c r="G403" s="3">
        <f xml:space="preserve"> 0 + 2.57</f>
        <v>2.57</v>
      </c>
    </row>
    <row r="404" spans="1:7" x14ac:dyDescent="0.25">
      <c r="A404" s="2">
        <v>0</v>
      </c>
      <c r="B404" s="2" t="s">
        <v>18</v>
      </c>
      <c r="C404" s="2">
        <v>2</v>
      </c>
      <c r="D404" s="2">
        <v>1</v>
      </c>
      <c r="F404" t="str">
        <f>CONCATENATE(B404," ",C404, " ",D404)</f>
        <v xml:space="preserve"> parallel-propagate 2 1</v>
      </c>
      <c r="G404" s="3">
        <f xml:space="preserve"> 0 + 5.97</f>
        <v>5.97</v>
      </c>
    </row>
    <row r="405" spans="1:7" x14ac:dyDescent="0.25">
      <c r="A405" s="2">
        <v>0</v>
      </c>
      <c r="B405" s="2" t="s">
        <v>18</v>
      </c>
      <c r="C405" s="2">
        <v>2</v>
      </c>
      <c r="D405" s="2">
        <v>1</v>
      </c>
      <c r="F405" t="str">
        <f>CONCATENATE(B405," ",C405, " ",D405)</f>
        <v xml:space="preserve"> parallel-propagate 2 1</v>
      </c>
      <c r="G405" s="3">
        <f xml:space="preserve"> 0 + 2.17</f>
        <v>2.17</v>
      </c>
    </row>
    <row r="406" spans="1:7" x14ac:dyDescent="0.25">
      <c r="A406" s="2">
        <v>0</v>
      </c>
      <c r="B406" s="2" t="s">
        <v>18</v>
      </c>
      <c r="C406" s="2">
        <v>2</v>
      </c>
      <c r="D406" s="2">
        <v>1</v>
      </c>
      <c r="F406" t="str">
        <f>CONCATENATE(B406," ",C406, " ",D406)</f>
        <v xml:space="preserve"> parallel-propagate 2 1</v>
      </c>
      <c r="G406" s="3">
        <f xml:space="preserve"> 0 + 2.32</f>
        <v>2.3199999999999998</v>
      </c>
    </row>
    <row r="407" spans="1:7" x14ac:dyDescent="0.25">
      <c r="A407" s="2">
        <v>0</v>
      </c>
      <c r="B407" s="2" t="s">
        <v>18</v>
      </c>
      <c r="C407" s="2">
        <v>2</v>
      </c>
      <c r="D407" s="2">
        <v>1</v>
      </c>
      <c r="F407" t="str">
        <f>CONCATENATE(B407," ",C407, " ",D407)</f>
        <v xml:space="preserve"> parallel-propagate 2 1</v>
      </c>
      <c r="G407" s="3">
        <f xml:space="preserve"> 0 + 5.77</f>
        <v>5.77</v>
      </c>
    </row>
    <row r="408" spans="1:7" x14ac:dyDescent="0.25">
      <c r="A408" s="2">
        <v>0</v>
      </c>
      <c r="B408" s="2" t="s">
        <v>18</v>
      </c>
      <c r="C408" s="2">
        <v>2</v>
      </c>
      <c r="D408" s="2">
        <v>1</v>
      </c>
      <c r="F408" t="str">
        <f>CONCATENATE(B408," ",C408, " ",D408)</f>
        <v xml:space="preserve"> parallel-propagate 2 1</v>
      </c>
      <c r="G408" s="3">
        <f xml:space="preserve"> 0 + 3.42</f>
        <v>3.42</v>
      </c>
    </row>
    <row r="409" spans="1:7" x14ac:dyDescent="0.25">
      <c r="A409" s="2">
        <v>0</v>
      </c>
      <c r="B409" s="2" t="s">
        <v>18</v>
      </c>
      <c r="C409" s="2">
        <v>2</v>
      </c>
      <c r="D409" s="2">
        <v>1</v>
      </c>
      <c r="F409" t="str">
        <f>CONCATENATE(B409," ",C409, " ",D409)</f>
        <v xml:space="preserve"> parallel-propagate 2 1</v>
      </c>
      <c r="G409" s="3">
        <f xml:space="preserve"> 0 + 2.48</f>
        <v>2.48</v>
      </c>
    </row>
    <row r="410" spans="1:7" x14ac:dyDescent="0.25">
      <c r="A410" s="2">
        <v>0</v>
      </c>
      <c r="B410" s="2" t="s">
        <v>18</v>
      </c>
      <c r="C410" s="2">
        <v>2</v>
      </c>
      <c r="D410" s="2">
        <v>1</v>
      </c>
      <c r="F410" t="str">
        <f>CONCATENATE(B410," ",C410, " ",D410)</f>
        <v xml:space="preserve"> parallel-propagate 2 1</v>
      </c>
      <c r="G410" s="3">
        <f xml:space="preserve"> 0 + 5.5</f>
        <v>5.5</v>
      </c>
    </row>
    <row r="411" spans="1:7" x14ac:dyDescent="0.25">
      <c r="A411" s="2">
        <v>0</v>
      </c>
      <c r="B411" s="2" t="s">
        <v>18</v>
      </c>
      <c r="C411" s="2">
        <v>2</v>
      </c>
      <c r="D411" s="2">
        <v>1</v>
      </c>
      <c r="F411" t="str">
        <f>CONCATENATE(B411," ",C411, " ",D411)</f>
        <v xml:space="preserve"> parallel-propagate 2 1</v>
      </c>
      <c r="G411" s="3">
        <f xml:space="preserve"> 0 + 3.68</f>
        <v>3.68</v>
      </c>
    </row>
    <row r="412" spans="1:7" x14ac:dyDescent="0.25">
      <c r="A412" s="2">
        <v>0</v>
      </c>
      <c r="B412" s="2" t="s">
        <v>18</v>
      </c>
      <c r="C412" s="2">
        <v>2</v>
      </c>
      <c r="D412" s="2">
        <v>1</v>
      </c>
      <c r="F412" t="str">
        <f>CONCATENATE(B412," ",C412, " ",D412)</f>
        <v xml:space="preserve"> parallel-propagate 2 1</v>
      </c>
      <c r="G412" s="3">
        <f xml:space="preserve"> 0 + 2.69</f>
        <v>2.69</v>
      </c>
    </row>
    <row r="413" spans="1:7" x14ac:dyDescent="0.25">
      <c r="A413" s="2">
        <v>0</v>
      </c>
      <c r="B413" s="2" t="s">
        <v>18</v>
      </c>
      <c r="C413" s="2">
        <v>2</v>
      </c>
      <c r="D413" s="2">
        <v>1</v>
      </c>
      <c r="F413" t="str">
        <f>CONCATENATE(B413," ",C413, " ",D413)</f>
        <v xml:space="preserve"> parallel-propagate 2 1</v>
      </c>
      <c r="G413" s="3">
        <f xml:space="preserve"> 0 + 6.21</f>
        <v>6.21</v>
      </c>
    </row>
    <row r="414" spans="1:7" x14ac:dyDescent="0.25">
      <c r="A414" s="2">
        <v>0</v>
      </c>
      <c r="B414" s="2" t="s">
        <v>18</v>
      </c>
      <c r="C414" s="2">
        <v>2</v>
      </c>
      <c r="D414" s="2">
        <v>1</v>
      </c>
      <c r="F414" t="str">
        <f>CONCATENATE(B414," ",C414, " ",D414)</f>
        <v xml:space="preserve"> parallel-propagate 2 1</v>
      </c>
      <c r="G414" s="3">
        <f xml:space="preserve"> 0 + 3.98</f>
        <v>3.98</v>
      </c>
    </row>
    <row r="415" spans="1:7" x14ac:dyDescent="0.25">
      <c r="A415" s="2">
        <v>0</v>
      </c>
      <c r="B415" s="2" t="s">
        <v>18</v>
      </c>
      <c r="C415" s="2">
        <v>2</v>
      </c>
      <c r="D415" s="2">
        <v>1</v>
      </c>
      <c r="F415" t="str">
        <f>CONCATENATE(B415," ",C415, " ",D415)</f>
        <v xml:space="preserve"> parallel-propagate 2 1</v>
      </c>
      <c r="G415" s="3">
        <f xml:space="preserve"> 0 + 2.41</f>
        <v>2.41</v>
      </c>
    </row>
    <row r="416" spans="1:7" x14ac:dyDescent="0.25">
      <c r="A416" s="2">
        <v>0</v>
      </c>
      <c r="B416" s="2" t="s">
        <v>18</v>
      </c>
      <c r="C416" s="2">
        <v>2</v>
      </c>
      <c r="D416" s="2">
        <v>1</v>
      </c>
      <c r="F416" t="str">
        <f>CONCATENATE(B416," ",C416, " ",D416)</f>
        <v xml:space="preserve"> parallel-propagate 2 1</v>
      </c>
      <c r="G416" s="3">
        <f xml:space="preserve"> 0 + 6.48</f>
        <v>6.48</v>
      </c>
    </row>
    <row r="417" spans="1:7" x14ac:dyDescent="0.25">
      <c r="A417" s="2">
        <v>0</v>
      </c>
      <c r="B417" s="2" t="s">
        <v>18</v>
      </c>
      <c r="C417" s="2">
        <v>2</v>
      </c>
      <c r="D417" s="2">
        <v>1</v>
      </c>
      <c r="F417" t="str">
        <f>CONCATENATE(B417," ",C417, " ",D417)</f>
        <v xml:space="preserve"> parallel-propagate 2 1</v>
      </c>
      <c r="G417" s="3">
        <f xml:space="preserve"> 0 + 4.26</f>
        <v>4.26</v>
      </c>
    </row>
    <row r="418" spans="1:7" x14ac:dyDescent="0.25">
      <c r="A418" s="2">
        <v>0</v>
      </c>
      <c r="B418" s="2" t="s">
        <v>18</v>
      </c>
      <c r="C418" s="2">
        <v>2</v>
      </c>
      <c r="D418" s="2">
        <v>1</v>
      </c>
      <c r="F418" t="str">
        <f>CONCATENATE(B418," ",C418, " ",D418)</f>
        <v xml:space="preserve"> parallel-propagate 2 1</v>
      </c>
      <c r="G418" s="3">
        <f xml:space="preserve"> 0 + 2.75</f>
        <v>2.75</v>
      </c>
    </row>
    <row r="419" spans="1:7" x14ac:dyDescent="0.25">
      <c r="A419" s="2">
        <v>0</v>
      </c>
      <c r="B419" s="2" t="s">
        <v>18</v>
      </c>
      <c r="C419" s="2">
        <v>2</v>
      </c>
      <c r="D419" s="2">
        <v>1</v>
      </c>
      <c r="F419" t="str">
        <f>CONCATENATE(B419," ",C419, " ",D419)</f>
        <v xml:space="preserve"> parallel-propagate 2 1</v>
      </c>
      <c r="G419" s="3">
        <f xml:space="preserve"> 0 + 7.27</f>
        <v>7.27</v>
      </c>
    </row>
    <row r="420" spans="1:7" x14ac:dyDescent="0.25">
      <c r="A420" s="2">
        <v>0</v>
      </c>
      <c r="B420" s="2" t="s">
        <v>18</v>
      </c>
      <c r="C420" s="2">
        <v>2</v>
      </c>
      <c r="D420" s="2">
        <v>1</v>
      </c>
      <c r="F420" t="str">
        <f>CONCATENATE(B420," ",C420, " ",D420)</f>
        <v xml:space="preserve"> parallel-propagate 2 1</v>
      </c>
      <c r="G420" s="3">
        <f xml:space="preserve"> 0 + 3.95</f>
        <v>3.95</v>
      </c>
    </row>
    <row r="421" spans="1:7" x14ac:dyDescent="0.25">
      <c r="A421" s="2">
        <v>0</v>
      </c>
      <c r="B421" s="2" t="s">
        <v>18</v>
      </c>
      <c r="C421" s="2">
        <v>2</v>
      </c>
      <c r="D421" s="2">
        <v>1</v>
      </c>
      <c r="F421" t="str">
        <f>CONCATENATE(B421," ",C421, " ",D421)</f>
        <v xml:space="preserve"> parallel-propagate 2 1</v>
      </c>
      <c r="G421" s="3">
        <f xml:space="preserve"> 0 + 2.41</f>
        <v>2.41</v>
      </c>
    </row>
    <row r="422" spans="1:7" x14ac:dyDescent="0.25">
      <c r="A422" s="2">
        <v>0</v>
      </c>
      <c r="B422" s="2" t="s">
        <v>18</v>
      </c>
      <c r="C422" s="2">
        <v>2</v>
      </c>
      <c r="D422" s="2">
        <v>1</v>
      </c>
      <c r="F422" t="str">
        <f>CONCATENATE(B422," ",C422, " ",D422)</f>
        <v xml:space="preserve"> parallel-propagate 2 1</v>
      </c>
      <c r="G422" s="3">
        <f xml:space="preserve"> 0 + 5.8</f>
        <v>5.8</v>
      </c>
    </row>
    <row r="423" spans="1:7" x14ac:dyDescent="0.25">
      <c r="A423" s="2">
        <v>0</v>
      </c>
      <c r="B423" s="2" t="s">
        <v>18</v>
      </c>
      <c r="C423" s="2">
        <v>2</v>
      </c>
      <c r="D423" s="2">
        <v>1</v>
      </c>
      <c r="F423" t="str">
        <f>CONCATENATE(B423," ",C423, " ",D423)</f>
        <v xml:space="preserve"> parallel-propagate 2 1</v>
      </c>
      <c r="G423" s="3">
        <f xml:space="preserve"> 0 + 4.05</f>
        <v>4.05</v>
      </c>
    </row>
    <row r="424" spans="1:7" x14ac:dyDescent="0.25">
      <c r="A424" s="2">
        <v>0</v>
      </c>
      <c r="B424" s="2" t="s">
        <v>18</v>
      </c>
      <c r="C424" s="2">
        <v>2</v>
      </c>
      <c r="D424" s="2">
        <v>1</v>
      </c>
      <c r="F424" t="str">
        <f>CONCATENATE(B424," ",C424, " ",D424)</f>
        <v xml:space="preserve"> parallel-propagate 2 1</v>
      </c>
      <c r="G424" s="3">
        <f xml:space="preserve"> 0 + 2.36</f>
        <v>2.36</v>
      </c>
    </row>
    <row r="425" spans="1:7" x14ac:dyDescent="0.25">
      <c r="A425" s="2">
        <v>0</v>
      </c>
      <c r="B425" s="2" t="s">
        <v>18</v>
      </c>
      <c r="C425" s="2">
        <v>2</v>
      </c>
      <c r="D425" s="2">
        <v>1</v>
      </c>
      <c r="F425" t="str">
        <f>CONCATENATE(B425," ",C425, " ",D425)</f>
        <v xml:space="preserve"> parallel-propagate 2 1</v>
      </c>
      <c r="G425" s="3">
        <f xml:space="preserve"> 0 + 5.36</f>
        <v>5.36</v>
      </c>
    </row>
    <row r="426" spans="1:7" x14ac:dyDescent="0.25">
      <c r="A426" s="2">
        <v>0</v>
      </c>
      <c r="B426" s="2" t="s">
        <v>18</v>
      </c>
      <c r="C426" s="2">
        <v>2</v>
      </c>
      <c r="D426" s="2">
        <v>1</v>
      </c>
      <c r="F426" t="str">
        <f>CONCATENATE(B426," ",C426, " ",D426)</f>
        <v xml:space="preserve"> parallel-propagate 2 1</v>
      </c>
      <c r="G426" s="3">
        <f xml:space="preserve"> 0 + 3.95</f>
        <v>3.95</v>
      </c>
    </row>
    <row r="427" spans="1:7" x14ac:dyDescent="0.25">
      <c r="A427" s="2">
        <v>0</v>
      </c>
      <c r="B427" s="2" t="s">
        <v>18</v>
      </c>
      <c r="C427" s="2">
        <v>2</v>
      </c>
      <c r="D427" s="2">
        <v>1</v>
      </c>
      <c r="F427" t="str">
        <f>CONCATENATE(B427," ",C427, " ",D427)</f>
        <v xml:space="preserve"> parallel-propagate 2 1</v>
      </c>
      <c r="G427" s="3">
        <f xml:space="preserve"> 0 + 2.3</f>
        <v>2.2999999999999998</v>
      </c>
    </row>
    <row r="428" spans="1:7" x14ac:dyDescent="0.25">
      <c r="A428" s="2">
        <v>0</v>
      </c>
      <c r="B428" s="2" t="s">
        <v>18</v>
      </c>
      <c r="C428" s="2">
        <v>2</v>
      </c>
      <c r="D428" s="2">
        <v>1</v>
      </c>
      <c r="F428" t="str">
        <f>CONCATENATE(B428," ",C428, " ",D428)</f>
        <v xml:space="preserve"> parallel-propagate 2 1</v>
      </c>
      <c r="G428" s="3">
        <f xml:space="preserve"> 0 + 6.12</f>
        <v>6.12</v>
      </c>
    </row>
    <row r="429" spans="1:7" x14ac:dyDescent="0.25">
      <c r="A429" s="2">
        <v>0</v>
      </c>
      <c r="B429" s="2" t="s">
        <v>18</v>
      </c>
      <c r="C429" s="2">
        <v>2</v>
      </c>
      <c r="D429" s="2">
        <v>1</v>
      </c>
      <c r="F429" t="str">
        <f>CONCATENATE(B429," ",C429, " ",D429)</f>
        <v xml:space="preserve"> parallel-propagate 2 1</v>
      </c>
      <c r="G429" s="3">
        <f xml:space="preserve"> 0 + 3.93</f>
        <v>3.93</v>
      </c>
    </row>
    <row r="430" spans="1:7" x14ac:dyDescent="0.25">
      <c r="A430" s="2">
        <v>0</v>
      </c>
      <c r="B430" s="2" t="s">
        <v>18</v>
      </c>
      <c r="C430" s="2">
        <v>2</v>
      </c>
      <c r="D430" s="2">
        <v>1</v>
      </c>
      <c r="F430" t="str">
        <f>CONCATENATE(B430," ",C430, " ",D430)</f>
        <v xml:space="preserve"> parallel-propagate 2 1</v>
      </c>
      <c r="G430" s="3">
        <f xml:space="preserve"> 0 + 2.65</f>
        <v>2.65</v>
      </c>
    </row>
    <row r="431" spans="1:7" x14ac:dyDescent="0.25">
      <c r="A431" s="2">
        <v>0</v>
      </c>
      <c r="B431" s="2" t="s">
        <v>18</v>
      </c>
      <c r="C431" s="2">
        <v>2</v>
      </c>
      <c r="D431" s="2">
        <v>1</v>
      </c>
      <c r="F431" t="str">
        <f>CONCATENATE(B431," ",C431, " ",D431)</f>
        <v xml:space="preserve"> parallel-propagate 2 1</v>
      </c>
      <c r="G431" s="3">
        <f xml:space="preserve"> 0 + 4.95</f>
        <v>4.95</v>
      </c>
    </row>
    <row r="432" spans="1:7" x14ac:dyDescent="0.25">
      <c r="A432" s="2">
        <v>0</v>
      </c>
      <c r="B432" s="2" t="s">
        <v>18</v>
      </c>
      <c r="C432" s="2">
        <v>2</v>
      </c>
      <c r="D432" s="2">
        <v>1</v>
      </c>
      <c r="F432" t="str">
        <f>CONCATENATE(B432," ",C432, " ",D432)</f>
        <v xml:space="preserve"> parallel-propagate 2 1</v>
      </c>
      <c r="G432" s="3">
        <f xml:space="preserve"> 0 + 3.72</f>
        <v>3.72</v>
      </c>
    </row>
    <row r="433" spans="1:7" x14ac:dyDescent="0.25">
      <c r="A433" s="2">
        <v>0</v>
      </c>
      <c r="B433" s="2" t="s">
        <v>18</v>
      </c>
      <c r="C433" s="2">
        <v>2</v>
      </c>
      <c r="D433" s="2">
        <v>1</v>
      </c>
      <c r="F433" t="str">
        <f>CONCATENATE(B433," ",C433, " ",D433)</f>
        <v xml:space="preserve"> parallel-propagate 2 1</v>
      </c>
      <c r="G433" s="3">
        <f xml:space="preserve"> 0 + 2.07</f>
        <v>2.0699999999999998</v>
      </c>
    </row>
    <row r="434" spans="1:7" x14ac:dyDescent="0.25">
      <c r="A434" s="2">
        <v>0</v>
      </c>
      <c r="B434" s="2" t="s">
        <v>18</v>
      </c>
      <c r="C434" s="2">
        <v>2</v>
      </c>
      <c r="D434" s="2">
        <v>1</v>
      </c>
      <c r="F434" t="str">
        <f>CONCATENATE(B434," ",C434, " ",D434)</f>
        <v xml:space="preserve"> parallel-propagate 2 1</v>
      </c>
      <c r="G434" s="3">
        <f xml:space="preserve"> 0 + 7.34</f>
        <v>7.34</v>
      </c>
    </row>
    <row r="435" spans="1:7" x14ac:dyDescent="0.25">
      <c r="A435" s="2">
        <v>0</v>
      </c>
      <c r="B435" s="2" t="s">
        <v>18</v>
      </c>
      <c r="C435" s="2">
        <v>2</v>
      </c>
      <c r="D435" s="2">
        <v>1</v>
      </c>
      <c r="F435" t="str">
        <f>CONCATENATE(B435," ",C435, " ",D435)</f>
        <v xml:space="preserve"> parallel-propagate 2 1</v>
      </c>
      <c r="G435" s="3">
        <f xml:space="preserve"> 0 + 3.62</f>
        <v>3.62</v>
      </c>
    </row>
    <row r="436" spans="1:7" x14ac:dyDescent="0.25">
      <c r="A436" s="2">
        <v>0</v>
      </c>
      <c r="B436" s="2" t="s">
        <v>18</v>
      </c>
      <c r="C436" s="2">
        <v>2</v>
      </c>
      <c r="D436" s="2">
        <v>1</v>
      </c>
      <c r="F436" t="str">
        <f>CONCATENATE(B436," ",C436, " ",D436)</f>
        <v xml:space="preserve"> parallel-propagate 2 1</v>
      </c>
      <c r="G436" s="3">
        <f xml:space="preserve"> 0 + 2.46</f>
        <v>2.46</v>
      </c>
    </row>
    <row r="437" spans="1:7" x14ac:dyDescent="0.25">
      <c r="A437" s="2">
        <v>0</v>
      </c>
      <c r="B437" s="2" t="s">
        <v>18</v>
      </c>
      <c r="C437" s="2">
        <v>2</v>
      </c>
      <c r="D437" s="2">
        <v>1</v>
      </c>
      <c r="F437" t="str">
        <f>CONCATENATE(B437," ",C437, " ",D437)</f>
        <v xml:space="preserve"> parallel-propagate 2 1</v>
      </c>
      <c r="G437" s="3">
        <f xml:space="preserve"> 0 + 5.47</f>
        <v>5.47</v>
      </c>
    </row>
    <row r="438" spans="1:7" x14ac:dyDescent="0.25">
      <c r="A438" s="2">
        <v>0</v>
      </c>
      <c r="B438" s="2" t="s">
        <v>18</v>
      </c>
      <c r="C438" s="2">
        <v>2</v>
      </c>
      <c r="D438" s="2">
        <v>1</v>
      </c>
      <c r="F438" t="str">
        <f>CONCATENATE(B438," ",C438, " ",D438)</f>
        <v xml:space="preserve"> parallel-propagate 2 1</v>
      </c>
      <c r="G438" s="3">
        <f xml:space="preserve"> 0 + 3.92</f>
        <v>3.92</v>
      </c>
    </row>
    <row r="439" spans="1:7" x14ac:dyDescent="0.25">
      <c r="A439" s="2">
        <v>0</v>
      </c>
      <c r="B439" s="2" t="s">
        <v>18</v>
      </c>
      <c r="C439" s="2">
        <v>2</v>
      </c>
      <c r="D439" s="2">
        <v>1</v>
      </c>
      <c r="F439" t="str">
        <f>CONCATENATE(B439," ",C439, " ",D439)</f>
        <v xml:space="preserve"> parallel-propagate 2 1</v>
      </c>
      <c r="G439" s="3">
        <f xml:space="preserve"> 0 + 2.09</f>
        <v>2.09</v>
      </c>
    </row>
    <row r="440" spans="1:7" x14ac:dyDescent="0.25">
      <c r="A440" s="2">
        <v>0</v>
      </c>
      <c r="B440" s="2" t="s">
        <v>18</v>
      </c>
      <c r="C440" s="2">
        <v>2</v>
      </c>
      <c r="D440" s="2">
        <v>1</v>
      </c>
      <c r="F440" t="str">
        <f>CONCATENATE(B440," ",C440, " ",D440)</f>
        <v xml:space="preserve"> parallel-propagate 2 1</v>
      </c>
      <c r="G440" s="3">
        <f xml:space="preserve"> 0 + 5.98</f>
        <v>5.98</v>
      </c>
    </row>
    <row r="441" spans="1:7" x14ac:dyDescent="0.25">
      <c r="A441" s="2">
        <v>0</v>
      </c>
      <c r="B441" s="2" t="s">
        <v>18</v>
      </c>
      <c r="C441" s="2">
        <v>2</v>
      </c>
      <c r="D441" s="2">
        <v>1</v>
      </c>
      <c r="F441" t="str">
        <f>CONCATENATE(B441," ",C441, " ",D441)</f>
        <v xml:space="preserve"> parallel-propagate 2 1</v>
      </c>
      <c r="G441" s="3">
        <f xml:space="preserve"> 0 + 3.81</f>
        <v>3.81</v>
      </c>
    </row>
    <row r="442" spans="1:7" x14ac:dyDescent="0.25">
      <c r="A442" s="2">
        <v>0</v>
      </c>
      <c r="B442" s="2" t="s">
        <v>18</v>
      </c>
      <c r="C442" s="2">
        <v>2</v>
      </c>
      <c r="D442" s="2">
        <v>1</v>
      </c>
      <c r="F442" t="str">
        <f>CONCATENATE(B442," ",C442, " ",D442)</f>
        <v xml:space="preserve"> parallel-propagate 2 1</v>
      </c>
      <c r="G442" s="3">
        <f xml:space="preserve"> 0 + 2.28</f>
        <v>2.2799999999999998</v>
      </c>
    </row>
    <row r="443" spans="1:7" x14ac:dyDescent="0.25">
      <c r="A443" s="2">
        <v>0</v>
      </c>
      <c r="B443" s="2" t="s">
        <v>18</v>
      </c>
      <c r="C443" s="2">
        <v>2</v>
      </c>
      <c r="D443" s="2">
        <v>1</v>
      </c>
      <c r="F443" t="str">
        <f>CONCATENATE(B443," ",C443, " ",D443)</f>
        <v xml:space="preserve"> parallel-propagate 2 1</v>
      </c>
      <c r="G443" s="3">
        <f xml:space="preserve"> 0 + 5.43</f>
        <v>5.43</v>
      </c>
    </row>
    <row r="444" spans="1:7" x14ac:dyDescent="0.25">
      <c r="A444" s="2">
        <v>0</v>
      </c>
      <c r="B444" s="2" t="s">
        <v>18</v>
      </c>
      <c r="C444" s="2">
        <v>2</v>
      </c>
      <c r="D444" s="2">
        <v>1</v>
      </c>
      <c r="F444" t="str">
        <f>CONCATENATE(B444," ",C444, " ",D444)</f>
        <v xml:space="preserve"> parallel-propagate 2 1</v>
      </c>
      <c r="G444" s="3">
        <f xml:space="preserve"> 0 + 3.81</f>
        <v>3.81</v>
      </c>
    </row>
    <row r="445" spans="1:7" x14ac:dyDescent="0.25">
      <c r="A445" s="2">
        <v>0</v>
      </c>
      <c r="B445" s="2" t="s">
        <v>18</v>
      </c>
      <c r="C445" s="2">
        <v>2</v>
      </c>
      <c r="D445" s="2">
        <v>1</v>
      </c>
      <c r="F445" t="str">
        <f>CONCATENATE(B445," ",C445, " ",D445)</f>
        <v xml:space="preserve"> parallel-propagate 2 1</v>
      </c>
      <c r="G445" s="3">
        <f xml:space="preserve"> 0 + 3.61</f>
        <v>3.61</v>
      </c>
    </row>
    <row r="446" spans="1:7" x14ac:dyDescent="0.25">
      <c r="A446" s="2">
        <v>0</v>
      </c>
      <c r="B446" s="2" t="s">
        <v>18</v>
      </c>
      <c r="C446" s="2">
        <v>2</v>
      </c>
      <c r="D446" s="2">
        <v>1</v>
      </c>
      <c r="F446" t="str">
        <f>CONCATENATE(B446," ",C446, " ",D446)</f>
        <v xml:space="preserve"> parallel-propagate 2 1</v>
      </c>
      <c r="G446" s="3">
        <f xml:space="preserve"> 0 + 5.68</f>
        <v>5.68</v>
      </c>
    </row>
    <row r="447" spans="1:7" x14ac:dyDescent="0.25">
      <c r="A447" s="2">
        <v>0</v>
      </c>
      <c r="B447" s="2" t="s">
        <v>18</v>
      </c>
      <c r="C447" s="2">
        <v>2</v>
      </c>
      <c r="D447" s="2">
        <v>1</v>
      </c>
      <c r="F447" t="str">
        <f>CONCATENATE(B447," ",C447, " ",D447)</f>
        <v xml:space="preserve"> parallel-propagate 2 1</v>
      </c>
      <c r="G447" s="3">
        <f xml:space="preserve"> 0 + 4.12</f>
        <v>4.12</v>
      </c>
    </row>
    <row r="448" spans="1:7" x14ac:dyDescent="0.25">
      <c r="A448" s="2">
        <v>0</v>
      </c>
      <c r="B448" s="2" t="s">
        <v>18</v>
      </c>
      <c r="C448" s="2">
        <v>2</v>
      </c>
      <c r="D448" s="2">
        <v>1</v>
      </c>
      <c r="F448" t="str">
        <f>CONCATENATE(B448," ",C448, " ",D448)</f>
        <v xml:space="preserve"> parallel-propagate 2 1</v>
      </c>
      <c r="G448" s="3">
        <f xml:space="preserve"> 0 + 2.54</f>
        <v>2.54</v>
      </c>
    </row>
    <row r="449" spans="1:7" x14ac:dyDescent="0.25">
      <c r="A449" s="2">
        <v>0</v>
      </c>
      <c r="B449" s="2" t="s">
        <v>18</v>
      </c>
      <c r="C449" s="2">
        <v>2</v>
      </c>
      <c r="D449" s="2">
        <v>1</v>
      </c>
      <c r="F449" t="str">
        <f>CONCATENATE(B449," ",C449, " ",D449)</f>
        <v xml:space="preserve"> parallel-propagate 2 1</v>
      </c>
      <c r="G449" s="3">
        <f xml:space="preserve"> 0 + 4.9</f>
        <v>4.9000000000000004</v>
      </c>
    </row>
    <row r="450" spans="1:7" x14ac:dyDescent="0.25">
      <c r="A450" s="2">
        <v>0</v>
      </c>
      <c r="B450" s="2" t="s">
        <v>18</v>
      </c>
      <c r="C450" s="2">
        <v>2</v>
      </c>
      <c r="D450" s="2">
        <v>1</v>
      </c>
      <c r="F450" t="str">
        <f>CONCATENATE(B450," ",C450, " ",D450)</f>
        <v xml:space="preserve"> parallel-propagate 2 1</v>
      </c>
      <c r="G450" s="3">
        <f xml:space="preserve"> 0 + 3.31</f>
        <v>3.31</v>
      </c>
    </row>
    <row r="451" spans="1:7" x14ac:dyDescent="0.25">
      <c r="A451" s="2">
        <v>0</v>
      </c>
      <c r="B451" s="2" t="s">
        <v>18</v>
      </c>
      <c r="C451" s="2">
        <v>2</v>
      </c>
      <c r="D451" s="2">
        <v>1</v>
      </c>
      <c r="F451" t="str">
        <f>CONCATENATE(B451," ",C451, " ",D451)</f>
        <v xml:space="preserve"> parallel-propagate 2 1</v>
      </c>
      <c r="G451" s="3">
        <f xml:space="preserve"> 0 + 2.73</f>
        <v>2.73</v>
      </c>
    </row>
    <row r="452" spans="1:7" x14ac:dyDescent="0.25">
      <c r="A452" s="2">
        <v>0</v>
      </c>
      <c r="B452" s="2" t="s">
        <v>18</v>
      </c>
      <c r="C452" s="2">
        <v>4</v>
      </c>
      <c r="D452" s="2">
        <v>1</v>
      </c>
      <c r="F452" t="str">
        <f>CONCATENATE(B452," ",C452, " ",D452)</f>
        <v xml:space="preserve"> parallel-propagate 4 1</v>
      </c>
      <c r="G452" s="3">
        <f xml:space="preserve"> 0 + 5.29</f>
        <v>5.29</v>
      </c>
    </row>
    <row r="453" spans="1:7" x14ac:dyDescent="0.25">
      <c r="A453" s="2">
        <v>0</v>
      </c>
      <c r="B453" s="2" t="s">
        <v>18</v>
      </c>
      <c r="C453" s="2">
        <v>4</v>
      </c>
      <c r="D453" s="2">
        <v>1</v>
      </c>
      <c r="F453" t="str">
        <f>CONCATENATE(B453," ",C453, " ",D453)</f>
        <v xml:space="preserve"> parallel-propagate 4 1</v>
      </c>
      <c r="G453" s="3">
        <f xml:space="preserve"> 0 + 3.43</f>
        <v>3.43</v>
      </c>
    </row>
    <row r="454" spans="1:7" x14ac:dyDescent="0.25">
      <c r="A454" s="2">
        <v>0</v>
      </c>
      <c r="B454" s="2" t="s">
        <v>18</v>
      </c>
      <c r="C454" s="2">
        <v>4</v>
      </c>
      <c r="D454" s="2">
        <v>1</v>
      </c>
      <c r="F454" t="str">
        <f>CONCATENATE(B454," ",C454, " ",D454)</f>
        <v xml:space="preserve"> parallel-propagate 4 1</v>
      </c>
      <c r="G454" s="3">
        <f xml:space="preserve"> 0 + 2.21</f>
        <v>2.21</v>
      </c>
    </row>
    <row r="455" spans="1:7" x14ac:dyDescent="0.25">
      <c r="A455" s="2">
        <v>0</v>
      </c>
      <c r="B455" s="2" t="s">
        <v>18</v>
      </c>
      <c r="C455" s="2">
        <v>4</v>
      </c>
      <c r="D455" s="2">
        <v>1</v>
      </c>
      <c r="F455" t="str">
        <f>CONCATENATE(B455," ",C455, " ",D455)</f>
        <v xml:space="preserve"> parallel-propagate 4 1</v>
      </c>
      <c r="G455" s="3">
        <f xml:space="preserve"> 0 + 5.52</f>
        <v>5.52</v>
      </c>
    </row>
    <row r="456" spans="1:7" x14ac:dyDescent="0.25">
      <c r="A456" s="2">
        <v>0</v>
      </c>
      <c r="B456" s="2" t="s">
        <v>18</v>
      </c>
      <c r="C456" s="2">
        <v>4</v>
      </c>
      <c r="D456" s="2">
        <v>1</v>
      </c>
      <c r="F456" t="str">
        <f>CONCATENATE(B456," ",C456, " ",D456)</f>
        <v xml:space="preserve"> parallel-propagate 4 1</v>
      </c>
      <c r="G456" s="3">
        <f xml:space="preserve"> 0 + 7.22</f>
        <v>7.22</v>
      </c>
    </row>
    <row r="457" spans="1:7" x14ac:dyDescent="0.25">
      <c r="A457" s="2">
        <v>0</v>
      </c>
      <c r="B457" s="2" t="s">
        <v>18</v>
      </c>
      <c r="C457" s="2">
        <v>4</v>
      </c>
      <c r="D457" s="2">
        <v>1</v>
      </c>
      <c r="F457" t="str">
        <f>CONCATENATE(B457," ",C457, " ",D457)</f>
        <v xml:space="preserve"> parallel-propagate 4 1</v>
      </c>
      <c r="G457" s="3">
        <f xml:space="preserve"> 0 + 3.45</f>
        <v>3.45</v>
      </c>
    </row>
    <row r="458" spans="1:7" x14ac:dyDescent="0.25">
      <c r="A458" s="2">
        <v>0</v>
      </c>
      <c r="B458" s="2" t="s">
        <v>18</v>
      </c>
      <c r="C458" s="2">
        <v>4</v>
      </c>
      <c r="D458" s="2">
        <v>1</v>
      </c>
      <c r="F458" t="str">
        <f>CONCATENATE(B458," ",C458, " ",D458)</f>
        <v xml:space="preserve"> parallel-propagate 4 1</v>
      </c>
      <c r="G458" s="3">
        <f xml:space="preserve"> 0 + 4.8</f>
        <v>4.8</v>
      </c>
    </row>
    <row r="459" spans="1:7" x14ac:dyDescent="0.25">
      <c r="A459" s="2">
        <v>0</v>
      </c>
      <c r="B459" s="2" t="s">
        <v>18</v>
      </c>
      <c r="C459" s="2">
        <v>4</v>
      </c>
      <c r="D459" s="2">
        <v>1</v>
      </c>
      <c r="F459" t="str">
        <f>CONCATENATE(B459," ",C459, " ",D459)</f>
        <v xml:space="preserve"> parallel-propagate 4 1</v>
      </c>
      <c r="G459" s="3">
        <f xml:space="preserve"> 0 + 3.4</f>
        <v>3.4</v>
      </c>
    </row>
    <row r="460" spans="1:7" x14ac:dyDescent="0.25">
      <c r="A460" s="2">
        <v>0</v>
      </c>
      <c r="B460" s="2" t="s">
        <v>18</v>
      </c>
      <c r="C460" s="2">
        <v>4</v>
      </c>
      <c r="D460" s="2">
        <v>1</v>
      </c>
      <c r="F460" t="str">
        <f>CONCATENATE(B460," ",C460, " ",D460)</f>
        <v xml:space="preserve"> parallel-propagate 4 1</v>
      </c>
      <c r="G460" s="3">
        <f xml:space="preserve"> 0 + 2.96</f>
        <v>2.96</v>
      </c>
    </row>
    <row r="461" spans="1:7" x14ac:dyDescent="0.25">
      <c r="A461" s="2">
        <v>0</v>
      </c>
      <c r="B461" s="2" t="s">
        <v>18</v>
      </c>
      <c r="C461" s="2">
        <v>4</v>
      </c>
      <c r="D461" s="2">
        <v>1</v>
      </c>
      <c r="F461" t="str">
        <f>CONCATENATE(B461," ",C461, " ",D461)</f>
        <v xml:space="preserve"> parallel-propagate 4 1</v>
      </c>
      <c r="G461" s="3">
        <f xml:space="preserve"> 0 + 5.28</f>
        <v>5.28</v>
      </c>
    </row>
    <row r="462" spans="1:7" x14ac:dyDescent="0.25">
      <c r="A462" s="2">
        <v>0</v>
      </c>
      <c r="B462" s="2" t="s">
        <v>18</v>
      </c>
      <c r="C462" s="2">
        <v>4</v>
      </c>
      <c r="D462" s="2">
        <v>1</v>
      </c>
      <c r="F462" t="str">
        <f>CONCATENATE(B462," ",C462, " ",D462)</f>
        <v xml:space="preserve"> parallel-propagate 4 1</v>
      </c>
      <c r="G462" s="3">
        <f xml:space="preserve"> 0 + 3.82</f>
        <v>3.82</v>
      </c>
    </row>
    <row r="463" spans="1:7" x14ac:dyDescent="0.25">
      <c r="A463" s="2">
        <v>0</v>
      </c>
      <c r="B463" s="2" t="s">
        <v>18</v>
      </c>
      <c r="C463" s="2">
        <v>4</v>
      </c>
      <c r="D463" s="2">
        <v>1</v>
      </c>
      <c r="F463" t="str">
        <f>CONCATENATE(B463," ",C463, " ",D463)</f>
        <v xml:space="preserve"> parallel-propagate 4 1</v>
      </c>
      <c r="G463" s="3">
        <f xml:space="preserve"> 0 + 2.64</f>
        <v>2.64</v>
      </c>
    </row>
    <row r="464" spans="1:7" x14ac:dyDescent="0.25">
      <c r="A464" s="2">
        <v>0</v>
      </c>
      <c r="B464" s="2" t="s">
        <v>18</v>
      </c>
      <c r="C464" s="2">
        <v>4</v>
      </c>
      <c r="D464" s="2">
        <v>1</v>
      </c>
      <c r="F464" t="str">
        <f>CONCATENATE(B464," ",C464, " ",D464)</f>
        <v xml:space="preserve"> parallel-propagate 4 1</v>
      </c>
      <c r="G464" s="3">
        <f xml:space="preserve"> 0 + 5.98</f>
        <v>5.98</v>
      </c>
    </row>
    <row r="465" spans="1:7" x14ac:dyDescent="0.25">
      <c r="A465" s="2">
        <v>0</v>
      </c>
      <c r="B465" s="2" t="s">
        <v>18</v>
      </c>
      <c r="C465" s="2">
        <v>4</v>
      </c>
      <c r="D465" s="2">
        <v>1</v>
      </c>
      <c r="F465" t="str">
        <f>CONCATENATE(B465," ",C465, " ",D465)</f>
        <v xml:space="preserve"> parallel-propagate 4 1</v>
      </c>
      <c r="G465" s="3">
        <f xml:space="preserve"> 0 + 3.7</f>
        <v>3.7</v>
      </c>
    </row>
    <row r="466" spans="1:7" x14ac:dyDescent="0.25">
      <c r="A466" s="2">
        <v>0</v>
      </c>
      <c r="B466" s="2" t="s">
        <v>18</v>
      </c>
      <c r="C466" s="2">
        <v>4</v>
      </c>
      <c r="D466" s="2">
        <v>1</v>
      </c>
      <c r="F466" t="str">
        <f>CONCATENATE(B466," ",C466, " ",D466)</f>
        <v xml:space="preserve"> parallel-propagate 4 1</v>
      </c>
      <c r="G466" s="3">
        <f xml:space="preserve"> 0 + 2.11</f>
        <v>2.11</v>
      </c>
    </row>
    <row r="467" spans="1:7" x14ac:dyDescent="0.25">
      <c r="A467" s="2">
        <v>0</v>
      </c>
      <c r="B467" s="2" t="s">
        <v>18</v>
      </c>
      <c r="C467" s="2">
        <v>4</v>
      </c>
      <c r="D467" s="2">
        <v>1</v>
      </c>
      <c r="F467" t="str">
        <f>CONCATENATE(B467," ",C467, " ",D467)</f>
        <v xml:space="preserve"> parallel-propagate 4 1</v>
      </c>
      <c r="G467" s="3">
        <f xml:space="preserve"> 0 + 5.41</f>
        <v>5.41</v>
      </c>
    </row>
    <row r="468" spans="1:7" x14ac:dyDescent="0.25">
      <c r="A468" s="2">
        <v>0</v>
      </c>
      <c r="B468" s="2" t="s">
        <v>18</v>
      </c>
      <c r="C468" s="2">
        <v>4</v>
      </c>
      <c r="D468" s="2">
        <v>1</v>
      </c>
      <c r="F468" t="str">
        <f>CONCATENATE(B468," ",C468, " ",D468)</f>
        <v xml:space="preserve"> parallel-propagate 4 1</v>
      </c>
      <c r="G468" s="3">
        <f xml:space="preserve"> 0 + 3.57</f>
        <v>3.57</v>
      </c>
    </row>
    <row r="469" spans="1:7" x14ac:dyDescent="0.25">
      <c r="A469" s="2">
        <v>0</v>
      </c>
      <c r="B469" s="2" t="s">
        <v>18</v>
      </c>
      <c r="C469" s="2">
        <v>4</v>
      </c>
      <c r="D469" s="2">
        <v>1</v>
      </c>
      <c r="F469" t="str">
        <f>CONCATENATE(B469," ",C469, " ",D469)</f>
        <v xml:space="preserve"> parallel-propagate 4 1</v>
      </c>
      <c r="G469" s="3">
        <f xml:space="preserve"> 0 + 1.92</f>
        <v>1.92</v>
      </c>
    </row>
    <row r="470" spans="1:7" x14ac:dyDescent="0.25">
      <c r="A470" s="2">
        <v>0</v>
      </c>
      <c r="B470" s="2" t="s">
        <v>18</v>
      </c>
      <c r="C470" s="2">
        <v>4</v>
      </c>
      <c r="D470" s="2">
        <v>1</v>
      </c>
      <c r="F470" t="str">
        <f>CONCATENATE(B470," ",C470, " ",D470)</f>
        <v xml:space="preserve"> parallel-propagate 4 1</v>
      </c>
      <c r="G470" s="3">
        <f xml:space="preserve"> 0 + 6.03</f>
        <v>6.03</v>
      </c>
    </row>
    <row r="471" spans="1:7" x14ac:dyDescent="0.25">
      <c r="A471" s="2">
        <v>0</v>
      </c>
      <c r="B471" s="2" t="s">
        <v>18</v>
      </c>
      <c r="C471" s="2">
        <v>4</v>
      </c>
      <c r="D471" s="2">
        <v>1</v>
      </c>
      <c r="F471" t="str">
        <f>CONCATENATE(B471," ",C471, " ",D471)</f>
        <v xml:space="preserve"> parallel-propagate 4 1</v>
      </c>
      <c r="G471" s="3">
        <f xml:space="preserve"> 0 + 3.72</f>
        <v>3.72</v>
      </c>
    </row>
    <row r="472" spans="1:7" x14ac:dyDescent="0.25">
      <c r="A472" s="2">
        <v>0</v>
      </c>
      <c r="B472" s="2" t="s">
        <v>18</v>
      </c>
      <c r="C472" s="2">
        <v>4</v>
      </c>
      <c r="D472" s="2">
        <v>1</v>
      </c>
      <c r="F472" t="str">
        <f>CONCATENATE(B472," ",C472, " ",D472)</f>
        <v xml:space="preserve"> parallel-propagate 4 1</v>
      </c>
      <c r="G472" s="3">
        <f xml:space="preserve"> 0 + 2.87</f>
        <v>2.87</v>
      </c>
    </row>
    <row r="473" spans="1:7" x14ac:dyDescent="0.25">
      <c r="A473" s="2">
        <v>0</v>
      </c>
      <c r="B473" s="2" t="s">
        <v>18</v>
      </c>
      <c r="C473" s="2">
        <v>4</v>
      </c>
      <c r="D473" s="2">
        <v>1</v>
      </c>
      <c r="F473" t="str">
        <f>CONCATENATE(B473," ",C473, " ",D473)</f>
        <v xml:space="preserve"> parallel-propagate 4 1</v>
      </c>
      <c r="G473" s="3">
        <f xml:space="preserve"> 0 + 5.12</f>
        <v>5.12</v>
      </c>
    </row>
    <row r="474" spans="1:7" x14ac:dyDescent="0.25">
      <c r="A474" s="2">
        <v>0</v>
      </c>
      <c r="B474" s="2" t="s">
        <v>18</v>
      </c>
      <c r="C474" s="2">
        <v>4</v>
      </c>
      <c r="D474" s="2">
        <v>1</v>
      </c>
      <c r="F474" t="str">
        <f>CONCATENATE(B474," ",C474, " ",D474)</f>
        <v xml:space="preserve"> parallel-propagate 4 1</v>
      </c>
      <c r="G474" s="3">
        <f xml:space="preserve"> 0 + 3.74</f>
        <v>3.74</v>
      </c>
    </row>
    <row r="475" spans="1:7" x14ac:dyDescent="0.25">
      <c r="A475" s="2">
        <v>0</v>
      </c>
      <c r="B475" s="2" t="s">
        <v>18</v>
      </c>
      <c r="C475" s="2">
        <v>4</v>
      </c>
      <c r="D475" s="2">
        <v>1</v>
      </c>
      <c r="F475" t="str">
        <f>CONCATENATE(B475," ",C475, " ",D475)</f>
        <v xml:space="preserve"> parallel-propagate 4 1</v>
      </c>
      <c r="G475" s="3">
        <f xml:space="preserve"> 0 + 2.74</f>
        <v>2.74</v>
      </c>
    </row>
    <row r="476" spans="1:7" x14ac:dyDescent="0.25">
      <c r="A476" s="2">
        <v>0</v>
      </c>
      <c r="B476" s="2" t="s">
        <v>18</v>
      </c>
      <c r="C476" s="2">
        <v>4</v>
      </c>
      <c r="D476" s="2">
        <v>1</v>
      </c>
      <c r="F476" t="str">
        <f>CONCATENATE(B476," ",C476, " ",D476)</f>
        <v xml:space="preserve"> parallel-propagate 4 1</v>
      </c>
      <c r="G476" s="3">
        <f xml:space="preserve"> 0 + 5.34</f>
        <v>5.34</v>
      </c>
    </row>
    <row r="477" spans="1:7" x14ac:dyDescent="0.25">
      <c r="A477" s="2">
        <v>0</v>
      </c>
      <c r="B477" s="2" t="s">
        <v>18</v>
      </c>
      <c r="C477" s="2">
        <v>4</v>
      </c>
      <c r="D477" s="2">
        <v>1</v>
      </c>
      <c r="F477" t="str">
        <f>CONCATENATE(B477," ",C477, " ",D477)</f>
        <v xml:space="preserve"> parallel-propagate 4 1</v>
      </c>
      <c r="G477" s="3">
        <f xml:space="preserve"> 0 + 3.28</f>
        <v>3.28</v>
      </c>
    </row>
    <row r="478" spans="1:7" x14ac:dyDescent="0.25">
      <c r="A478" s="2">
        <v>0</v>
      </c>
      <c r="B478" s="2" t="s">
        <v>18</v>
      </c>
      <c r="C478" s="2">
        <v>4</v>
      </c>
      <c r="D478" s="2">
        <v>1</v>
      </c>
      <c r="F478" t="str">
        <f>CONCATENATE(B478," ",C478, " ",D478)</f>
        <v xml:space="preserve"> parallel-propagate 4 1</v>
      </c>
      <c r="G478" s="3">
        <f xml:space="preserve"> 0 + 2.65</f>
        <v>2.65</v>
      </c>
    </row>
    <row r="479" spans="1:7" x14ac:dyDescent="0.25">
      <c r="A479" s="2">
        <v>0</v>
      </c>
      <c r="B479" s="2" t="s">
        <v>18</v>
      </c>
      <c r="C479" s="2">
        <v>4</v>
      </c>
      <c r="D479" s="2">
        <v>1</v>
      </c>
      <c r="F479" t="str">
        <f>CONCATENATE(B479," ",C479, " ",D479)</f>
        <v xml:space="preserve"> parallel-propagate 4 1</v>
      </c>
      <c r="G479" s="3">
        <f xml:space="preserve"> 0 + 5.96</f>
        <v>5.96</v>
      </c>
    </row>
    <row r="480" spans="1:7" x14ac:dyDescent="0.25">
      <c r="A480" s="2">
        <v>0</v>
      </c>
      <c r="B480" s="2" t="s">
        <v>18</v>
      </c>
      <c r="C480" s="2">
        <v>4</v>
      </c>
      <c r="D480" s="2">
        <v>1</v>
      </c>
      <c r="F480" t="str">
        <f>CONCATENATE(B480," ",C480, " ",D480)</f>
        <v xml:space="preserve"> parallel-propagate 4 1</v>
      </c>
      <c r="G480" s="3">
        <f xml:space="preserve"> 0 + 3.82</f>
        <v>3.82</v>
      </c>
    </row>
    <row r="481" spans="1:7" x14ac:dyDescent="0.25">
      <c r="A481" s="2">
        <v>0</v>
      </c>
      <c r="B481" s="2" t="s">
        <v>18</v>
      </c>
      <c r="C481" s="2">
        <v>4</v>
      </c>
      <c r="D481" s="2">
        <v>1</v>
      </c>
      <c r="F481" t="str">
        <f>CONCATENATE(B481," ",C481, " ",D481)</f>
        <v xml:space="preserve"> parallel-propagate 4 1</v>
      </c>
      <c r="G481" s="3">
        <f xml:space="preserve"> 0 + 2.09</f>
        <v>2.09</v>
      </c>
    </row>
    <row r="482" spans="1:7" x14ac:dyDescent="0.25">
      <c r="A482" s="2">
        <v>0</v>
      </c>
      <c r="B482" s="2" t="s">
        <v>18</v>
      </c>
      <c r="C482" s="2">
        <v>4</v>
      </c>
      <c r="D482" s="2">
        <v>1</v>
      </c>
      <c r="F482" t="str">
        <f>CONCATENATE(B482," ",C482, " ",D482)</f>
        <v xml:space="preserve"> parallel-propagate 4 1</v>
      </c>
      <c r="G482" s="3">
        <f xml:space="preserve"> 0 + 5.19</f>
        <v>5.19</v>
      </c>
    </row>
    <row r="483" spans="1:7" x14ac:dyDescent="0.25">
      <c r="A483" s="2">
        <v>0</v>
      </c>
      <c r="B483" s="2" t="s">
        <v>18</v>
      </c>
      <c r="C483" s="2">
        <v>4</v>
      </c>
      <c r="D483" s="2">
        <v>1</v>
      </c>
      <c r="F483" t="str">
        <f>CONCATENATE(B483," ",C483, " ",D483)</f>
        <v xml:space="preserve"> parallel-propagate 4 1</v>
      </c>
      <c r="G483" s="3">
        <f xml:space="preserve"> 0 + 3.49</f>
        <v>3.49</v>
      </c>
    </row>
    <row r="484" spans="1:7" x14ac:dyDescent="0.25">
      <c r="A484" s="2">
        <v>0</v>
      </c>
      <c r="B484" s="2" t="s">
        <v>18</v>
      </c>
      <c r="C484" s="2">
        <v>4</v>
      </c>
      <c r="D484" s="2">
        <v>1</v>
      </c>
      <c r="F484" t="str">
        <f>CONCATENATE(B484," ",C484, " ",D484)</f>
        <v xml:space="preserve"> parallel-propagate 4 1</v>
      </c>
      <c r="G484" s="3">
        <f xml:space="preserve"> 0 + 2.07</f>
        <v>2.0699999999999998</v>
      </c>
    </row>
    <row r="485" spans="1:7" x14ac:dyDescent="0.25">
      <c r="A485" s="2">
        <v>0</v>
      </c>
      <c r="B485" s="2" t="s">
        <v>18</v>
      </c>
      <c r="C485" s="2">
        <v>4</v>
      </c>
      <c r="D485" s="2">
        <v>1</v>
      </c>
      <c r="F485" t="str">
        <f>CONCATENATE(B485," ",C485, " ",D485)</f>
        <v xml:space="preserve"> parallel-propagate 4 1</v>
      </c>
      <c r="G485" s="3">
        <f xml:space="preserve"> 0 + 4.42</f>
        <v>4.42</v>
      </c>
    </row>
    <row r="486" spans="1:7" x14ac:dyDescent="0.25">
      <c r="A486" s="2">
        <v>0</v>
      </c>
      <c r="B486" s="2" t="s">
        <v>18</v>
      </c>
      <c r="C486" s="2">
        <v>4</v>
      </c>
      <c r="D486" s="2">
        <v>1</v>
      </c>
      <c r="F486" t="str">
        <f>CONCATENATE(B486," ",C486, " ",D486)</f>
        <v xml:space="preserve"> parallel-propagate 4 1</v>
      </c>
      <c r="G486" s="3">
        <f xml:space="preserve"> 0 + 3.03</f>
        <v>3.03</v>
      </c>
    </row>
    <row r="487" spans="1:7" x14ac:dyDescent="0.25">
      <c r="A487" s="2">
        <v>0</v>
      </c>
      <c r="B487" s="2" t="s">
        <v>18</v>
      </c>
      <c r="C487" s="2">
        <v>4</v>
      </c>
      <c r="D487" s="2">
        <v>1</v>
      </c>
      <c r="F487" t="str">
        <f>CONCATENATE(B487," ",C487, " ",D487)</f>
        <v xml:space="preserve"> parallel-propagate 4 1</v>
      </c>
      <c r="G487" s="3">
        <f xml:space="preserve"> 0 + 2.38</f>
        <v>2.38</v>
      </c>
    </row>
    <row r="488" spans="1:7" x14ac:dyDescent="0.25">
      <c r="A488" s="2">
        <v>0</v>
      </c>
      <c r="B488" s="2" t="s">
        <v>18</v>
      </c>
      <c r="C488" s="2">
        <v>4</v>
      </c>
      <c r="D488" s="2">
        <v>1</v>
      </c>
      <c r="F488" t="str">
        <f>CONCATENATE(B488," ",C488, " ",D488)</f>
        <v xml:space="preserve"> parallel-propagate 4 1</v>
      </c>
      <c r="G488" s="3">
        <f xml:space="preserve"> 0 + 4.78</f>
        <v>4.78</v>
      </c>
    </row>
    <row r="489" spans="1:7" x14ac:dyDescent="0.25">
      <c r="A489" s="2">
        <v>0</v>
      </c>
      <c r="B489" s="2" t="s">
        <v>18</v>
      </c>
      <c r="C489" s="2">
        <v>4</v>
      </c>
      <c r="D489" s="2">
        <v>1</v>
      </c>
      <c r="F489" t="str">
        <f>CONCATENATE(B489," ",C489, " ",D489)</f>
        <v xml:space="preserve"> parallel-propagate 4 1</v>
      </c>
      <c r="G489" s="3">
        <f xml:space="preserve"> 0 + 4.18</f>
        <v>4.18</v>
      </c>
    </row>
    <row r="490" spans="1:7" x14ac:dyDescent="0.25">
      <c r="A490" s="2">
        <v>0</v>
      </c>
      <c r="B490" s="2" t="s">
        <v>18</v>
      </c>
      <c r="C490" s="2">
        <v>4</v>
      </c>
      <c r="D490" s="2">
        <v>1</v>
      </c>
      <c r="F490" t="str">
        <f>CONCATENATE(B490," ",C490, " ",D490)</f>
        <v xml:space="preserve"> parallel-propagate 4 1</v>
      </c>
      <c r="G490" s="3">
        <f xml:space="preserve"> 0 + 2</f>
        <v>2</v>
      </c>
    </row>
    <row r="491" spans="1:7" x14ac:dyDescent="0.25">
      <c r="A491" s="2">
        <v>0</v>
      </c>
      <c r="B491" s="2" t="s">
        <v>18</v>
      </c>
      <c r="C491" s="2">
        <v>4</v>
      </c>
      <c r="D491" s="2">
        <v>1</v>
      </c>
      <c r="F491" t="str">
        <f>CONCATENATE(B491," ",C491, " ",D491)</f>
        <v xml:space="preserve"> parallel-propagate 4 1</v>
      </c>
      <c r="G491" s="3">
        <f xml:space="preserve"> 0 + 4.99</f>
        <v>4.99</v>
      </c>
    </row>
    <row r="492" spans="1:7" x14ac:dyDescent="0.25">
      <c r="A492" s="2">
        <v>0</v>
      </c>
      <c r="B492" s="2" t="s">
        <v>18</v>
      </c>
      <c r="C492" s="2">
        <v>4</v>
      </c>
      <c r="D492" s="2">
        <v>1</v>
      </c>
      <c r="F492" t="str">
        <f>CONCATENATE(B492," ",C492, " ",D492)</f>
        <v xml:space="preserve"> parallel-propagate 4 1</v>
      </c>
      <c r="G492" s="3">
        <f xml:space="preserve"> 0 + 6.3</f>
        <v>6.3</v>
      </c>
    </row>
    <row r="493" spans="1:7" x14ac:dyDescent="0.25">
      <c r="A493" s="2">
        <v>0</v>
      </c>
      <c r="B493" s="2" t="s">
        <v>18</v>
      </c>
      <c r="C493" s="2">
        <v>4</v>
      </c>
      <c r="D493" s="2">
        <v>1</v>
      </c>
      <c r="F493" t="str">
        <f>CONCATENATE(B493," ",C493, " ",D493)</f>
        <v xml:space="preserve"> parallel-propagate 4 1</v>
      </c>
      <c r="G493" s="3">
        <f xml:space="preserve"> 0 + 2.07</f>
        <v>2.0699999999999998</v>
      </c>
    </row>
    <row r="494" spans="1:7" x14ac:dyDescent="0.25">
      <c r="A494" s="2">
        <v>0</v>
      </c>
      <c r="B494" s="2" t="s">
        <v>18</v>
      </c>
      <c r="C494" s="2">
        <v>4</v>
      </c>
      <c r="D494" s="2">
        <v>1</v>
      </c>
      <c r="F494" t="str">
        <f>CONCATENATE(B494," ",C494, " ",D494)</f>
        <v xml:space="preserve"> parallel-propagate 4 1</v>
      </c>
      <c r="G494" s="3">
        <f xml:space="preserve"> 0 + 5.2</f>
        <v>5.2</v>
      </c>
    </row>
    <row r="495" spans="1:7" x14ac:dyDescent="0.25">
      <c r="A495" s="2">
        <v>0</v>
      </c>
      <c r="B495" s="2" t="s">
        <v>18</v>
      </c>
      <c r="C495" s="2">
        <v>4</v>
      </c>
      <c r="D495" s="2">
        <v>1</v>
      </c>
      <c r="F495" t="str">
        <f>CONCATENATE(B495," ",C495, " ",D495)</f>
        <v xml:space="preserve"> parallel-propagate 4 1</v>
      </c>
      <c r="G495" s="3">
        <f xml:space="preserve"> 0 + 3.07</f>
        <v>3.07</v>
      </c>
    </row>
    <row r="496" spans="1:7" x14ac:dyDescent="0.25">
      <c r="A496" s="2">
        <v>0</v>
      </c>
      <c r="B496" s="2" t="s">
        <v>18</v>
      </c>
      <c r="C496" s="2">
        <v>4</v>
      </c>
      <c r="D496" s="2">
        <v>1</v>
      </c>
      <c r="F496" t="str">
        <f>CONCATENATE(B496," ",C496, " ",D496)</f>
        <v xml:space="preserve"> parallel-propagate 4 1</v>
      </c>
      <c r="G496" s="3">
        <f xml:space="preserve"> 0 + 2.36</f>
        <v>2.36</v>
      </c>
    </row>
    <row r="497" spans="1:7" x14ac:dyDescent="0.25">
      <c r="A497" s="2">
        <v>0</v>
      </c>
      <c r="B497" s="2" t="s">
        <v>18</v>
      </c>
      <c r="C497" s="2">
        <v>4</v>
      </c>
      <c r="D497" s="2">
        <v>1</v>
      </c>
      <c r="F497" t="str">
        <f>CONCATENATE(B497," ",C497, " ",D497)</f>
        <v xml:space="preserve"> parallel-propagate 4 1</v>
      </c>
      <c r="G497" s="3">
        <f xml:space="preserve"> 0 + 4.52</f>
        <v>4.5199999999999996</v>
      </c>
    </row>
    <row r="498" spans="1:7" x14ac:dyDescent="0.25">
      <c r="A498" s="2">
        <v>0</v>
      </c>
      <c r="B498" s="2" t="s">
        <v>18</v>
      </c>
      <c r="C498" s="2">
        <v>4</v>
      </c>
      <c r="D498" s="2">
        <v>1</v>
      </c>
      <c r="F498" t="str">
        <f>CONCATENATE(B498," ",C498, " ",D498)</f>
        <v xml:space="preserve"> parallel-propagate 4 1</v>
      </c>
      <c r="G498" s="3">
        <f xml:space="preserve"> 0 + 3.61</f>
        <v>3.61</v>
      </c>
    </row>
    <row r="499" spans="1:7" x14ac:dyDescent="0.25">
      <c r="A499" s="2">
        <v>0</v>
      </c>
      <c r="B499" s="2" t="s">
        <v>18</v>
      </c>
      <c r="C499" s="2">
        <v>4</v>
      </c>
      <c r="D499" s="2">
        <v>1</v>
      </c>
      <c r="F499" t="str">
        <f>CONCATENATE(B499," ",C499, " ",D499)</f>
        <v xml:space="preserve"> parallel-propagate 4 1</v>
      </c>
      <c r="G499" s="3">
        <f xml:space="preserve"> 0 + 2.03</f>
        <v>2.0299999999999998</v>
      </c>
    </row>
    <row r="500" spans="1:7" x14ac:dyDescent="0.25">
      <c r="A500" s="2">
        <v>0</v>
      </c>
      <c r="B500" s="2" t="s">
        <v>18</v>
      </c>
      <c r="C500" s="2">
        <v>4</v>
      </c>
      <c r="D500" s="2">
        <v>1</v>
      </c>
      <c r="F500" t="str">
        <f>CONCATENATE(B500," ",C500, " ",D500)</f>
        <v xml:space="preserve"> parallel-propagate 4 1</v>
      </c>
      <c r="G500" s="3">
        <f xml:space="preserve"> 0 + 5.14</f>
        <v>5.14</v>
      </c>
    </row>
    <row r="501" spans="1:7" x14ac:dyDescent="0.25">
      <c r="A501" s="2">
        <v>0</v>
      </c>
      <c r="B501" s="2" t="s">
        <v>18</v>
      </c>
      <c r="C501" s="2">
        <v>4</v>
      </c>
      <c r="D501" s="2">
        <v>1</v>
      </c>
      <c r="F501" t="str">
        <f>CONCATENATE(B501," ",C501, " ",D501)</f>
        <v xml:space="preserve"> parallel-propagate 4 1</v>
      </c>
      <c r="G501" s="3">
        <f xml:space="preserve"> 0 + 3.51</f>
        <v>3.51</v>
      </c>
    </row>
    <row r="502" spans="1:7" x14ac:dyDescent="0.25">
      <c r="A502" s="2">
        <v>0</v>
      </c>
      <c r="B502" s="2" t="s">
        <v>18</v>
      </c>
      <c r="C502" s="2">
        <v>4</v>
      </c>
      <c r="D502" s="2">
        <v>1</v>
      </c>
      <c r="F502" t="str">
        <f>CONCATENATE(B502," ",C502, " ",D502)</f>
        <v xml:space="preserve"> parallel-propagate 4 1</v>
      </c>
      <c r="G502" s="3">
        <f xml:space="preserve"> 0 + 2.36</f>
        <v>2.36</v>
      </c>
    </row>
    <row r="503" spans="1:7" x14ac:dyDescent="0.25">
      <c r="A503" s="2">
        <v>0</v>
      </c>
      <c r="B503" s="2" t="s">
        <v>18</v>
      </c>
      <c r="C503" s="2">
        <v>4</v>
      </c>
      <c r="D503" s="2">
        <v>1</v>
      </c>
      <c r="F503" t="str">
        <f>CONCATENATE(B503," ",C503, " ",D503)</f>
        <v xml:space="preserve"> parallel-propagate 4 1</v>
      </c>
      <c r="G503" s="3">
        <f xml:space="preserve"> 0 + 4.59</f>
        <v>4.59</v>
      </c>
    </row>
    <row r="504" spans="1:7" x14ac:dyDescent="0.25">
      <c r="A504" s="2">
        <v>0</v>
      </c>
      <c r="B504" s="2" t="s">
        <v>18</v>
      </c>
      <c r="C504" s="2">
        <v>4</v>
      </c>
      <c r="D504" s="2">
        <v>1</v>
      </c>
      <c r="F504" t="str">
        <f>CONCATENATE(B504," ",C504, " ",D504)</f>
        <v xml:space="preserve"> parallel-propagate 4 1</v>
      </c>
      <c r="G504" s="3">
        <f xml:space="preserve"> 0 + 3.48</f>
        <v>3.48</v>
      </c>
    </row>
    <row r="505" spans="1:7" x14ac:dyDescent="0.25">
      <c r="A505" s="2">
        <v>0</v>
      </c>
      <c r="B505" s="2" t="s">
        <v>18</v>
      </c>
      <c r="C505" s="2">
        <v>4</v>
      </c>
      <c r="D505" s="2">
        <v>1</v>
      </c>
      <c r="F505" t="str">
        <f>CONCATENATE(B505," ",C505, " ",D505)</f>
        <v xml:space="preserve"> parallel-propagate 4 1</v>
      </c>
      <c r="G505" s="3">
        <f xml:space="preserve"> 0 + 2.67</f>
        <v>2.67</v>
      </c>
    </row>
    <row r="506" spans="1:7" x14ac:dyDescent="0.25">
      <c r="A506" s="2">
        <v>0</v>
      </c>
      <c r="B506" s="2" t="s">
        <v>18</v>
      </c>
      <c r="C506" s="2">
        <v>4</v>
      </c>
      <c r="D506" s="2">
        <v>1</v>
      </c>
      <c r="F506" t="str">
        <f>CONCATENATE(B506," ",C506, " ",D506)</f>
        <v xml:space="preserve"> parallel-propagate 4 1</v>
      </c>
      <c r="G506" s="3">
        <f xml:space="preserve"> 0 + 5.46</f>
        <v>5.46</v>
      </c>
    </row>
    <row r="507" spans="1:7" x14ac:dyDescent="0.25">
      <c r="A507" s="2">
        <v>0</v>
      </c>
      <c r="B507" s="2" t="s">
        <v>18</v>
      </c>
      <c r="C507" s="2">
        <v>4</v>
      </c>
      <c r="D507" s="2">
        <v>1</v>
      </c>
      <c r="F507" t="str">
        <f>CONCATENATE(B507," ",C507, " ",D507)</f>
        <v xml:space="preserve"> parallel-propagate 4 1</v>
      </c>
      <c r="G507" s="3">
        <f xml:space="preserve"> 0 + 3.04</f>
        <v>3.04</v>
      </c>
    </row>
    <row r="508" spans="1:7" x14ac:dyDescent="0.25">
      <c r="A508" s="2">
        <v>0</v>
      </c>
      <c r="B508" s="2" t="s">
        <v>18</v>
      </c>
      <c r="C508" s="2">
        <v>4</v>
      </c>
      <c r="D508" s="2">
        <v>1</v>
      </c>
      <c r="F508" t="str">
        <f>CONCATENATE(B508," ",C508, " ",D508)</f>
        <v xml:space="preserve"> parallel-propagate 4 1</v>
      </c>
      <c r="G508" s="3">
        <f xml:space="preserve"> 0 + 2.51</f>
        <v>2.5099999999999998</v>
      </c>
    </row>
    <row r="509" spans="1:7" x14ac:dyDescent="0.25">
      <c r="A509" s="2">
        <v>0</v>
      </c>
      <c r="B509" s="2" t="s">
        <v>18</v>
      </c>
      <c r="C509" s="2">
        <v>4</v>
      </c>
      <c r="D509" s="2">
        <v>1</v>
      </c>
      <c r="F509" t="str">
        <f>CONCATENATE(B509," ",C509, " ",D509)</f>
        <v xml:space="preserve"> parallel-propagate 4 1</v>
      </c>
      <c r="G509" s="3">
        <f xml:space="preserve"> 0 + 5.64</f>
        <v>5.64</v>
      </c>
    </row>
    <row r="510" spans="1:7" x14ac:dyDescent="0.25">
      <c r="A510" s="2">
        <v>0</v>
      </c>
      <c r="B510" s="2" t="s">
        <v>18</v>
      </c>
      <c r="C510" s="2">
        <v>4</v>
      </c>
      <c r="D510" s="2">
        <v>1</v>
      </c>
      <c r="F510" t="str">
        <f>CONCATENATE(B510," ",C510, " ",D510)</f>
        <v xml:space="preserve"> parallel-propagate 4 1</v>
      </c>
      <c r="G510" s="3">
        <f xml:space="preserve"> 0 + 3.88</f>
        <v>3.88</v>
      </c>
    </row>
    <row r="511" spans="1:7" x14ac:dyDescent="0.25">
      <c r="A511" s="2">
        <v>0</v>
      </c>
      <c r="B511" s="2" t="s">
        <v>18</v>
      </c>
      <c r="C511" s="2">
        <v>4</v>
      </c>
      <c r="D511" s="2">
        <v>1</v>
      </c>
      <c r="F511" t="str">
        <f>CONCATENATE(B511," ",C511, " ",D511)</f>
        <v xml:space="preserve"> parallel-propagate 4 1</v>
      </c>
      <c r="G511" s="3">
        <f xml:space="preserve"> 0 + 2.24</f>
        <v>2.2400000000000002</v>
      </c>
    </row>
    <row r="512" spans="1:7" x14ac:dyDescent="0.25">
      <c r="A512" s="2">
        <v>0</v>
      </c>
      <c r="B512" s="2" t="s">
        <v>18</v>
      </c>
      <c r="C512" s="2">
        <v>4</v>
      </c>
      <c r="D512" s="2">
        <v>1</v>
      </c>
      <c r="F512" t="str">
        <f>CONCATENATE(B512," ",C512, " ",D512)</f>
        <v xml:space="preserve"> parallel-propagate 4 1</v>
      </c>
      <c r="G512" s="3">
        <f xml:space="preserve"> 0 + 4.48</f>
        <v>4.4800000000000004</v>
      </c>
    </row>
    <row r="513" spans="1:7" x14ac:dyDescent="0.25">
      <c r="A513" s="2">
        <v>0</v>
      </c>
      <c r="B513" s="2" t="s">
        <v>18</v>
      </c>
      <c r="C513" s="2">
        <v>4</v>
      </c>
      <c r="D513" s="2">
        <v>1</v>
      </c>
      <c r="F513" t="str">
        <f>CONCATENATE(B513," ",C513, " ",D513)</f>
        <v xml:space="preserve"> parallel-propagate 4 1</v>
      </c>
      <c r="G513" s="3">
        <f xml:space="preserve"> 0 + 3.78</f>
        <v>3.78</v>
      </c>
    </row>
    <row r="514" spans="1:7" x14ac:dyDescent="0.25">
      <c r="A514" s="2">
        <v>0</v>
      </c>
      <c r="B514" s="2" t="s">
        <v>18</v>
      </c>
      <c r="C514" s="2">
        <v>4</v>
      </c>
      <c r="D514" s="2">
        <v>1</v>
      </c>
      <c r="F514" t="str">
        <f>CONCATENATE(B514," ",C514, " ",D514)</f>
        <v xml:space="preserve"> parallel-propagate 4 1</v>
      </c>
      <c r="G514" s="3">
        <f xml:space="preserve"> 0 + 1.81</f>
        <v>1.81</v>
      </c>
    </row>
    <row r="515" spans="1:7" x14ac:dyDescent="0.25">
      <c r="A515" s="2">
        <v>0</v>
      </c>
      <c r="B515" s="2" t="s">
        <v>18</v>
      </c>
      <c r="C515" s="2">
        <v>4</v>
      </c>
      <c r="D515" s="2">
        <v>1</v>
      </c>
      <c r="F515" t="str">
        <f>CONCATENATE(B515," ",C515, " ",D515)</f>
        <v xml:space="preserve"> parallel-propagate 4 1</v>
      </c>
      <c r="G515" s="3">
        <f xml:space="preserve"> 0 + 5.75</f>
        <v>5.75</v>
      </c>
    </row>
    <row r="516" spans="1:7" x14ac:dyDescent="0.25">
      <c r="A516" s="2">
        <v>0</v>
      </c>
      <c r="B516" s="2" t="s">
        <v>18</v>
      </c>
      <c r="C516" s="2">
        <v>4</v>
      </c>
      <c r="D516" s="2">
        <v>1</v>
      </c>
      <c r="F516" t="str">
        <f>CONCATENATE(B516," ",C516, " ",D516)</f>
        <v xml:space="preserve"> parallel-propagate 4 1</v>
      </c>
      <c r="G516" s="3">
        <f xml:space="preserve"> 0 + 6.55</f>
        <v>6.55</v>
      </c>
    </row>
    <row r="517" spans="1:7" x14ac:dyDescent="0.25">
      <c r="A517" s="2">
        <v>0</v>
      </c>
      <c r="B517" s="2" t="s">
        <v>18</v>
      </c>
      <c r="C517" s="2">
        <v>4</v>
      </c>
      <c r="D517" s="2">
        <v>1</v>
      </c>
      <c r="F517" t="str">
        <f>CONCATENATE(B517," ",C517, " ",D517)</f>
        <v xml:space="preserve"> parallel-propagate 4 1</v>
      </c>
      <c r="G517" s="3">
        <f xml:space="preserve"> 0 + 1.47</f>
        <v>1.47</v>
      </c>
    </row>
    <row r="518" spans="1:7" x14ac:dyDescent="0.25">
      <c r="A518" s="2">
        <v>0</v>
      </c>
      <c r="B518" s="2" t="s">
        <v>18</v>
      </c>
      <c r="C518" s="2">
        <v>4</v>
      </c>
      <c r="D518" s="2">
        <v>1</v>
      </c>
      <c r="F518" t="str">
        <f>CONCATENATE(B518," ",C518, " ",D518)</f>
        <v xml:space="preserve"> parallel-propagate 4 1</v>
      </c>
      <c r="G518" s="3">
        <f xml:space="preserve"> 0 + 5.67</f>
        <v>5.67</v>
      </c>
    </row>
    <row r="519" spans="1:7" x14ac:dyDescent="0.25">
      <c r="A519" s="2">
        <v>0</v>
      </c>
      <c r="B519" s="2" t="s">
        <v>18</v>
      </c>
      <c r="C519" s="2">
        <v>4</v>
      </c>
      <c r="D519" s="2">
        <v>1</v>
      </c>
      <c r="F519" t="str">
        <f>CONCATENATE(B519," ",C519, " ",D519)</f>
        <v xml:space="preserve"> parallel-propagate 4 1</v>
      </c>
      <c r="G519" s="3">
        <f xml:space="preserve"> 0 + 3.55</f>
        <v>3.55</v>
      </c>
    </row>
    <row r="520" spans="1:7" x14ac:dyDescent="0.25">
      <c r="A520" s="2">
        <v>0</v>
      </c>
      <c r="B520" s="2" t="s">
        <v>18</v>
      </c>
      <c r="C520" s="2">
        <v>4</v>
      </c>
      <c r="D520" s="2">
        <v>1</v>
      </c>
      <c r="F520" t="str">
        <f>CONCATENATE(B520," ",C520, " ",D520)</f>
        <v xml:space="preserve"> parallel-propagate 4 1</v>
      </c>
      <c r="G520" s="3">
        <f xml:space="preserve"> 0 + 2.03</f>
        <v>2.0299999999999998</v>
      </c>
    </row>
    <row r="521" spans="1:7" x14ac:dyDescent="0.25">
      <c r="A521" s="2">
        <v>0</v>
      </c>
      <c r="B521" s="2" t="s">
        <v>18</v>
      </c>
      <c r="C521" s="2">
        <v>4</v>
      </c>
      <c r="D521" s="2">
        <v>1</v>
      </c>
      <c r="F521" t="str">
        <f>CONCATENATE(B521," ",C521, " ",D521)</f>
        <v xml:space="preserve"> parallel-propagate 4 1</v>
      </c>
      <c r="G521" s="3">
        <f xml:space="preserve"> 0 + 5.87</f>
        <v>5.87</v>
      </c>
    </row>
    <row r="522" spans="1:7" x14ac:dyDescent="0.25">
      <c r="A522" s="2">
        <v>0</v>
      </c>
      <c r="B522" s="2" t="s">
        <v>18</v>
      </c>
      <c r="C522" s="2">
        <v>4</v>
      </c>
      <c r="D522" s="2">
        <v>1</v>
      </c>
      <c r="F522" t="str">
        <f>CONCATENATE(B522," ",C522, " ",D522)</f>
        <v xml:space="preserve"> parallel-propagate 4 1</v>
      </c>
      <c r="G522" s="3">
        <f xml:space="preserve"> 0 + 3.35</f>
        <v>3.35</v>
      </c>
    </row>
    <row r="523" spans="1:7" x14ac:dyDescent="0.25">
      <c r="A523" s="2">
        <v>0</v>
      </c>
      <c r="B523" s="2" t="s">
        <v>18</v>
      </c>
      <c r="C523" s="2">
        <v>4</v>
      </c>
      <c r="D523" s="2">
        <v>1</v>
      </c>
      <c r="F523" t="str">
        <f>CONCATENATE(B523," ",C523, " ",D523)</f>
        <v xml:space="preserve"> parallel-propagate 4 1</v>
      </c>
      <c r="G523" s="3">
        <f xml:space="preserve"> 0 + 2.01</f>
        <v>2.0099999999999998</v>
      </c>
    </row>
    <row r="524" spans="1:7" x14ac:dyDescent="0.25">
      <c r="A524" s="2">
        <v>0</v>
      </c>
      <c r="B524" s="2" t="s">
        <v>18</v>
      </c>
      <c r="C524" s="2">
        <v>4</v>
      </c>
      <c r="D524" s="2">
        <v>1</v>
      </c>
      <c r="F524" t="str">
        <f>CONCATENATE(B524," ",C524, " ",D524)</f>
        <v xml:space="preserve"> parallel-propagate 4 1</v>
      </c>
      <c r="G524" s="3">
        <f xml:space="preserve"> 0 + 5.96</f>
        <v>5.96</v>
      </c>
    </row>
    <row r="525" spans="1:7" x14ac:dyDescent="0.25">
      <c r="A525" s="2">
        <v>0</v>
      </c>
      <c r="B525" s="2" t="s">
        <v>18</v>
      </c>
      <c r="C525" s="2">
        <v>4</v>
      </c>
      <c r="D525" s="2">
        <v>1</v>
      </c>
      <c r="F525" t="str">
        <f>CONCATENATE(B525," ",C525, " ",D525)</f>
        <v xml:space="preserve"> parallel-propagate 4 1</v>
      </c>
      <c r="G525" s="3">
        <f xml:space="preserve"> 0 + 2.63</f>
        <v>2.63</v>
      </c>
    </row>
    <row r="526" spans="1:7" x14ac:dyDescent="0.25">
      <c r="A526" s="2">
        <v>0</v>
      </c>
      <c r="B526" s="2" t="s">
        <v>18</v>
      </c>
      <c r="C526" s="2">
        <v>4</v>
      </c>
      <c r="D526" s="2">
        <v>1</v>
      </c>
      <c r="F526" t="str">
        <f>CONCATENATE(B526," ",C526, " ",D526)</f>
        <v xml:space="preserve"> parallel-propagate 4 1</v>
      </c>
      <c r="G526" s="3">
        <f xml:space="preserve"> 0 + 2.11</f>
        <v>2.11</v>
      </c>
    </row>
    <row r="527" spans="1:7" x14ac:dyDescent="0.25">
      <c r="A527" s="2">
        <v>0</v>
      </c>
      <c r="B527" s="2" t="s">
        <v>18</v>
      </c>
      <c r="C527" s="2">
        <v>4</v>
      </c>
      <c r="D527" s="2">
        <v>1</v>
      </c>
      <c r="F527" t="str">
        <f>CONCATENATE(B527," ",C527, " ",D527)</f>
        <v xml:space="preserve"> parallel-propagate 4 1</v>
      </c>
      <c r="G527" s="3">
        <f xml:space="preserve"> 0 + 4.91</f>
        <v>4.91</v>
      </c>
    </row>
    <row r="528" spans="1:7" x14ac:dyDescent="0.25">
      <c r="A528" s="2">
        <v>0</v>
      </c>
      <c r="B528" s="2" t="s">
        <v>18</v>
      </c>
      <c r="C528" s="2">
        <v>4</v>
      </c>
      <c r="D528" s="2">
        <v>1</v>
      </c>
      <c r="F528" t="str">
        <f>CONCATENATE(B528," ",C528, " ",D528)</f>
        <v xml:space="preserve"> parallel-propagate 4 1</v>
      </c>
      <c r="G528" s="3">
        <f xml:space="preserve"> 0 + 2.76</f>
        <v>2.76</v>
      </c>
    </row>
    <row r="529" spans="1:7" x14ac:dyDescent="0.25">
      <c r="A529" s="2">
        <v>0</v>
      </c>
      <c r="B529" s="2" t="s">
        <v>18</v>
      </c>
      <c r="C529" s="2">
        <v>4</v>
      </c>
      <c r="D529" s="2">
        <v>1</v>
      </c>
      <c r="F529" t="str">
        <f>CONCATENATE(B529," ",C529, " ",D529)</f>
        <v xml:space="preserve"> parallel-propagate 4 1</v>
      </c>
      <c r="G529" s="3">
        <f xml:space="preserve"> 0 + 1.83</f>
        <v>1.83</v>
      </c>
    </row>
    <row r="530" spans="1:7" x14ac:dyDescent="0.25">
      <c r="A530" s="2">
        <v>0</v>
      </c>
      <c r="B530" s="2" t="s">
        <v>18</v>
      </c>
      <c r="C530" s="2">
        <v>4</v>
      </c>
      <c r="D530" s="2">
        <v>1</v>
      </c>
      <c r="F530" t="str">
        <f>CONCATENATE(B530," ",C530, " ",D530)</f>
        <v xml:space="preserve"> parallel-propagate 4 1</v>
      </c>
      <c r="G530" s="3">
        <f xml:space="preserve"> 0 + 5.84</f>
        <v>5.84</v>
      </c>
    </row>
    <row r="531" spans="1:7" x14ac:dyDescent="0.25">
      <c r="A531" s="2">
        <v>0</v>
      </c>
      <c r="B531" s="2" t="s">
        <v>18</v>
      </c>
      <c r="C531" s="2">
        <v>4</v>
      </c>
      <c r="D531" s="2">
        <v>1</v>
      </c>
      <c r="F531" t="str">
        <f>CONCATENATE(B531," ",C531, " ",D531)</f>
        <v xml:space="preserve"> parallel-propagate 4 1</v>
      </c>
      <c r="G531" s="3">
        <f xml:space="preserve"> 0 + 3.35</f>
        <v>3.35</v>
      </c>
    </row>
    <row r="532" spans="1:7" x14ac:dyDescent="0.25">
      <c r="A532" s="2">
        <v>0</v>
      </c>
      <c r="B532" s="2" t="s">
        <v>18</v>
      </c>
      <c r="C532" s="2">
        <v>4</v>
      </c>
      <c r="D532" s="2">
        <v>1</v>
      </c>
      <c r="F532" t="str">
        <f>CONCATENATE(B532," ",C532, " ",D532)</f>
        <v xml:space="preserve"> parallel-propagate 4 1</v>
      </c>
      <c r="G532" s="3">
        <f xml:space="preserve"> 0 + 2.1</f>
        <v>2.1</v>
      </c>
    </row>
    <row r="533" spans="1:7" x14ac:dyDescent="0.25">
      <c r="A533" s="2">
        <v>0</v>
      </c>
      <c r="B533" s="2" t="s">
        <v>18</v>
      </c>
      <c r="C533" s="2">
        <v>4</v>
      </c>
      <c r="D533" s="2">
        <v>1</v>
      </c>
      <c r="F533" t="str">
        <f>CONCATENATE(B533," ",C533, " ",D533)</f>
        <v xml:space="preserve"> parallel-propagate 4 1</v>
      </c>
      <c r="G533" s="3">
        <f xml:space="preserve"> 0 + 5.82</f>
        <v>5.82</v>
      </c>
    </row>
    <row r="534" spans="1:7" x14ac:dyDescent="0.25">
      <c r="A534" s="2">
        <v>0</v>
      </c>
      <c r="B534" s="2" t="s">
        <v>18</v>
      </c>
      <c r="C534" s="2">
        <v>4</v>
      </c>
      <c r="D534" s="2">
        <v>1</v>
      </c>
      <c r="F534" t="str">
        <f>CONCATENATE(B534," ",C534, " ",D534)</f>
        <v xml:space="preserve"> parallel-propagate 4 1</v>
      </c>
      <c r="G534" s="3">
        <f xml:space="preserve"> 0 + 5.99</f>
        <v>5.99</v>
      </c>
    </row>
    <row r="535" spans="1:7" x14ac:dyDescent="0.25">
      <c r="A535" s="2">
        <v>0</v>
      </c>
      <c r="B535" s="2" t="s">
        <v>18</v>
      </c>
      <c r="C535" s="2">
        <v>4</v>
      </c>
      <c r="D535" s="2">
        <v>1</v>
      </c>
      <c r="F535" t="str">
        <f>CONCATENATE(B535," ",C535, " ",D535)</f>
        <v xml:space="preserve"> parallel-propagate 4 1</v>
      </c>
      <c r="G535" s="3">
        <f xml:space="preserve"> 0 + 2.62</f>
        <v>2.62</v>
      </c>
    </row>
    <row r="536" spans="1:7" x14ac:dyDescent="0.25">
      <c r="A536" s="2">
        <v>0</v>
      </c>
      <c r="B536" s="2" t="s">
        <v>18</v>
      </c>
      <c r="C536" s="2">
        <v>4</v>
      </c>
      <c r="D536" s="2">
        <v>1</v>
      </c>
      <c r="F536" t="str">
        <f>CONCATENATE(B536," ",C536, " ",D536)</f>
        <v xml:space="preserve"> parallel-propagate 4 1</v>
      </c>
      <c r="G536" s="3">
        <f xml:space="preserve"> 0 + 5.41</f>
        <v>5.41</v>
      </c>
    </row>
    <row r="537" spans="1:7" x14ac:dyDescent="0.25">
      <c r="A537" s="2">
        <v>0</v>
      </c>
      <c r="B537" s="2" t="s">
        <v>18</v>
      </c>
      <c r="C537" s="2">
        <v>4</v>
      </c>
      <c r="D537" s="2">
        <v>1</v>
      </c>
      <c r="F537" t="str">
        <f>CONCATENATE(B537," ",C537, " ",D537)</f>
        <v xml:space="preserve"> parallel-propagate 4 1</v>
      </c>
      <c r="G537" s="3">
        <f xml:space="preserve"> 0 + 3.75</f>
        <v>3.75</v>
      </c>
    </row>
    <row r="538" spans="1:7" x14ac:dyDescent="0.25">
      <c r="A538" s="2">
        <v>0</v>
      </c>
      <c r="B538" s="2" t="s">
        <v>18</v>
      </c>
      <c r="C538" s="2">
        <v>4</v>
      </c>
      <c r="D538" s="2">
        <v>1</v>
      </c>
      <c r="F538" t="str">
        <f>CONCATENATE(B538," ",C538, " ",D538)</f>
        <v xml:space="preserve"> parallel-propagate 4 1</v>
      </c>
      <c r="G538" s="3">
        <f xml:space="preserve"> 0 + 2.18</f>
        <v>2.1800000000000002</v>
      </c>
    </row>
    <row r="539" spans="1:7" x14ac:dyDescent="0.25">
      <c r="A539" s="2">
        <v>0</v>
      </c>
      <c r="B539" s="2" t="s">
        <v>18</v>
      </c>
      <c r="C539" s="2">
        <v>4</v>
      </c>
      <c r="D539" s="2">
        <v>1</v>
      </c>
      <c r="F539" t="str">
        <f>CONCATENATE(B539," ",C539, " ",D539)</f>
        <v xml:space="preserve"> parallel-propagate 4 1</v>
      </c>
      <c r="G539" s="3">
        <f xml:space="preserve"> 0 + 5.8</f>
        <v>5.8</v>
      </c>
    </row>
    <row r="540" spans="1:7" x14ac:dyDescent="0.25">
      <c r="A540" s="2">
        <v>0</v>
      </c>
      <c r="B540" s="2" t="s">
        <v>18</v>
      </c>
      <c r="C540" s="2">
        <v>4</v>
      </c>
      <c r="D540" s="2">
        <v>1</v>
      </c>
      <c r="F540" t="str">
        <f>CONCATENATE(B540," ",C540, " ",D540)</f>
        <v xml:space="preserve"> parallel-propagate 4 1</v>
      </c>
      <c r="G540" s="3">
        <f xml:space="preserve"> 0 + 3.32</f>
        <v>3.32</v>
      </c>
    </row>
    <row r="541" spans="1:7" x14ac:dyDescent="0.25">
      <c r="A541" s="2">
        <v>0</v>
      </c>
      <c r="B541" s="2" t="s">
        <v>18</v>
      </c>
      <c r="C541" s="2">
        <v>4</v>
      </c>
      <c r="D541" s="2">
        <v>1</v>
      </c>
      <c r="F541" t="str">
        <f>CONCATENATE(B541," ",C541, " ",D541)</f>
        <v xml:space="preserve"> parallel-propagate 4 1</v>
      </c>
      <c r="G541" s="3">
        <f xml:space="preserve"> 0 + 2.06</f>
        <v>2.06</v>
      </c>
    </row>
    <row r="542" spans="1:7" x14ac:dyDescent="0.25">
      <c r="A542" s="2">
        <v>0</v>
      </c>
      <c r="B542" s="2" t="s">
        <v>18</v>
      </c>
      <c r="C542" s="2">
        <v>4</v>
      </c>
      <c r="D542" s="2">
        <v>1</v>
      </c>
      <c r="F542" t="str">
        <f>CONCATENATE(B542," ",C542, " ",D542)</f>
        <v xml:space="preserve"> parallel-propagate 4 1</v>
      </c>
      <c r="G542" s="3">
        <f xml:space="preserve"> 0 + 5.66</f>
        <v>5.66</v>
      </c>
    </row>
    <row r="543" spans="1:7" x14ac:dyDescent="0.25">
      <c r="A543" s="2">
        <v>0</v>
      </c>
      <c r="B543" s="2" t="s">
        <v>18</v>
      </c>
      <c r="C543" s="2">
        <v>4</v>
      </c>
      <c r="D543" s="2">
        <v>1</v>
      </c>
      <c r="F543" t="str">
        <f>CONCATENATE(B543," ",C543, " ",D543)</f>
        <v xml:space="preserve"> parallel-propagate 4 1</v>
      </c>
      <c r="G543" s="3">
        <f xml:space="preserve"> 0 + 3.55</f>
        <v>3.55</v>
      </c>
    </row>
    <row r="544" spans="1:7" x14ac:dyDescent="0.25">
      <c r="A544" s="2">
        <v>0</v>
      </c>
      <c r="B544" s="2" t="s">
        <v>18</v>
      </c>
      <c r="C544" s="2">
        <v>4</v>
      </c>
      <c r="D544" s="2">
        <v>1</v>
      </c>
      <c r="F544" t="str">
        <f>CONCATENATE(B544," ",C544, " ",D544)</f>
        <v xml:space="preserve"> parallel-propagate 4 1</v>
      </c>
      <c r="G544" s="3">
        <f xml:space="preserve"> 0 + 2.51</f>
        <v>2.5099999999999998</v>
      </c>
    </row>
    <row r="545" spans="1:7" x14ac:dyDescent="0.25">
      <c r="A545" s="2">
        <v>0</v>
      </c>
      <c r="B545" s="2" t="s">
        <v>18</v>
      </c>
      <c r="C545" s="2">
        <v>4</v>
      </c>
      <c r="D545" s="2">
        <v>1</v>
      </c>
      <c r="F545" t="str">
        <f>CONCATENATE(B545," ",C545, " ",D545)</f>
        <v xml:space="preserve"> parallel-propagate 4 1</v>
      </c>
      <c r="G545" s="3">
        <f xml:space="preserve"> 0 + 5.33</f>
        <v>5.33</v>
      </c>
    </row>
    <row r="546" spans="1:7" x14ac:dyDescent="0.25">
      <c r="A546" s="2">
        <v>0</v>
      </c>
      <c r="B546" s="2" t="s">
        <v>18</v>
      </c>
      <c r="C546" s="2">
        <v>4</v>
      </c>
      <c r="D546" s="2">
        <v>1</v>
      </c>
      <c r="F546" t="str">
        <f>CONCATENATE(B546," ",C546, " ",D546)</f>
        <v xml:space="preserve"> parallel-propagate 4 1</v>
      </c>
      <c r="G546" s="3">
        <f xml:space="preserve"> 0 + 3.17</f>
        <v>3.17</v>
      </c>
    </row>
    <row r="547" spans="1:7" x14ac:dyDescent="0.25">
      <c r="A547" s="2">
        <v>0</v>
      </c>
      <c r="B547" s="2" t="s">
        <v>18</v>
      </c>
      <c r="C547" s="2">
        <v>4</v>
      </c>
      <c r="D547" s="2">
        <v>1</v>
      </c>
      <c r="F547" t="str">
        <f>CONCATENATE(B547," ",C547, " ",D547)</f>
        <v xml:space="preserve"> parallel-propagate 4 1</v>
      </c>
      <c r="G547" s="3">
        <f xml:space="preserve"> 0 + 2.18</f>
        <v>2.1800000000000002</v>
      </c>
    </row>
    <row r="548" spans="1:7" x14ac:dyDescent="0.25">
      <c r="A548" s="2">
        <v>0</v>
      </c>
      <c r="B548" s="2" t="s">
        <v>18</v>
      </c>
      <c r="C548" s="2">
        <v>4</v>
      </c>
      <c r="D548" s="2">
        <v>1</v>
      </c>
      <c r="F548" t="str">
        <f>CONCATENATE(B548," ",C548, " ",D548)</f>
        <v xml:space="preserve"> parallel-propagate 4 1</v>
      </c>
      <c r="G548" s="3">
        <f xml:space="preserve"> 0 + 6.62</f>
        <v>6.62</v>
      </c>
    </row>
    <row r="549" spans="1:7" x14ac:dyDescent="0.25">
      <c r="A549" s="2">
        <v>0</v>
      </c>
      <c r="B549" s="2" t="s">
        <v>18</v>
      </c>
      <c r="C549" s="2">
        <v>4</v>
      </c>
      <c r="D549" s="2">
        <v>1</v>
      </c>
      <c r="F549" t="str">
        <f>CONCATENATE(B549," ",C549, " ",D549)</f>
        <v xml:space="preserve"> parallel-propagate 4 1</v>
      </c>
      <c r="G549" s="3">
        <f xml:space="preserve"> 0 + 4.24</f>
        <v>4.24</v>
      </c>
    </row>
    <row r="550" spans="1:7" x14ac:dyDescent="0.25">
      <c r="A550" s="2">
        <v>0</v>
      </c>
      <c r="B550" s="2" t="s">
        <v>18</v>
      </c>
      <c r="C550" s="2">
        <v>4</v>
      </c>
      <c r="D550" s="2">
        <v>1</v>
      </c>
      <c r="F550" t="str">
        <f>CONCATENATE(B550," ",C550, " ",D550)</f>
        <v xml:space="preserve"> parallel-propagate 4 1</v>
      </c>
      <c r="G550" s="3">
        <f xml:space="preserve"> 0 + 3.24</f>
        <v>3.24</v>
      </c>
    </row>
    <row r="551" spans="1:7" x14ac:dyDescent="0.25">
      <c r="A551" s="2">
        <v>0</v>
      </c>
      <c r="B551" s="2" t="s">
        <v>18</v>
      </c>
      <c r="C551" s="2">
        <v>4</v>
      </c>
      <c r="D551" s="2">
        <v>1</v>
      </c>
      <c r="F551" t="str">
        <f>CONCATENATE(B551," ",C551, " ",D551)</f>
        <v xml:space="preserve"> parallel-propagate 4 1</v>
      </c>
      <c r="G551" s="3">
        <f xml:space="preserve"> 0 + 5.05</f>
        <v>5.05</v>
      </c>
    </row>
    <row r="552" spans="1:7" x14ac:dyDescent="0.25">
      <c r="A552" s="2">
        <v>0</v>
      </c>
      <c r="B552" s="2" t="s">
        <v>18</v>
      </c>
      <c r="C552" s="2">
        <v>4</v>
      </c>
      <c r="D552" s="2">
        <v>1</v>
      </c>
      <c r="F552" t="str">
        <f>CONCATENATE(B552," ",C552, " ",D552)</f>
        <v xml:space="preserve"> parallel-propagate 4 1</v>
      </c>
      <c r="G552" s="3">
        <f xml:space="preserve"> 0 + 4.27</f>
        <v>4.2699999999999996</v>
      </c>
    </row>
    <row r="553" spans="1:7" x14ac:dyDescent="0.25">
      <c r="A553" s="2">
        <v>0</v>
      </c>
      <c r="B553" s="2" t="s">
        <v>18</v>
      </c>
      <c r="C553" s="2">
        <v>4</v>
      </c>
      <c r="D553" s="2">
        <v>1</v>
      </c>
      <c r="F553" t="str">
        <f>CONCATENATE(B553," ",C553, " ",D553)</f>
        <v xml:space="preserve"> parallel-propagate 4 1</v>
      </c>
      <c r="G553" s="3">
        <f xml:space="preserve"> 0 + 2.54</f>
        <v>2.54</v>
      </c>
    </row>
    <row r="554" spans="1:7" x14ac:dyDescent="0.25">
      <c r="A554" s="2">
        <v>0</v>
      </c>
      <c r="B554" s="2" t="s">
        <v>18</v>
      </c>
      <c r="C554" s="2">
        <v>4</v>
      </c>
      <c r="D554" s="2">
        <v>1</v>
      </c>
      <c r="F554" t="str">
        <f>CONCATENATE(B554," ",C554, " ",D554)</f>
        <v xml:space="preserve"> parallel-propagate 4 1</v>
      </c>
      <c r="G554" s="3">
        <f xml:space="preserve"> 0 + 5.98</f>
        <v>5.98</v>
      </c>
    </row>
    <row r="555" spans="1:7" x14ac:dyDescent="0.25">
      <c r="A555" s="2">
        <v>0</v>
      </c>
      <c r="B555" s="2" t="s">
        <v>18</v>
      </c>
      <c r="C555" s="2">
        <v>4</v>
      </c>
      <c r="D555" s="2">
        <v>1</v>
      </c>
      <c r="F555" t="str">
        <f>CONCATENATE(B555," ",C555, " ",D555)</f>
        <v xml:space="preserve"> parallel-propagate 4 1</v>
      </c>
      <c r="G555" s="3">
        <f xml:space="preserve"> 0 + 2.14</f>
        <v>2.14</v>
      </c>
    </row>
    <row r="556" spans="1:7" x14ac:dyDescent="0.25">
      <c r="A556" s="2">
        <v>0</v>
      </c>
      <c r="B556" s="2" t="s">
        <v>18</v>
      </c>
      <c r="C556" s="2">
        <v>4</v>
      </c>
      <c r="D556" s="2">
        <v>1</v>
      </c>
      <c r="F556" t="str">
        <f>CONCATENATE(B556," ",C556, " ",D556)</f>
        <v xml:space="preserve"> parallel-propagate 4 1</v>
      </c>
      <c r="G556" s="3">
        <f xml:space="preserve"> 0 + 2.32</f>
        <v>2.3199999999999998</v>
      </c>
    </row>
    <row r="557" spans="1:7" x14ac:dyDescent="0.25">
      <c r="A557" s="2">
        <v>0</v>
      </c>
      <c r="B557" s="2" t="s">
        <v>18</v>
      </c>
      <c r="C557" s="2">
        <v>4</v>
      </c>
      <c r="D557" s="2">
        <v>1</v>
      </c>
      <c r="F557" t="str">
        <f>CONCATENATE(B557," ",C557, " ",D557)</f>
        <v xml:space="preserve"> parallel-propagate 4 1</v>
      </c>
      <c r="G557" s="3">
        <f xml:space="preserve"> 0 + 5.69</f>
        <v>5.69</v>
      </c>
    </row>
    <row r="558" spans="1:7" x14ac:dyDescent="0.25">
      <c r="A558" s="2">
        <v>0</v>
      </c>
      <c r="B558" s="2" t="s">
        <v>18</v>
      </c>
      <c r="C558" s="2">
        <v>4</v>
      </c>
      <c r="D558" s="2">
        <v>1</v>
      </c>
      <c r="F558" t="str">
        <f>CONCATENATE(B558," ",C558, " ",D558)</f>
        <v xml:space="preserve"> parallel-propagate 4 1</v>
      </c>
      <c r="G558" s="3">
        <f xml:space="preserve"> 0 + 3.43</f>
        <v>3.43</v>
      </c>
    </row>
    <row r="559" spans="1:7" x14ac:dyDescent="0.25">
      <c r="A559" s="2">
        <v>0</v>
      </c>
      <c r="B559" s="2" t="s">
        <v>18</v>
      </c>
      <c r="C559" s="2">
        <v>4</v>
      </c>
      <c r="D559" s="2">
        <v>1</v>
      </c>
      <c r="F559" t="str">
        <f>CONCATENATE(B559," ",C559, " ",D559)</f>
        <v xml:space="preserve"> parallel-propagate 4 1</v>
      </c>
      <c r="G559" s="3">
        <f xml:space="preserve"> 0 + 2.52</f>
        <v>2.52</v>
      </c>
    </row>
    <row r="560" spans="1:7" x14ac:dyDescent="0.25">
      <c r="A560" s="2">
        <v>0</v>
      </c>
      <c r="B560" s="2" t="s">
        <v>18</v>
      </c>
      <c r="C560" s="2">
        <v>4</v>
      </c>
      <c r="D560" s="2">
        <v>1</v>
      </c>
      <c r="F560" t="str">
        <f>CONCATENATE(B560," ",C560, " ",D560)</f>
        <v xml:space="preserve"> parallel-propagate 4 1</v>
      </c>
      <c r="G560" s="3">
        <f xml:space="preserve"> 0 + 5.49</f>
        <v>5.49</v>
      </c>
    </row>
    <row r="561" spans="1:7" x14ac:dyDescent="0.25">
      <c r="A561" s="2">
        <v>0</v>
      </c>
      <c r="B561" s="2" t="s">
        <v>18</v>
      </c>
      <c r="C561" s="2">
        <v>4</v>
      </c>
      <c r="D561" s="2">
        <v>1</v>
      </c>
      <c r="F561" t="str">
        <f>CONCATENATE(B561," ",C561, " ",D561)</f>
        <v xml:space="preserve"> parallel-propagate 4 1</v>
      </c>
      <c r="G561" s="3">
        <f xml:space="preserve"> 0 + 3.76</f>
        <v>3.76</v>
      </c>
    </row>
    <row r="562" spans="1:7" x14ac:dyDescent="0.25">
      <c r="A562" s="2">
        <v>0</v>
      </c>
      <c r="B562" s="2" t="s">
        <v>18</v>
      </c>
      <c r="C562" s="2">
        <v>4</v>
      </c>
      <c r="D562" s="2">
        <v>1</v>
      </c>
      <c r="F562" t="str">
        <f>CONCATENATE(B562," ",C562, " ",D562)</f>
        <v xml:space="preserve"> parallel-propagate 4 1</v>
      </c>
      <c r="G562" s="3">
        <f xml:space="preserve"> 0 + 2.64</f>
        <v>2.64</v>
      </c>
    </row>
    <row r="563" spans="1:7" x14ac:dyDescent="0.25">
      <c r="A563" s="2">
        <v>0</v>
      </c>
      <c r="B563" s="2" t="s">
        <v>18</v>
      </c>
      <c r="C563" s="2">
        <v>4</v>
      </c>
      <c r="D563" s="2">
        <v>1</v>
      </c>
      <c r="F563" t="str">
        <f>CONCATENATE(B563," ",C563, " ",D563)</f>
        <v xml:space="preserve"> parallel-propagate 4 1</v>
      </c>
      <c r="G563" s="3">
        <f xml:space="preserve"> 0 + 6.32</f>
        <v>6.32</v>
      </c>
    </row>
    <row r="564" spans="1:7" x14ac:dyDescent="0.25">
      <c r="A564" s="2">
        <v>0</v>
      </c>
      <c r="B564" s="2" t="s">
        <v>18</v>
      </c>
      <c r="C564" s="2">
        <v>4</v>
      </c>
      <c r="D564" s="2">
        <v>1</v>
      </c>
      <c r="F564" t="str">
        <f>CONCATENATE(B564," ",C564, " ",D564)</f>
        <v xml:space="preserve"> parallel-propagate 4 1</v>
      </c>
      <c r="G564" s="3">
        <f xml:space="preserve"> 0 + 3.99</f>
        <v>3.99</v>
      </c>
    </row>
    <row r="565" spans="1:7" x14ac:dyDescent="0.25">
      <c r="A565" s="2">
        <v>0</v>
      </c>
      <c r="B565" s="2" t="s">
        <v>18</v>
      </c>
      <c r="C565" s="2">
        <v>4</v>
      </c>
      <c r="D565" s="2">
        <v>1</v>
      </c>
      <c r="F565" t="str">
        <f>CONCATENATE(B565," ",C565, " ",D565)</f>
        <v xml:space="preserve"> parallel-propagate 4 1</v>
      </c>
      <c r="G565" s="3">
        <f xml:space="preserve"> 0 + 2.42</f>
        <v>2.42</v>
      </c>
    </row>
    <row r="566" spans="1:7" x14ac:dyDescent="0.25">
      <c r="A566" s="2">
        <v>0</v>
      </c>
      <c r="B566" s="2" t="s">
        <v>18</v>
      </c>
      <c r="C566" s="2">
        <v>4</v>
      </c>
      <c r="D566" s="2">
        <v>1</v>
      </c>
      <c r="F566" t="str">
        <f>CONCATENATE(B566," ",C566, " ",D566)</f>
        <v xml:space="preserve"> parallel-propagate 4 1</v>
      </c>
      <c r="G566" s="3">
        <f xml:space="preserve"> 0 + 6.44</f>
        <v>6.44</v>
      </c>
    </row>
    <row r="567" spans="1:7" x14ac:dyDescent="0.25">
      <c r="A567" s="2">
        <v>0</v>
      </c>
      <c r="B567" s="2" t="s">
        <v>18</v>
      </c>
      <c r="C567" s="2">
        <v>4</v>
      </c>
      <c r="D567" s="2">
        <v>1</v>
      </c>
      <c r="F567" t="str">
        <f>CONCATENATE(B567," ",C567, " ",D567)</f>
        <v xml:space="preserve"> parallel-propagate 4 1</v>
      </c>
      <c r="G567" s="3">
        <f xml:space="preserve"> 0 + 4.24</f>
        <v>4.24</v>
      </c>
    </row>
    <row r="568" spans="1:7" x14ac:dyDescent="0.25">
      <c r="A568" s="2">
        <v>0</v>
      </c>
      <c r="B568" s="2" t="s">
        <v>18</v>
      </c>
      <c r="C568" s="2">
        <v>4</v>
      </c>
      <c r="D568" s="2">
        <v>1</v>
      </c>
      <c r="F568" t="str">
        <f>CONCATENATE(B568," ",C568, " ",D568)</f>
        <v xml:space="preserve"> parallel-propagate 4 1</v>
      </c>
      <c r="G568" s="3">
        <f xml:space="preserve"> 0 + 2.86</f>
        <v>2.86</v>
      </c>
    </row>
    <row r="569" spans="1:7" x14ac:dyDescent="0.25">
      <c r="A569" s="2">
        <v>0</v>
      </c>
      <c r="B569" s="2" t="s">
        <v>18</v>
      </c>
      <c r="C569" s="2">
        <v>4</v>
      </c>
      <c r="D569" s="2">
        <v>1</v>
      </c>
      <c r="F569" t="str">
        <f>CONCATENATE(B569," ",C569, " ",D569)</f>
        <v xml:space="preserve"> parallel-propagate 4 1</v>
      </c>
      <c r="G569" s="3">
        <f xml:space="preserve"> 0 + 7.34</f>
        <v>7.34</v>
      </c>
    </row>
    <row r="570" spans="1:7" x14ac:dyDescent="0.25">
      <c r="A570" s="2">
        <v>0</v>
      </c>
      <c r="B570" s="2" t="s">
        <v>18</v>
      </c>
      <c r="C570" s="2">
        <v>4</v>
      </c>
      <c r="D570" s="2">
        <v>1</v>
      </c>
      <c r="F570" t="str">
        <f>CONCATENATE(B570," ",C570, " ",D570)</f>
        <v xml:space="preserve"> parallel-propagate 4 1</v>
      </c>
      <c r="G570" s="3">
        <f xml:space="preserve"> 0 + 3.95</f>
        <v>3.95</v>
      </c>
    </row>
    <row r="571" spans="1:7" x14ac:dyDescent="0.25">
      <c r="A571" s="2">
        <v>0</v>
      </c>
      <c r="B571" s="2" t="s">
        <v>18</v>
      </c>
      <c r="C571" s="2">
        <v>4</v>
      </c>
      <c r="D571" s="2">
        <v>1</v>
      </c>
      <c r="F571" t="str">
        <f>CONCATENATE(B571," ",C571, " ",D571)</f>
        <v xml:space="preserve"> parallel-propagate 4 1</v>
      </c>
      <c r="G571" s="3">
        <f xml:space="preserve"> 0 + 2.43</f>
        <v>2.4300000000000002</v>
      </c>
    </row>
    <row r="572" spans="1:7" x14ac:dyDescent="0.25">
      <c r="A572" s="2">
        <v>0</v>
      </c>
      <c r="B572" s="2" t="s">
        <v>18</v>
      </c>
      <c r="C572" s="2">
        <v>4</v>
      </c>
      <c r="D572" s="2">
        <v>1</v>
      </c>
      <c r="F572" t="str">
        <f>CONCATENATE(B572," ",C572, " ",D572)</f>
        <v xml:space="preserve"> parallel-propagate 4 1</v>
      </c>
      <c r="G572" s="3">
        <f xml:space="preserve"> 0 + 5.88</f>
        <v>5.88</v>
      </c>
    </row>
    <row r="573" spans="1:7" x14ac:dyDescent="0.25">
      <c r="A573" s="2">
        <v>0</v>
      </c>
      <c r="B573" s="2" t="s">
        <v>18</v>
      </c>
      <c r="C573" s="2">
        <v>4</v>
      </c>
      <c r="D573" s="2">
        <v>1</v>
      </c>
      <c r="F573" t="str">
        <f>CONCATENATE(B573," ",C573, " ",D573)</f>
        <v xml:space="preserve"> parallel-propagate 4 1</v>
      </c>
      <c r="G573" s="3">
        <f xml:space="preserve"> 0 + 4.07</f>
        <v>4.07</v>
      </c>
    </row>
    <row r="574" spans="1:7" x14ac:dyDescent="0.25">
      <c r="A574" s="2">
        <v>0</v>
      </c>
      <c r="B574" s="2" t="s">
        <v>18</v>
      </c>
      <c r="C574" s="2">
        <v>4</v>
      </c>
      <c r="D574" s="2">
        <v>1</v>
      </c>
      <c r="F574" t="str">
        <f>CONCATENATE(B574," ",C574, " ",D574)</f>
        <v xml:space="preserve"> parallel-propagate 4 1</v>
      </c>
      <c r="G574" s="3">
        <f xml:space="preserve"> 0 + 2.34</f>
        <v>2.34</v>
      </c>
    </row>
    <row r="575" spans="1:7" x14ac:dyDescent="0.25">
      <c r="A575" s="2">
        <v>0</v>
      </c>
      <c r="B575" s="2" t="s">
        <v>18</v>
      </c>
      <c r="C575" s="2">
        <v>4</v>
      </c>
      <c r="D575" s="2">
        <v>1</v>
      </c>
      <c r="F575" t="str">
        <f>CONCATENATE(B575," ",C575, " ",D575)</f>
        <v xml:space="preserve"> parallel-propagate 4 1</v>
      </c>
      <c r="G575" s="3">
        <f xml:space="preserve"> 0 + 5.37</f>
        <v>5.37</v>
      </c>
    </row>
    <row r="576" spans="1:7" x14ac:dyDescent="0.25">
      <c r="A576" s="2">
        <v>0</v>
      </c>
      <c r="B576" s="2" t="s">
        <v>18</v>
      </c>
      <c r="C576" s="2">
        <v>4</v>
      </c>
      <c r="D576" s="2">
        <v>1</v>
      </c>
      <c r="F576" t="str">
        <f>CONCATENATE(B576," ",C576, " ",D576)</f>
        <v xml:space="preserve"> parallel-propagate 4 1</v>
      </c>
      <c r="G576" s="3">
        <f xml:space="preserve"> 0 + 4</f>
        <v>4</v>
      </c>
    </row>
    <row r="577" spans="1:7" x14ac:dyDescent="0.25">
      <c r="A577" s="2">
        <v>0</v>
      </c>
      <c r="B577" s="2" t="s">
        <v>18</v>
      </c>
      <c r="C577" s="2">
        <v>4</v>
      </c>
      <c r="D577" s="2">
        <v>1</v>
      </c>
      <c r="F577" t="str">
        <f>CONCATENATE(B577," ",C577, " ",D577)</f>
        <v xml:space="preserve"> parallel-propagate 4 1</v>
      </c>
      <c r="G577" s="3">
        <f xml:space="preserve"> 0 + 2.29</f>
        <v>2.29</v>
      </c>
    </row>
    <row r="578" spans="1:7" x14ac:dyDescent="0.25">
      <c r="A578" s="2">
        <v>0</v>
      </c>
      <c r="B578" s="2" t="s">
        <v>18</v>
      </c>
      <c r="C578" s="2">
        <v>4</v>
      </c>
      <c r="D578" s="2">
        <v>1</v>
      </c>
      <c r="F578" t="str">
        <f>CONCATENATE(B578," ",C578, " ",D578)</f>
        <v xml:space="preserve"> parallel-propagate 4 1</v>
      </c>
      <c r="G578" s="3">
        <f xml:space="preserve"> 0 + 6.15</f>
        <v>6.15</v>
      </c>
    </row>
    <row r="579" spans="1:7" x14ac:dyDescent="0.25">
      <c r="A579" s="2">
        <v>0</v>
      </c>
      <c r="B579" s="2" t="s">
        <v>18</v>
      </c>
      <c r="C579" s="2">
        <v>4</v>
      </c>
      <c r="D579" s="2">
        <v>1</v>
      </c>
      <c r="F579" t="str">
        <f>CONCATENATE(B579," ",C579, " ",D579)</f>
        <v xml:space="preserve"> parallel-propagate 4 1</v>
      </c>
      <c r="G579" s="3">
        <f xml:space="preserve"> 0 + 4.1</f>
        <v>4.0999999999999996</v>
      </c>
    </row>
    <row r="580" spans="1:7" x14ac:dyDescent="0.25">
      <c r="A580" s="2">
        <v>0</v>
      </c>
      <c r="B580" s="2" t="s">
        <v>18</v>
      </c>
      <c r="C580" s="2">
        <v>4</v>
      </c>
      <c r="D580" s="2">
        <v>1</v>
      </c>
      <c r="F580" t="str">
        <f>CONCATENATE(B580," ",C580, " ",D580)</f>
        <v xml:space="preserve"> parallel-propagate 4 1</v>
      </c>
      <c r="G580" s="3">
        <f xml:space="preserve"> 0 + 2.62</f>
        <v>2.62</v>
      </c>
    </row>
    <row r="581" spans="1:7" x14ac:dyDescent="0.25">
      <c r="A581" s="2">
        <v>0</v>
      </c>
      <c r="B581" s="2" t="s">
        <v>18</v>
      </c>
      <c r="C581" s="2">
        <v>4</v>
      </c>
      <c r="D581" s="2">
        <v>1</v>
      </c>
      <c r="F581" t="str">
        <f>CONCATENATE(B581," ",C581, " ",D581)</f>
        <v xml:space="preserve"> parallel-propagate 4 1</v>
      </c>
      <c r="G581" s="3">
        <f xml:space="preserve"> 0 + 4.93</f>
        <v>4.93</v>
      </c>
    </row>
    <row r="582" spans="1:7" x14ac:dyDescent="0.25">
      <c r="A582" s="2">
        <v>0</v>
      </c>
      <c r="B582" s="2" t="s">
        <v>18</v>
      </c>
      <c r="C582" s="2">
        <v>4</v>
      </c>
      <c r="D582" s="2">
        <v>1</v>
      </c>
      <c r="F582" t="str">
        <f>CONCATENATE(B582," ",C582, " ",D582)</f>
        <v xml:space="preserve"> parallel-propagate 4 1</v>
      </c>
      <c r="G582" s="3">
        <f xml:space="preserve"> 0 + 3.63</f>
        <v>3.63</v>
      </c>
    </row>
    <row r="583" spans="1:7" x14ac:dyDescent="0.25">
      <c r="A583" s="2">
        <v>0</v>
      </c>
      <c r="B583" s="2" t="s">
        <v>18</v>
      </c>
      <c r="C583" s="2">
        <v>4</v>
      </c>
      <c r="D583" s="2">
        <v>1</v>
      </c>
      <c r="F583" t="str">
        <f>CONCATENATE(B583," ",C583, " ",D583)</f>
        <v xml:space="preserve"> parallel-propagate 4 1</v>
      </c>
      <c r="G583" s="3">
        <f xml:space="preserve"> 0 + 2.07</f>
        <v>2.0699999999999998</v>
      </c>
    </row>
    <row r="584" spans="1:7" x14ac:dyDescent="0.25">
      <c r="A584" s="2">
        <v>0</v>
      </c>
      <c r="B584" s="2" t="s">
        <v>18</v>
      </c>
      <c r="C584" s="2">
        <v>4</v>
      </c>
      <c r="D584" s="2">
        <v>1</v>
      </c>
      <c r="F584" t="str">
        <f>CONCATENATE(B584," ",C584, " ",D584)</f>
        <v xml:space="preserve"> parallel-propagate 4 1</v>
      </c>
      <c r="G584" s="3">
        <f xml:space="preserve"> 0 + 7.35</f>
        <v>7.35</v>
      </c>
    </row>
    <row r="585" spans="1:7" x14ac:dyDescent="0.25">
      <c r="A585" s="2">
        <v>0</v>
      </c>
      <c r="B585" s="2" t="s">
        <v>18</v>
      </c>
      <c r="C585" s="2">
        <v>4</v>
      </c>
      <c r="D585" s="2">
        <v>1</v>
      </c>
      <c r="F585" t="str">
        <f>CONCATENATE(B585," ",C585, " ",D585)</f>
        <v xml:space="preserve"> parallel-propagate 4 1</v>
      </c>
      <c r="G585" s="3">
        <f xml:space="preserve"> 0 + 3.79</f>
        <v>3.79</v>
      </c>
    </row>
    <row r="586" spans="1:7" x14ac:dyDescent="0.25">
      <c r="A586" s="2">
        <v>0</v>
      </c>
      <c r="B586" s="2" t="s">
        <v>18</v>
      </c>
      <c r="C586" s="2">
        <v>4</v>
      </c>
      <c r="D586" s="2">
        <v>1</v>
      </c>
      <c r="F586" t="str">
        <f>CONCATENATE(B586," ",C586, " ",D586)</f>
        <v xml:space="preserve"> parallel-propagate 4 1</v>
      </c>
      <c r="G586" s="3">
        <f xml:space="preserve"> 0 + 2.44</f>
        <v>2.44</v>
      </c>
    </row>
    <row r="587" spans="1:7" x14ac:dyDescent="0.25">
      <c r="A587" s="2">
        <v>0</v>
      </c>
      <c r="B587" s="2" t="s">
        <v>18</v>
      </c>
      <c r="C587" s="2">
        <v>4</v>
      </c>
      <c r="D587" s="2">
        <v>1</v>
      </c>
      <c r="F587" t="str">
        <f>CONCATENATE(B587," ",C587, " ",D587)</f>
        <v xml:space="preserve"> parallel-propagate 4 1</v>
      </c>
      <c r="G587" s="3">
        <f xml:space="preserve"> 0 + 5.47</f>
        <v>5.47</v>
      </c>
    </row>
    <row r="588" spans="1:7" x14ac:dyDescent="0.25">
      <c r="A588" s="2">
        <v>0</v>
      </c>
      <c r="B588" s="2" t="s">
        <v>18</v>
      </c>
      <c r="C588" s="2">
        <v>4</v>
      </c>
      <c r="D588" s="2">
        <v>1</v>
      </c>
      <c r="F588" t="str">
        <f>CONCATENATE(B588," ",C588, " ",D588)</f>
        <v xml:space="preserve"> parallel-propagate 4 1</v>
      </c>
      <c r="G588" s="3">
        <f xml:space="preserve"> 0 + 3.91</f>
        <v>3.91</v>
      </c>
    </row>
    <row r="589" spans="1:7" x14ac:dyDescent="0.25">
      <c r="A589" s="2">
        <v>0</v>
      </c>
      <c r="B589" s="2" t="s">
        <v>18</v>
      </c>
      <c r="C589" s="2">
        <v>4</v>
      </c>
      <c r="D589" s="2">
        <v>1</v>
      </c>
      <c r="F589" t="str">
        <f>CONCATENATE(B589," ",C589, " ",D589)</f>
        <v xml:space="preserve"> parallel-propagate 4 1</v>
      </c>
      <c r="G589" s="3">
        <f xml:space="preserve"> 0 + 2.18</f>
        <v>2.1800000000000002</v>
      </c>
    </row>
    <row r="590" spans="1:7" x14ac:dyDescent="0.25">
      <c r="A590" s="2">
        <v>0</v>
      </c>
      <c r="B590" s="2" t="s">
        <v>18</v>
      </c>
      <c r="C590" s="2">
        <v>4</v>
      </c>
      <c r="D590" s="2">
        <v>1</v>
      </c>
      <c r="F590" t="str">
        <f>CONCATENATE(B590," ",C590, " ",D590)</f>
        <v xml:space="preserve"> parallel-propagate 4 1</v>
      </c>
      <c r="G590" s="3">
        <f xml:space="preserve"> 0 + 6</f>
        <v>6</v>
      </c>
    </row>
    <row r="591" spans="1:7" x14ac:dyDescent="0.25">
      <c r="A591" s="2">
        <v>0</v>
      </c>
      <c r="B591" s="2" t="s">
        <v>18</v>
      </c>
      <c r="C591" s="2">
        <v>4</v>
      </c>
      <c r="D591" s="2">
        <v>1</v>
      </c>
      <c r="F591" t="str">
        <f>CONCATENATE(B591," ",C591, " ",D591)</f>
        <v xml:space="preserve"> parallel-propagate 4 1</v>
      </c>
      <c r="G591" s="3">
        <f xml:space="preserve"> 0 + 3.68</f>
        <v>3.68</v>
      </c>
    </row>
    <row r="592" spans="1:7" x14ac:dyDescent="0.25">
      <c r="A592" s="2">
        <v>0</v>
      </c>
      <c r="B592" s="2" t="s">
        <v>18</v>
      </c>
      <c r="C592" s="2">
        <v>4</v>
      </c>
      <c r="D592" s="2">
        <v>1</v>
      </c>
      <c r="F592" t="str">
        <f>CONCATENATE(B592," ",C592, " ",D592)</f>
        <v xml:space="preserve"> parallel-propagate 4 1</v>
      </c>
      <c r="G592" s="3">
        <f xml:space="preserve"> 0 + 2.29</f>
        <v>2.29</v>
      </c>
    </row>
    <row r="593" spans="1:7" x14ac:dyDescent="0.25">
      <c r="A593" s="2">
        <v>0</v>
      </c>
      <c r="B593" s="2" t="s">
        <v>18</v>
      </c>
      <c r="C593" s="2">
        <v>4</v>
      </c>
      <c r="D593" s="2">
        <v>1</v>
      </c>
      <c r="F593" t="str">
        <f>CONCATENATE(B593," ",C593, " ",D593)</f>
        <v xml:space="preserve"> parallel-propagate 4 1</v>
      </c>
      <c r="G593" s="3">
        <f xml:space="preserve"> 0 + 5.44</f>
        <v>5.44</v>
      </c>
    </row>
    <row r="594" spans="1:7" x14ac:dyDescent="0.25">
      <c r="A594" s="2">
        <v>0</v>
      </c>
      <c r="B594" s="2" t="s">
        <v>18</v>
      </c>
      <c r="C594" s="2">
        <v>4</v>
      </c>
      <c r="D594" s="2">
        <v>1</v>
      </c>
      <c r="F594" t="str">
        <f>CONCATENATE(B594," ",C594, " ",D594)</f>
        <v xml:space="preserve"> parallel-propagate 4 1</v>
      </c>
      <c r="G594" s="3">
        <f xml:space="preserve"> 0 + 3.98</f>
        <v>3.98</v>
      </c>
    </row>
    <row r="595" spans="1:7" x14ac:dyDescent="0.25">
      <c r="A595" s="2">
        <v>0</v>
      </c>
      <c r="B595" s="2" t="s">
        <v>18</v>
      </c>
      <c r="C595" s="2">
        <v>4</v>
      </c>
      <c r="D595" s="2">
        <v>1</v>
      </c>
      <c r="F595" t="str">
        <f>CONCATENATE(B595," ",C595, " ",D595)</f>
        <v xml:space="preserve"> parallel-propagate 4 1</v>
      </c>
      <c r="G595" s="3">
        <f xml:space="preserve"> 0 + 3.54</f>
        <v>3.54</v>
      </c>
    </row>
    <row r="596" spans="1:7" x14ac:dyDescent="0.25">
      <c r="A596" s="2">
        <v>0</v>
      </c>
      <c r="B596" s="2" t="s">
        <v>18</v>
      </c>
      <c r="C596" s="2">
        <v>4</v>
      </c>
      <c r="D596" s="2">
        <v>1</v>
      </c>
      <c r="F596" t="str">
        <f>CONCATENATE(B596," ",C596, " ",D596)</f>
        <v xml:space="preserve"> parallel-propagate 4 1</v>
      </c>
      <c r="G596" s="3">
        <f xml:space="preserve"> 0 + 5.69</f>
        <v>5.69</v>
      </c>
    </row>
    <row r="597" spans="1:7" x14ac:dyDescent="0.25">
      <c r="A597" s="2">
        <v>0</v>
      </c>
      <c r="B597" s="2" t="s">
        <v>18</v>
      </c>
      <c r="C597" s="2">
        <v>4</v>
      </c>
      <c r="D597" s="2">
        <v>1</v>
      </c>
      <c r="F597" t="str">
        <f>CONCATENATE(B597," ",C597, " ",D597)</f>
        <v xml:space="preserve"> parallel-propagate 4 1</v>
      </c>
      <c r="G597" s="3">
        <f xml:space="preserve"> 0 + 3.99</f>
        <v>3.99</v>
      </c>
    </row>
    <row r="598" spans="1:7" x14ac:dyDescent="0.25">
      <c r="A598" s="2">
        <v>0</v>
      </c>
      <c r="B598" s="2" t="s">
        <v>18</v>
      </c>
      <c r="C598" s="2">
        <v>4</v>
      </c>
      <c r="D598" s="2">
        <v>1</v>
      </c>
      <c r="F598" t="str">
        <f>CONCATENATE(B598," ",C598, " ",D598)</f>
        <v xml:space="preserve"> parallel-propagate 4 1</v>
      </c>
      <c r="G598" s="3">
        <f xml:space="preserve"> 0 + 2.54</f>
        <v>2.54</v>
      </c>
    </row>
    <row r="599" spans="1:7" x14ac:dyDescent="0.25">
      <c r="A599" s="2">
        <v>0</v>
      </c>
      <c r="B599" s="2" t="s">
        <v>18</v>
      </c>
      <c r="C599" s="2">
        <v>4</v>
      </c>
      <c r="D599" s="2">
        <v>1</v>
      </c>
      <c r="F599" t="str">
        <f>CONCATENATE(B599," ",C599, " ",D599)</f>
        <v xml:space="preserve"> parallel-propagate 4 1</v>
      </c>
      <c r="G599" s="3">
        <f xml:space="preserve"> 0 + 4.96</f>
        <v>4.96</v>
      </c>
    </row>
    <row r="600" spans="1:7" x14ac:dyDescent="0.25">
      <c r="A600" s="2">
        <v>0</v>
      </c>
      <c r="B600" s="2" t="s">
        <v>18</v>
      </c>
      <c r="C600" s="2">
        <v>4</v>
      </c>
      <c r="D600" s="2">
        <v>1</v>
      </c>
      <c r="F600" t="str">
        <f>CONCATENATE(B600," ",C600, " ",D600)</f>
        <v xml:space="preserve"> parallel-propagate 4 1</v>
      </c>
      <c r="G600" s="3">
        <f xml:space="preserve"> 0 + 3.3</f>
        <v>3.3</v>
      </c>
    </row>
    <row r="601" spans="1:7" x14ac:dyDescent="0.25">
      <c r="A601" s="2">
        <v>0</v>
      </c>
      <c r="B601" s="2" t="s">
        <v>18</v>
      </c>
      <c r="C601" s="2">
        <v>4</v>
      </c>
      <c r="D601" s="2">
        <v>1</v>
      </c>
      <c r="F601" t="str">
        <f>CONCATENATE(B601," ",C601, " ",D601)</f>
        <v xml:space="preserve"> parallel-propagate 4 1</v>
      </c>
      <c r="G601" s="3">
        <f xml:space="preserve"> 0 + 2.68</f>
        <v>2.68</v>
      </c>
    </row>
    <row r="602" spans="1:7" x14ac:dyDescent="0.25">
      <c r="A602" s="2">
        <v>0</v>
      </c>
      <c r="B602" s="2" t="s">
        <v>18</v>
      </c>
      <c r="C602" s="2">
        <v>8</v>
      </c>
      <c r="D602" s="2">
        <v>1</v>
      </c>
      <c r="F602" t="str">
        <f>CONCATENATE(B602," ",C602, " ",D602)</f>
        <v xml:space="preserve"> parallel-propagate 8 1</v>
      </c>
      <c r="G602" s="3">
        <f xml:space="preserve"> 0 + 5.25</f>
        <v>5.25</v>
      </c>
    </row>
    <row r="603" spans="1:7" x14ac:dyDescent="0.25">
      <c r="A603" s="2">
        <v>0</v>
      </c>
      <c r="B603" s="2" t="s">
        <v>18</v>
      </c>
      <c r="C603" s="2">
        <v>8</v>
      </c>
      <c r="D603" s="2">
        <v>1</v>
      </c>
      <c r="F603" t="str">
        <f>CONCATENATE(B603," ",C603, " ",D603)</f>
        <v xml:space="preserve"> parallel-propagate 8 1</v>
      </c>
      <c r="G603" s="3">
        <f xml:space="preserve"> 0 + 3.42</f>
        <v>3.42</v>
      </c>
    </row>
    <row r="604" spans="1:7" x14ac:dyDescent="0.25">
      <c r="A604" s="2">
        <v>0</v>
      </c>
      <c r="B604" s="2" t="s">
        <v>18</v>
      </c>
      <c r="C604" s="2">
        <v>8</v>
      </c>
      <c r="D604" s="2">
        <v>1</v>
      </c>
      <c r="F604" t="str">
        <f>CONCATENATE(B604," ",C604, " ",D604)</f>
        <v xml:space="preserve"> parallel-propagate 8 1</v>
      </c>
      <c r="G604" s="3">
        <f xml:space="preserve"> 0 + 2.2</f>
        <v>2.2000000000000002</v>
      </c>
    </row>
    <row r="605" spans="1:7" x14ac:dyDescent="0.25">
      <c r="A605" s="2">
        <v>0</v>
      </c>
      <c r="B605" s="2" t="s">
        <v>18</v>
      </c>
      <c r="C605" s="2">
        <v>8</v>
      </c>
      <c r="D605" s="2">
        <v>1</v>
      </c>
      <c r="F605" t="str">
        <f>CONCATENATE(B605," ",C605, " ",D605)</f>
        <v xml:space="preserve"> parallel-propagate 8 1</v>
      </c>
      <c r="G605" s="3">
        <f xml:space="preserve"> 0 + 5.42</f>
        <v>5.42</v>
      </c>
    </row>
    <row r="606" spans="1:7" x14ac:dyDescent="0.25">
      <c r="A606" s="2">
        <v>0</v>
      </c>
      <c r="B606" s="2" t="s">
        <v>18</v>
      </c>
      <c r="C606" s="2">
        <v>8</v>
      </c>
      <c r="D606" s="2">
        <v>1</v>
      </c>
      <c r="F606" t="str">
        <f>CONCATENATE(B606," ",C606, " ",D606)</f>
        <v xml:space="preserve"> parallel-propagate 8 1</v>
      </c>
      <c r="G606" s="3">
        <f xml:space="preserve"> 0 + 7.23</f>
        <v>7.23</v>
      </c>
    </row>
    <row r="607" spans="1:7" x14ac:dyDescent="0.25">
      <c r="A607" s="2">
        <v>0</v>
      </c>
      <c r="B607" s="2" t="s">
        <v>18</v>
      </c>
      <c r="C607" s="2">
        <v>8</v>
      </c>
      <c r="D607" s="2">
        <v>1</v>
      </c>
      <c r="F607" t="str">
        <f>CONCATENATE(B607," ",C607, " ",D607)</f>
        <v xml:space="preserve"> parallel-propagate 8 1</v>
      </c>
      <c r="G607" s="3">
        <f xml:space="preserve"> 0 + 3.44</f>
        <v>3.44</v>
      </c>
    </row>
    <row r="608" spans="1:7" x14ac:dyDescent="0.25">
      <c r="A608" s="2">
        <v>0</v>
      </c>
      <c r="B608" s="2" t="s">
        <v>18</v>
      </c>
      <c r="C608" s="2">
        <v>8</v>
      </c>
      <c r="D608" s="2">
        <v>1</v>
      </c>
      <c r="F608" t="str">
        <f>CONCATENATE(B608," ",C608, " ",D608)</f>
        <v xml:space="preserve"> parallel-propagate 8 1</v>
      </c>
      <c r="G608" s="3">
        <f xml:space="preserve"> 0 + 4.78</f>
        <v>4.78</v>
      </c>
    </row>
    <row r="609" spans="1:7" x14ac:dyDescent="0.25">
      <c r="A609" s="2">
        <v>0</v>
      </c>
      <c r="B609" s="2" t="s">
        <v>18</v>
      </c>
      <c r="C609" s="2">
        <v>8</v>
      </c>
      <c r="D609" s="2">
        <v>1</v>
      </c>
      <c r="F609" t="str">
        <f>CONCATENATE(B609," ",C609, " ",D609)</f>
        <v xml:space="preserve"> parallel-propagate 8 1</v>
      </c>
      <c r="G609" s="3">
        <f xml:space="preserve"> 0 + 3.36</f>
        <v>3.36</v>
      </c>
    </row>
    <row r="610" spans="1:7" x14ac:dyDescent="0.25">
      <c r="A610" s="2">
        <v>0</v>
      </c>
      <c r="B610" s="2" t="s">
        <v>18</v>
      </c>
      <c r="C610" s="2">
        <v>8</v>
      </c>
      <c r="D610" s="2">
        <v>1</v>
      </c>
      <c r="F610" t="str">
        <f>CONCATENATE(B610," ",C610, " ",D610)</f>
        <v xml:space="preserve"> parallel-propagate 8 1</v>
      </c>
      <c r="G610" s="3">
        <f xml:space="preserve"> 0 + 2.97</f>
        <v>2.97</v>
      </c>
    </row>
    <row r="611" spans="1:7" x14ac:dyDescent="0.25">
      <c r="A611" s="2">
        <v>0</v>
      </c>
      <c r="B611" s="2" t="s">
        <v>18</v>
      </c>
      <c r="C611" s="2">
        <v>8</v>
      </c>
      <c r="D611" s="2">
        <v>1</v>
      </c>
      <c r="F611" t="str">
        <f>CONCATENATE(B611," ",C611, " ",D611)</f>
        <v xml:space="preserve"> parallel-propagate 8 1</v>
      </c>
      <c r="G611" s="3">
        <f xml:space="preserve"> 0 + 5.21</f>
        <v>5.21</v>
      </c>
    </row>
    <row r="612" spans="1:7" x14ac:dyDescent="0.25">
      <c r="A612" s="2">
        <v>0</v>
      </c>
      <c r="B612" s="2" t="s">
        <v>18</v>
      </c>
      <c r="C612" s="2">
        <v>8</v>
      </c>
      <c r="D612" s="2">
        <v>1</v>
      </c>
      <c r="F612" t="str">
        <f>CONCATENATE(B612," ",C612, " ",D612)</f>
        <v xml:space="preserve"> parallel-propagate 8 1</v>
      </c>
      <c r="G612" s="3">
        <f xml:space="preserve"> 0 + 3.85</f>
        <v>3.85</v>
      </c>
    </row>
    <row r="613" spans="1:7" x14ac:dyDescent="0.25">
      <c r="A613" s="2">
        <v>0</v>
      </c>
      <c r="B613" s="2" t="s">
        <v>18</v>
      </c>
      <c r="C613" s="2">
        <v>8</v>
      </c>
      <c r="D613" s="2">
        <v>1</v>
      </c>
      <c r="F613" t="str">
        <f>CONCATENATE(B613," ",C613, " ",D613)</f>
        <v xml:space="preserve"> parallel-propagate 8 1</v>
      </c>
      <c r="G613" s="3">
        <f xml:space="preserve"> 0 + 2.66</f>
        <v>2.66</v>
      </c>
    </row>
    <row r="614" spans="1:7" x14ac:dyDescent="0.25">
      <c r="A614" s="2">
        <v>0</v>
      </c>
      <c r="B614" s="2" t="s">
        <v>18</v>
      </c>
      <c r="C614" s="2">
        <v>8</v>
      </c>
      <c r="D614" s="2">
        <v>1</v>
      </c>
      <c r="F614" t="str">
        <f>CONCATENATE(B614," ",C614, " ",D614)</f>
        <v xml:space="preserve"> parallel-propagate 8 1</v>
      </c>
      <c r="G614" s="3">
        <f xml:space="preserve"> 0 + 5.95</f>
        <v>5.95</v>
      </c>
    </row>
    <row r="615" spans="1:7" x14ac:dyDescent="0.25">
      <c r="A615" s="2">
        <v>0</v>
      </c>
      <c r="B615" s="2" t="s">
        <v>18</v>
      </c>
      <c r="C615" s="2">
        <v>8</v>
      </c>
      <c r="D615" s="2">
        <v>1</v>
      </c>
      <c r="F615" t="str">
        <f>CONCATENATE(B615," ",C615, " ",D615)</f>
        <v xml:space="preserve"> parallel-propagate 8 1</v>
      </c>
      <c r="G615" s="3">
        <f xml:space="preserve"> 0 + 3.68</f>
        <v>3.68</v>
      </c>
    </row>
    <row r="616" spans="1:7" x14ac:dyDescent="0.25">
      <c r="A616" s="2">
        <v>0</v>
      </c>
      <c r="B616" s="2" t="s">
        <v>18</v>
      </c>
      <c r="C616" s="2">
        <v>8</v>
      </c>
      <c r="D616" s="2">
        <v>1</v>
      </c>
      <c r="F616" t="str">
        <f>CONCATENATE(B616," ",C616, " ",D616)</f>
        <v xml:space="preserve"> parallel-propagate 8 1</v>
      </c>
      <c r="G616" s="3">
        <f xml:space="preserve"> 0 + 2.13</f>
        <v>2.13</v>
      </c>
    </row>
    <row r="617" spans="1:7" x14ac:dyDescent="0.25">
      <c r="A617" s="2">
        <v>0</v>
      </c>
      <c r="B617" s="2" t="s">
        <v>18</v>
      </c>
      <c r="C617" s="2">
        <v>8</v>
      </c>
      <c r="D617" s="2">
        <v>1</v>
      </c>
      <c r="F617" t="str">
        <f>CONCATENATE(B617," ",C617, " ",D617)</f>
        <v xml:space="preserve"> parallel-propagate 8 1</v>
      </c>
      <c r="G617" s="3">
        <f xml:space="preserve"> 0 + 5.4</f>
        <v>5.4</v>
      </c>
    </row>
    <row r="618" spans="1:7" x14ac:dyDescent="0.25">
      <c r="A618" s="2">
        <v>0</v>
      </c>
      <c r="B618" s="2" t="s">
        <v>18</v>
      </c>
      <c r="C618" s="2">
        <v>8</v>
      </c>
      <c r="D618" s="2">
        <v>1</v>
      </c>
      <c r="F618" t="str">
        <f>CONCATENATE(B618," ",C618, " ",D618)</f>
        <v xml:space="preserve"> parallel-propagate 8 1</v>
      </c>
      <c r="G618" s="3">
        <f xml:space="preserve"> 0 + 3.51</f>
        <v>3.51</v>
      </c>
    </row>
    <row r="619" spans="1:7" x14ac:dyDescent="0.25">
      <c r="A619" s="2">
        <v>0</v>
      </c>
      <c r="B619" s="2" t="s">
        <v>18</v>
      </c>
      <c r="C619" s="2">
        <v>8</v>
      </c>
      <c r="D619" s="2">
        <v>1</v>
      </c>
      <c r="F619" t="str">
        <f>CONCATENATE(B619," ",C619, " ",D619)</f>
        <v xml:space="preserve"> parallel-propagate 8 1</v>
      </c>
      <c r="G619" s="3">
        <f xml:space="preserve"> 0 + 1.96</f>
        <v>1.96</v>
      </c>
    </row>
    <row r="620" spans="1:7" x14ac:dyDescent="0.25">
      <c r="A620" s="2">
        <v>0</v>
      </c>
      <c r="B620" s="2" t="s">
        <v>18</v>
      </c>
      <c r="C620" s="2">
        <v>8</v>
      </c>
      <c r="D620" s="2">
        <v>1</v>
      </c>
      <c r="F620" t="str">
        <f>CONCATENATE(B620," ",C620, " ",D620)</f>
        <v xml:space="preserve"> parallel-propagate 8 1</v>
      </c>
      <c r="G620" s="3">
        <f xml:space="preserve"> 0 + 6.04</f>
        <v>6.04</v>
      </c>
    </row>
    <row r="621" spans="1:7" x14ac:dyDescent="0.25">
      <c r="A621" s="2">
        <v>0</v>
      </c>
      <c r="B621" s="2" t="s">
        <v>18</v>
      </c>
      <c r="C621" s="2">
        <v>8</v>
      </c>
      <c r="D621" s="2">
        <v>1</v>
      </c>
      <c r="F621" t="str">
        <f>CONCATENATE(B621," ",C621, " ",D621)</f>
        <v xml:space="preserve"> parallel-propagate 8 1</v>
      </c>
      <c r="G621" s="3">
        <f xml:space="preserve"> 0 + 4</f>
        <v>4</v>
      </c>
    </row>
    <row r="622" spans="1:7" x14ac:dyDescent="0.25">
      <c r="A622" s="2">
        <v>0</v>
      </c>
      <c r="B622" s="2" t="s">
        <v>18</v>
      </c>
      <c r="C622" s="2">
        <v>8</v>
      </c>
      <c r="D622" s="2">
        <v>1</v>
      </c>
      <c r="F622" t="str">
        <f>CONCATENATE(B622," ",C622, " ",D622)</f>
        <v xml:space="preserve"> parallel-propagate 8 1</v>
      </c>
      <c r="G622" s="3">
        <f xml:space="preserve"> 0 + 2.84</f>
        <v>2.84</v>
      </c>
    </row>
    <row r="623" spans="1:7" x14ac:dyDescent="0.25">
      <c r="A623" s="2">
        <v>0</v>
      </c>
      <c r="B623" s="2" t="s">
        <v>18</v>
      </c>
      <c r="C623" s="2">
        <v>8</v>
      </c>
      <c r="D623" s="2">
        <v>1</v>
      </c>
      <c r="F623" t="str">
        <f>CONCATENATE(B623," ",C623, " ",D623)</f>
        <v xml:space="preserve"> parallel-propagate 8 1</v>
      </c>
      <c r="G623" s="3">
        <f xml:space="preserve"> 0 + 5.13</f>
        <v>5.13</v>
      </c>
    </row>
    <row r="624" spans="1:7" x14ac:dyDescent="0.25">
      <c r="A624" s="2">
        <v>0</v>
      </c>
      <c r="B624" s="2" t="s">
        <v>18</v>
      </c>
      <c r="C624" s="2">
        <v>8</v>
      </c>
      <c r="D624" s="2">
        <v>1</v>
      </c>
      <c r="F624" t="str">
        <f>CONCATENATE(B624," ",C624, " ",D624)</f>
        <v xml:space="preserve"> parallel-propagate 8 1</v>
      </c>
      <c r="G624" s="3">
        <f xml:space="preserve"> 0 + 3.71</f>
        <v>3.71</v>
      </c>
    </row>
    <row r="625" spans="1:7" x14ac:dyDescent="0.25">
      <c r="A625" s="2">
        <v>0</v>
      </c>
      <c r="B625" s="2" t="s">
        <v>18</v>
      </c>
      <c r="C625" s="2">
        <v>8</v>
      </c>
      <c r="D625" s="2">
        <v>1</v>
      </c>
      <c r="F625" t="str">
        <f>CONCATENATE(B625," ",C625, " ",D625)</f>
        <v xml:space="preserve"> parallel-propagate 8 1</v>
      </c>
      <c r="G625" s="3">
        <f xml:space="preserve"> 0 + 2.73</f>
        <v>2.73</v>
      </c>
    </row>
    <row r="626" spans="1:7" x14ac:dyDescent="0.25">
      <c r="A626" s="2">
        <v>0</v>
      </c>
      <c r="B626" s="2" t="s">
        <v>18</v>
      </c>
      <c r="C626" s="2">
        <v>8</v>
      </c>
      <c r="D626" s="2">
        <v>1</v>
      </c>
      <c r="F626" t="str">
        <f>CONCATENATE(B626," ",C626, " ",D626)</f>
        <v xml:space="preserve"> parallel-propagate 8 1</v>
      </c>
      <c r="G626" s="3">
        <f xml:space="preserve"> 0 + 5.32</f>
        <v>5.32</v>
      </c>
    </row>
    <row r="627" spans="1:7" x14ac:dyDescent="0.25">
      <c r="A627" s="2">
        <v>0</v>
      </c>
      <c r="B627" s="2" t="s">
        <v>18</v>
      </c>
      <c r="C627" s="2">
        <v>8</v>
      </c>
      <c r="D627" s="2">
        <v>1</v>
      </c>
      <c r="F627" t="str">
        <f>CONCATENATE(B627," ",C627, " ",D627)</f>
        <v xml:space="preserve"> parallel-propagate 8 1</v>
      </c>
      <c r="G627" s="3">
        <f xml:space="preserve"> 0 + 3.28</f>
        <v>3.28</v>
      </c>
    </row>
    <row r="628" spans="1:7" x14ac:dyDescent="0.25">
      <c r="A628" s="2">
        <v>0</v>
      </c>
      <c r="B628" s="2" t="s">
        <v>18</v>
      </c>
      <c r="C628" s="2">
        <v>8</v>
      </c>
      <c r="D628" s="2">
        <v>1</v>
      </c>
      <c r="F628" t="str">
        <f>CONCATENATE(B628," ",C628, " ",D628)</f>
        <v xml:space="preserve"> parallel-propagate 8 1</v>
      </c>
      <c r="G628" s="3">
        <f xml:space="preserve"> 0 + 2.65</f>
        <v>2.65</v>
      </c>
    </row>
    <row r="629" spans="1:7" x14ac:dyDescent="0.25">
      <c r="A629" s="2">
        <v>0</v>
      </c>
      <c r="B629" s="2" t="s">
        <v>18</v>
      </c>
      <c r="C629" s="2">
        <v>8</v>
      </c>
      <c r="D629" s="2">
        <v>1</v>
      </c>
      <c r="F629" t="str">
        <f>CONCATENATE(B629," ",C629, " ",D629)</f>
        <v xml:space="preserve"> parallel-propagate 8 1</v>
      </c>
      <c r="G629" s="3">
        <f xml:space="preserve"> 0 + 6.08</f>
        <v>6.08</v>
      </c>
    </row>
    <row r="630" spans="1:7" x14ac:dyDescent="0.25">
      <c r="A630" s="2">
        <v>0</v>
      </c>
      <c r="B630" s="2" t="s">
        <v>18</v>
      </c>
      <c r="C630" s="2">
        <v>8</v>
      </c>
      <c r="D630" s="2">
        <v>1</v>
      </c>
      <c r="F630" t="str">
        <f>CONCATENATE(B630," ",C630, " ",D630)</f>
        <v xml:space="preserve"> parallel-propagate 8 1</v>
      </c>
      <c r="G630" s="3">
        <f xml:space="preserve"> 0 + 3.84</f>
        <v>3.84</v>
      </c>
    </row>
    <row r="631" spans="1:7" x14ac:dyDescent="0.25">
      <c r="A631" s="2">
        <v>0</v>
      </c>
      <c r="B631" s="2" t="s">
        <v>18</v>
      </c>
      <c r="C631" s="2">
        <v>8</v>
      </c>
      <c r="D631" s="2">
        <v>1</v>
      </c>
      <c r="F631" t="str">
        <f>CONCATENATE(B631," ",C631, " ",D631)</f>
        <v xml:space="preserve"> parallel-propagate 8 1</v>
      </c>
      <c r="G631" s="3">
        <f xml:space="preserve"> 0 + 2.1</f>
        <v>2.1</v>
      </c>
    </row>
    <row r="632" spans="1:7" x14ac:dyDescent="0.25">
      <c r="A632" s="2">
        <v>0</v>
      </c>
      <c r="B632" s="2" t="s">
        <v>18</v>
      </c>
      <c r="C632" s="2">
        <v>8</v>
      </c>
      <c r="D632" s="2">
        <v>1</v>
      </c>
      <c r="F632" t="str">
        <f>CONCATENATE(B632," ",C632, " ",D632)</f>
        <v xml:space="preserve"> parallel-propagate 8 1</v>
      </c>
      <c r="G632" s="3">
        <f xml:space="preserve"> 0 + 5.19</f>
        <v>5.19</v>
      </c>
    </row>
    <row r="633" spans="1:7" x14ac:dyDescent="0.25">
      <c r="A633" s="2">
        <v>0</v>
      </c>
      <c r="B633" s="2" t="s">
        <v>18</v>
      </c>
      <c r="C633" s="2">
        <v>8</v>
      </c>
      <c r="D633" s="2">
        <v>1</v>
      </c>
      <c r="F633" t="str">
        <f>CONCATENATE(B633," ",C633, " ",D633)</f>
        <v xml:space="preserve"> parallel-propagate 8 1</v>
      </c>
      <c r="G633" s="3">
        <f xml:space="preserve"> 0 + 3.48</f>
        <v>3.48</v>
      </c>
    </row>
    <row r="634" spans="1:7" x14ac:dyDescent="0.25">
      <c r="A634" s="2">
        <v>0</v>
      </c>
      <c r="B634" s="2" t="s">
        <v>18</v>
      </c>
      <c r="C634" s="2">
        <v>8</v>
      </c>
      <c r="D634" s="2">
        <v>1</v>
      </c>
      <c r="F634" t="str">
        <f>CONCATENATE(B634," ",C634, " ",D634)</f>
        <v xml:space="preserve"> parallel-propagate 8 1</v>
      </c>
      <c r="G634" s="3">
        <f xml:space="preserve"> 0 + 2.21</f>
        <v>2.21</v>
      </c>
    </row>
    <row r="635" spans="1:7" x14ac:dyDescent="0.25">
      <c r="A635" s="2">
        <v>0</v>
      </c>
      <c r="B635" s="2" t="s">
        <v>18</v>
      </c>
      <c r="C635" s="2">
        <v>8</v>
      </c>
      <c r="D635" s="2">
        <v>1</v>
      </c>
      <c r="F635" t="str">
        <f>CONCATENATE(B635," ",C635, " ",D635)</f>
        <v xml:space="preserve"> parallel-propagate 8 1</v>
      </c>
      <c r="G635" s="3">
        <f xml:space="preserve"> 0 + 4.41</f>
        <v>4.41</v>
      </c>
    </row>
    <row r="636" spans="1:7" x14ac:dyDescent="0.25">
      <c r="A636" s="2">
        <v>0</v>
      </c>
      <c r="B636" s="2" t="s">
        <v>18</v>
      </c>
      <c r="C636" s="2">
        <v>8</v>
      </c>
      <c r="D636" s="2">
        <v>1</v>
      </c>
      <c r="F636" t="str">
        <f>CONCATENATE(B636," ",C636, " ",D636)</f>
        <v xml:space="preserve"> parallel-propagate 8 1</v>
      </c>
      <c r="G636" s="3">
        <f xml:space="preserve"> 0 + 3.05</f>
        <v>3.05</v>
      </c>
    </row>
    <row r="637" spans="1:7" x14ac:dyDescent="0.25">
      <c r="A637" s="2">
        <v>0</v>
      </c>
      <c r="B637" s="2" t="s">
        <v>18</v>
      </c>
      <c r="C637" s="2">
        <v>8</v>
      </c>
      <c r="D637" s="2">
        <v>1</v>
      </c>
      <c r="F637" t="str">
        <f>CONCATENATE(B637," ",C637, " ",D637)</f>
        <v xml:space="preserve"> parallel-propagate 8 1</v>
      </c>
      <c r="G637" s="3">
        <f xml:space="preserve"> 0 + 2.36</f>
        <v>2.36</v>
      </c>
    </row>
    <row r="638" spans="1:7" x14ac:dyDescent="0.25">
      <c r="A638" s="2">
        <v>0</v>
      </c>
      <c r="B638" s="2" t="s">
        <v>18</v>
      </c>
      <c r="C638" s="2">
        <v>8</v>
      </c>
      <c r="D638" s="2">
        <v>1</v>
      </c>
      <c r="F638" t="str">
        <f>CONCATENATE(B638," ",C638, " ",D638)</f>
        <v xml:space="preserve"> parallel-propagate 8 1</v>
      </c>
      <c r="G638" s="3">
        <f xml:space="preserve"> 0 + 4.76</f>
        <v>4.76</v>
      </c>
    </row>
    <row r="639" spans="1:7" x14ac:dyDescent="0.25">
      <c r="A639" s="2">
        <v>0</v>
      </c>
      <c r="B639" s="2" t="s">
        <v>18</v>
      </c>
      <c r="C639" s="2">
        <v>8</v>
      </c>
      <c r="D639" s="2">
        <v>1</v>
      </c>
      <c r="F639" t="str">
        <f>CONCATENATE(B639," ",C639, " ",D639)</f>
        <v xml:space="preserve"> parallel-propagate 8 1</v>
      </c>
      <c r="G639" s="3">
        <f xml:space="preserve"> 0 + 4.18</f>
        <v>4.18</v>
      </c>
    </row>
    <row r="640" spans="1:7" x14ac:dyDescent="0.25">
      <c r="A640" s="2">
        <v>0</v>
      </c>
      <c r="B640" s="2" t="s">
        <v>18</v>
      </c>
      <c r="C640" s="2">
        <v>8</v>
      </c>
      <c r="D640" s="2">
        <v>1</v>
      </c>
      <c r="F640" t="str">
        <f>CONCATENATE(B640," ",C640, " ",D640)</f>
        <v xml:space="preserve"> parallel-propagate 8 1</v>
      </c>
      <c r="G640" s="3">
        <f xml:space="preserve"> 0 + 2.01</f>
        <v>2.0099999999999998</v>
      </c>
    </row>
    <row r="641" spans="1:7" x14ac:dyDescent="0.25">
      <c r="A641" s="2">
        <v>0</v>
      </c>
      <c r="B641" s="2" t="s">
        <v>18</v>
      </c>
      <c r="C641" s="2">
        <v>8</v>
      </c>
      <c r="D641" s="2">
        <v>1</v>
      </c>
      <c r="F641" t="str">
        <f>CONCATENATE(B641," ",C641, " ",D641)</f>
        <v xml:space="preserve"> parallel-propagate 8 1</v>
      </c>
      <c r="G641" s="3">
        <f xml:space="preserve"> 0 + 4.98</f>
        <v>4.9800000000000004</v>
      </c>
    </row>
    <row r="642" spans="1:7" x14ac:dyDescent="0.25">
      <c r="A642" s="2">
        <v>0</v>
      </c>
      <c r="B642" s="2" t="s">
        <v>18</v>
      </c>
      <c r="C642" s="2">
        <v>8</v>
      </c>
      <c r="D642" s="2">
        <v>1</v>
      </c>
      <c r="F642" t="str">
        <f>CONCATENATE(B642," ",C642, " ",D642)</f>
        <v xml:space="preserve"> parallel-propagate 8 1</v>
      </c>
      <c r="G642" s="3">
        <f xml:space="preserve"> 0 + 6.23</f>
        <v>6.23</v>
      </c>
    </row>
    <row r="643" spans="1:7" x14ac:dyDescent="0.25">
      <c r="A643" s="2">
        <v>0</v>
      </c>
      <c r="B643" s="2" t="s">
        <v>18</v>
      </c>
      <c r="C643" s="2">
        <v>8</v>
      </c>
      <c r="D643" s="2">
        <v>1</v>
      </c>
      <c r="F643" t="str">
        <f>CONCATENATE(B643," ",C643, " ",D643)</f>
        <v xml:space="preserve"> parallel-propagate 8 1</v>
      </c>
      <c r="G643" s="3">
        <f xml:space="preserve"> 0 + 2.04</f>
        <v>2.04</v>
      </c>
    </row>
    <row r="644" spans="1:7" x14ac:dyDescent="0.25">
      <c r="A644" s="2">
        <v>0</v>
      </c>
      <c r="B644" s="2" t="s">
        <v>18</v>
      </c>
      <c r="C644" s="2">
        <v>8</v>
      </c>
      <c r="D644" s="2">
        <v>1</v>
      </c>
      <c r="F644" t="str">
        <f>CONCATENATE(B644," ",C644, " ",D644)</f>
        <v xml:space="preserve"> parallel-propagate 8 1</v>
      </c>
      <c r="G644" s="3">
        <f xml:space="preserve"> 0 + 5.26</f>
        <v>5.26</v>
      </c>
    </row>
    <row r="645" spans="1:7" x14ac:dyDescent="0.25">
      <c r="A645" s="2">
        <v>0</v>
      </c>
      <c r="B645" s="2" t="s">
        <v>18</v>
      </c>
      <c r="C645" s="2">
        <v>8</v>
      </c>
      <c r="D645" s="2">
        <v>1</v>
      </c>
      <c r="F645" t="str">
        <f>CONCATENATE(B645," ",C645, " ",D645)</f>
        <v xml:space="preserve"> parallel-propagate 8 1</v>
      </c>
      <c r="G645" s="3">
        <f xml:space="preserve"> 0 + 2.98</f>
        <v>2.98</v>
      </c>
    </row>
    <row r="646" spans="1:7" x14ac:dyDescent="0.25">
      <c r="A646" s="2">
        <v>0</v>
      </c>
      <c r="B646" s="2" t="s">
        <v>18</v>
      </c>
      <c r="C646" s="2">
        <v>8</v>
      </c>
      <c r="D646" s="2">
        <v>1</v>
      </c>
      <c r="F646" t="str">
        <f>CONCATENATE(B646," ",C646, " ",D646)</f>
        <v xml:space="preserve"> parallel-propagate 8 1</v>
      </c>
      <c r="G646" s="3">
        <f xml:space="preserve"> 0 + 2.35</f>
        <v>2.35</v>
      </c>
    </row>
    <row r="647" spans="1:7" x14ac:dyDescent="0.25">
      <c r="A647" s="2">
        <v>0</v>
      </c>
      <c r="B647" s="2" t="s">
        <v>18</v>
      </c>
      <c r="C647" s="2">
        <v>8</v>
      </c>
      <c r="D647" s="2">
        <v>1</v>
      </c>
      <c r="F647" t="str">
        <f>CONCATENATE(B647," ",C647, " ",D647)</f>
        <v xml:space="preserve"> parallel-propagate 8 1</v>
      </c>
      <c r="G647" s="3">
        <f xml:space="preserve"> 0 + 4.51</f>
        <v>4.51</v>
      </c>
    </row>
    <row r="648" spans="1:7" x14ac:dyDescent="0.25">
      <c r="A648" s="2">
        <v>0</v>
      </c>
      <c r="B648" s="2" t="s">
        <v>18</v>
      </c>
      <c r="C648" s="2">
        <v>8</v>
      </c>
      <c r="D648" s="2">
        <v>1</v>
      </c>
      <c r="F648" t="str">
        <f>CONCATENATE(B648," ",C648, " ",D648)</f>
        <v xml:space="preserve"> parallel-propagate 8 1</v>
      </c>
      <c r="G648" s="3">
        <f xml:space="preserve"> 0 + 3.63</f>
        <v>3.63</v>
      </c>
    </row>
    <row r="649" spans="1:7" x14ac:dyDescent="0.25">
      <c r="A649" s="2">
        <v>0</v>
      </c>
      <c r="B649" s="2" t="s">
        <v>18</v>
      </c>
      <c r="C649" s="2">
        <v>8</v>
      </c>
      <c r="D649" s="2">
        <v>1</v>
      </c>
      <c r="F649" t="str">
        <f>CONCATENATE(B649," ",C649, " ",D649)</f>
        <v xml:space="preserve"> parallel-propagate 8 1</v>
      </c>
      <c r="G649" s="3">
        <f xml:space="preserve"> 0 + 2.03</f>
        <v>2.0299999999999998</v>
      </c>
    </row>
    <row r="650" spans="1:7" x14ac:dyDescent="0.25">
      <c r="A650" s="2">
        <v>0</v>
      </c>
      <c r="B650" s="2" t="s">
        <v>18</v>
      </c>
      <c r="C650" s="2">
        <v>8</v>
      </c>
      <c r="D650" s="2">
        <v>1</v>
      </c>
      <c r="F650" t="str">
        <f>CONCATENATE(B650," ",C650, " ",D650)</f>
        <v xml:space="preserve"> parallel-propagate 8 1</v>
      </c>
      <c r="G650" s="3">
        <f xml:space="preserve"> 0 + 5.14</f>
        <v>5.14</v>
      </c>
    </row>
    <row r="651" spans="1:7" x14ac:dyDescent="0.25">
      <c r="A651" s="2">
        <v>0</v>
      </c>
      <c r="B651" s="2" t="s">
        <v>18</v>
      </c>
      <c r="C651" s="2">
        <v>8</v>
      </c>
      <c r="D651" s="2">
        <v>1</v>
      </c>
      <c r="F651" t="str">
        <f>CONCATENATE(B651," ",C651, " ",D651)</f>
        <v xml:space="preserve"> parallel-propagate 8 1</v>
      </c>
      <c r="G651" s="3">
        <f xml:space="preserve"> 0 + 3.42</f>
        <v>3.42</v>
      </c>
    </row>
    <row r="652" spans="1:7" x14ac:dyDescent="0.25">
      <c r="A652" s="2">
        <v>0</v>
      </c>
      <c r="B652" s="2" t="s">
        <v>18</v>
      </c>
      <c r="C652" s="2">
        <v>8</v>
      </c>
      <c r="D652" s="2">
        <v>1</v>
      </c>
      <c r="F652" t="str">
        <f>CONCATENATE(B652," ",C652, " ",D652)</f>
        <v xml:space="preserve"> parallel-propagate 8 1</v>
      </c>
      <c r="G652" s="3">
        <f xml:space="preserve"> 0 + 2.33</f>
        <v>2.33</v>
      </c>
    </row>
    <row r="653" spans="1:7" x14ac:dyDescent="0.25">
      <c r="A653" s="2">
        <v>0</v>
      </c>
      <c r="B653" s="2" t="s">
        <v>18</v>
      </c>
      <c r="C653" s="2">
        <v>8</v>
      </c>
      <c r="D653" s="2">
        <v>1</v>
      </c>
      <c r="F653" t="str">
        <f>CONCATENATE(B653," ",C653, " ",D653)</f>
        <v xml:space="preserve"> parallel-propagate 8 1</v>
      </c>
      <c r="G653" s="3">
        <f xml:space="preserve"> 0 + 4.6</f>
        <v>4.5999999999999996</v>
      </c>
    </row>
    <row r="654" spans="1:7" x14ac:dyDescent="0.25">
      <c r="A654" s="2">
        <v>0</v>
      </c>
      <c r="B654" s="2" t="s">
        <v>18</v>
      </c>
      <c r="C654" s="2">
        <v>8</v>
      </c>
      <c r="D654" s="2">
        <v>1</v>
      </c>
      <c r="F654" t="str">
        <f>CONCATENATE(B654," ",C654, " ",D654)</f>
        <v xml:space="preserve"> parallel-propagate 8 1</v>
      </c>
      <c r="G654" s="3">
        <f xml:space="preserve"> 0 + 3.47</f>
        <v>3.47</v>
      </c>
    </row>
    <row r="655" spans="1:7" x14ac:dyDescent="0.25">
      <c r="A655" s="2">
        <v>0</v>
      </c>
      <c r="B655" s="2" t="s">
        <v>18</v>
      </c>
      <c r="C655" s="2">
        <v>8</v>
      </c>
      <c r="D655" s="2">
        <v>1</v>
      </c>
      <c r="F655" t="str">
        <f>CONCATENATE(B655," ",C655, " ",D655)</f>
        <v xml:space="preserve"> parallel-propagate 8 1</v>
      </c>
      <c r="G655" s="3">
        <f xml:space="preserve"> 0 + 2.72</f>
        <v>2.72</v>
      </c>
    </row>
    <row r="656" spans="1:7" x14ac:dyDescent="0.25">
      <c r="A656" s="2">
        <v>0</v>
      </c>
      <c r="B656" s="2" t="s">
        <v>18</v>
      </c>
      <c r="C656" s="2">
        <v>8</v>
      </c>
      <c r="D656" s="2">
        <v>1</v>
      </c>
      <c r="F656" t="str">
        <f>CONCATENATE(B656," ",C656, " ",D656)</f>
        <v xml:space="preserve"> parallel-propagate 8 1</v>
      </c>
      <c r="G656" s="3">
        <f xml:space="preserve"> 0 + 5.45</f>
        <v>5.45</v>
      </c>
    </row>
    <row r="657" spans="1:7" x14ac:dyDescent="0.25">
      <c r="A657" s="2">
        <v>0</v>
      </c>
      <c r="B657" s="2" t="s">
        <v>18</v>
      </c>
      <c r="C657" s="2">
        <v>8</v>
      </c>
      <c r="D657" s="2">
        <v>1</v>
      </c>
      <c r="F657" t="str">
        <f>CONCATENATE(B657," ",C657, " ",D657)</f>
        <v xml:space="preserve"> parallel-propagate 8 1</v>
      </c>
      <c r="G657" s="3">
        <f xml:space="preserve"> 0 + 3.08</f>
        <v>3.08</v>
      </c>
    </row>
    <row r="658" spans="1:7" x14ac:dyDescent="0.25">
      <c r="A658" s="2">
        <v>0</v>
      </c>
      <c r="B658" s="2" t="s">
        <v>18</v>
      </c>
      <c r="C658" s="2">
        <v>8</v>
      </c>
      <c r="D658" s="2">
        <v>1</v>
      </c>
      <c r="F658" t="str">
        <f>CONCATENATE(B658," ",C658, " ",D658)</f>
        <v xml:space="preserve"> parallel-propagate 8 1</v>
      </c>
      <c r="G658" s="3">
        <f xml:space="preserve"> 0 + 2.51</f>
        <v>2.5099999999999998</v>
      </c>
    </row>
    <row r="659" spans="1:7" x14ac:dyDescent="0.25">
      <c r="A659" s="2">
        <v>0</v>
      </c>
      <c r="B659" s="2" t="s">
        <v>18</v>
      </c>
      <c r="C659" s="2">
        <v>8</v>
      </c>
      <c r="D659" s="2">
        <v>1</v>
      </c>
      <c r="F659" t="str">
        <f>CONCATENATE(B659," ",C659, " ",D659)</f>
        <v xml:space="preserve"> parallel-propagate 8 1</v>
      </c>
      <c r="G659" s="3">
        <f xml:space="preserve"> 0 + 5.63</f>
        <v>5.63</v>
      </c>
    </row>
    <row r="660" spans="1:7" x14ac:dyDescent="0.25">
      <c r="A660" s="2">
        <v>0</v>
      </c>
      <c r="B660" s="2" t="s">
        <v>18</v>
      </c>
      <c r="C660" s="2">
        <v>8</v>
      </c>
      <c r="D660" s="2">
        <v>1</v>
      </c>
      <c r="F660" t="str">
        <f>CONCATENATE(B660," ",C660, " ",D660)</f>
        <v xml:space="preserve"> parallel-propagate 8 1</v>
      </c>
      <c r="G660" s="3">
        <f xml:space="preserve"> 0 + 3.89</f>
        <v>3.89</v>
      </c>
    </row>
    <row r="661" spans="1:7" x14ac:dyDescent="0.25">
      <c r="A661" s="2">
        <v>0</v>
      </c>
      <c r="B661" s="2" t="s">
        <v>18</v>
      </c>
      <c r="C661" s="2">
        <v>8</v>
      </c>
      <c r="D661" s="2">
        <v>1</v>
      </c>
      <c r="F661" t="str">
        <f>CONCATENATE(B661," ",C661, " ",D661)</f>
        <v xml:space="preserve"> parallel-propagate 8 1</v>
      </c>
      <c r="G661" s="3">
        <f xml:space="preserve"> 0 + 2.26</f>
        <v>2.2599999999999998</v>
      </c>
    </row>
    <row r="662" spans="1:7" x14ac:dyDescent="0.25">
      <c r="A662" s="2">
        <v>0</v>
      </c>
      <c r="B662" s="2" t="s">
        <v>18</v>
      </c>
      <c r="C662" s="2">
        <v>8</v>
      </c>
      <c r="D662" s="2">
        <v>1</v>
      </c>
      <c r="F662" t="str">
        <f>CONCATENATE(B662," ",C662, " ",D662)</f>
        <v xml:space="preserve"> parallel-propagate 8 1</v>
      </c>
      <c r="G662" s="3">
        <f xml:space="preserve"> 0 + 4.49</f>
        <v>4.49</v>
      </c>
    </row>
    <row r="663" spans="1:7" x14ac:dyDescent="0.25">
      <c r="A663" s="2">
        <v>0</v>
      </c>
      <c r="B663" s="2" t="s">
        <v>18</v>
      </c>
      <c r="C663" s="2">
        <v>8</v>
      </c>
      <c r="D663" s="2">
        <v>1</v>
      </c>
      <c r="F663" t="str">
        <f>CONCATENATE(B663," ",C663, " ",D663)</f>
        <v xml:space="preserve"> parallel-propagate 8 1</v>
      </c>
      <c r="G663" s="3">
        <f xml:space="preserve"> 0 + 3.82</f>
        <v>3.82</v>
      </c>
    </row>
    <row r="664" spans="1:7" x14ac:dyDescent="0.25">
      <c r="A664" s="2">
        <v>0</v>
      </c>
      <c r="B664" s="2" t="s">
        <v>18</v>
      </c>
      <c r="C664" s="2">
        <v>8</v>
      </c>
      <c r="D664" s="2">
        <v>1</v>
      </c>
      <c r="F664" t="str">
        <f>CONCATENATE(B664," ",C664, " ",D664)</f>
        <v xml:space="preserve"> parallel-propagate 8 1</v>
      </c>
      <c r="G664" s="3">
        <f xml:space="preserve"> 0 + 1.82</f>
        <v>1.82</v>
      </c>
    </row>
    <row r="665" spans="1:7" x14ac:dyDescent="0.25">
      <c r="A665" s="2">
        <v>0</v>
      </c>
      <c r="B665" s="2" t="s">
        <v>18</v>
      </c>
      <c r="C665" s="2">
        <v>8</v>
      </c>
      <c r="D665" s="2">
        <v>1</v>
      </c>
      <c r="F665" t="str">
        <f>CONCATENATE(B665," ",C665, " ",D665)</f>
        <v xml:space="preserve"> parallel-propagate 8 1</v>
      </c>
      <c r="G665" s="3">
        <f xml:space="preserve"> 0 + 5.76</f>
        <v>5.76</v>
      </c>
    </row>
    <row r="666" spans="1:7" x14ac:dyDescent="0.25">
      <c r="A666" s="2">
        <v>0</v>
      </c>
      <c r="B666" s="2" t="s">
        <v>18</v>
      </c>
      <c r="C666" s="2">
        <v>8</v>
      </c>
      <c r="D666" s="2">
        <v>1</v>
      </c>
      <c r="F666" t="str">
        <f>CONCATENATE(B666," ",C666, " ",D666)</f>
        <v xml:space="preserve"> parallel-propagate 8 1</v>
      </c>
      <c r="G666" s="3">
        <f xml:space="preserve"> 0 + 6.54</f>
        <v>6.54</v>
      </c>
    </row>
    <row r="667" spans="1:7" x14ac:dyDescent="0.25">
      <c r="A667" s="2">
        <v>0</v>
      </c>
      <c r="B667" s="2" t="s">
        <v>18</v>
      </c>
      <c r="C667" s="2">
        <v>8</v>
      </c>
      <c r="D667" s="2">
        <v>1</v>
      </c>
      <c r="F667" t="str">
        <f>CONCATENATE(B667," ",C667, " ",D667)</f>
        <v xml:space="preserve"> parallel-propagate 8 1</v>
      </c>
      <c r="G667" s="3">
        <f xml:space="preserve"> 0 + 1.52</f>
        <v>1.52</v>
      </c>
    </row>
    <row r="668" spans="1:7" x14ac:dyDescent="0.25">
      <c r="A668" s="2">
        <v>0</v>
      </c>
      <c r="B668" s="2" t="s">
        <v>18</v>
      </c>
      <c r="C668" s="2">
        <v>8</v>
      </c>
      <c r="D668" s="2">
        <v>1</v>
      </c>
      <c r="F668" t="str">
        <f>CONCATENATE(B668," ",C668, " ",D668)</f>
        <v xml:space="preserve"> parallel-propagate 8 1</v>
      </c>
      <c r="G668" s="3">
        <f xml:space="preserve"> 0 + 5.63</f>
        <v>5.63</v>
      </c>
    </row>
    <row r="669" spans="1:7" x14ac:dyDescent="0.25">
      <c r="A669" s="2">
        <v>0</v>
      </c>
      <c r="B669" s="2" t="s">
        <v>18</v>
      </c>
      <c r="C669" s="2">
        <v>8</v>
      </c>
      <c r="D669" s="2">
        <v>1</v>
      </c>
      <c r="F669" t="str">
        <f>CONCATENATE(B669," ",C669, " ",D669)</f>
        <v xml:space="preserve"> parallel-propagate 8 1</v>
      </c>
      <c r="G669" s="3">
        <f xml:space="preserve"> 0 + 3.55</f>
        <v>3.55</v>
      </c>
    </row>
    <row r="670" spans="1:7" x14ac:dyDescent="0.25">
      <c r="A670" s="2">
        <v>0</v>
      </c>
      <c r="B670" s="2" t="s">
        <v>18</v>
      </c>
      <c r="C670" s="2">
        <v>8</v>
      </c>
      <c r="D670" s="2">
        <v>1</v>
      </c>
      <c r="F670" t="str">
        <f>CONCATENATE(B670," ",C670, " ",D670)</f>
        <v xml:space="preserve"> parallel-propagate 8 1</v>
      </c>
      <c r="G670" s="3">
        <f xml:space="preserve"> 0 + 2.05</f>
        <v>2.0499999999999998</v>
      </c>
    </row>
    <row r="671" spans="1:7" x14ac:dyDescent="0.25">
      <c r="A671" s="2">
        <v>0</v>
      </c>
      <c r="B671" s="2" t="s">
        <v>18</v>
      </c>
      <c r="C671" s="2">
        <v>8</v>
      </c>
      <c r="D671" s="2">
        <v>1</v>
      </c>
      <c r="F671" t="str">
        <f>CONCATENATE(B671," ",C671, " ",D671)</f>
        <v xml:space="preserve"> parallel-propagate 8 1</v>
      </c>
      <c r="G671" s="3">
        <f xml:space="preserve"> 0 + 5.88</f>
        <v>5.88</v>
      </c>
    </row>
    <row r="672" spans="1:7" x14ac:dyDescent="0.25">
      <c r="A672" s="2">
        <v>0</v>
      </c>
      <c r="B672" s="2" t="s">
        <v>18</v>
      </c>
      <c r="C672" s="2">
        <v>8</v>
      </c>
      <c r="D672" s="2">
        <v>1</v>
      </c>
      <c r="F672" t="str">
        <f>CONCATENATE(B672," ",C672, " ",D672)</f>
        <v xml:space="preserve"> parallel-propagate 8 1</v>
      </c>
      <c r="G672" s="3">
        <f xml:space="preserve"> 0 + 3.33</f>
        <v>3.33</v>
      </c>
    </row>
    <row r="673" spans="1:7" x14ac:dyDescent="0.25">
      <c r="A673" s="2">
        <v>0</v>
      </c>
      <c r="B673" s="2" t="s">
        <v>18</v>
      </c>
      <c r="C673" s="2">
        <v>8</v>
      </c>
      <c r="D673" s="2">
        <v>1</v>
      </c>
      <c r="F673" t="str">
        <f>CONCATENATE(B673," ",C673, " ",D673)</f>
        <v xml:space="preserve"> parallel-propagate 8 1</v>
      </c>
      <c r="G673" s="3">
        <f xml:space="preserve"> 0 + 2</f>
        <v>2</v>
      </c>
    </row>
    <row r="674" spans="1:7" x14ac:dyDescent="0.25">
      <c r="A674" s="2">
        <v>0</v>
      </c>
      <c r="B674" s="2" t="s">
        <v>18</v>
      </c>
      <c r="C674" s="2">
        <v>8</v>
      </c>
      <c r="D674" s="2">
        <v>1</v>
      </c>
      <c r="F674" t="str">
        <f>CONCATENATE(B674," ",C674, " ",D674)</f>
        <v xml:space="preserve"> parallel-propagate 8 1</v>
      </c>
      <c r="G674" s="3">
        <f xml:space="preserve"> 0 + 5.95</f>
        <v>5.95</v>
      </c>
    </row>
    <row r="675" spans="1:7" x14ac:dyDescent="0.25">
      <c r="A675" s="2">
        <v>0</v>
      </c>
      <c r="B675" s="2" t="s">
        <v>18</v>
      </c>
      <c r="C675" s="2">
        <v>8</v>
      </c>
      <c r="D675" s="2">
        <v>1</v>
      </c>
      <c r="F675" t="str">
        <f>CONCATENATE(B675," ",C675, " ",D675)</f>
        <v xml:space="preserve"> parallel-propagate 8 1</v>
      </c>
      <c r="G675" s="3">
        <f xml:space="preserve"> 0 + 2.61</f>
        <v>2.61</v>
      </c>
    </row>
    <row r="676" spans="1:7" x14ac:dyDescent="0.25">
      <c r="A676" s="2">
        <v>0</v>
      </c>
      <c r="B676" s="2" t="s">
        <v>18</v>
      </c>
      <c r="C676" s="2">
        <v>8</v>
      </c>
      <c r="D676" s="2">
        <v>1</v>
      </c>
      <c r="F676" t="str">
        <f>CONCATENATE(B676," ",C676, " ",D676)</f>
        <v xml:space="preserve"> parallel-propagate 8 1</v>
      </c>
      <c r="G676" s="3">
        <f xml:space="preserve"> 0 + 2.11</f>
        <v>2.11</v>
      </c>
    </row>
    <row r="677" spans="1:7" x14ac:dyDescent="0.25">
      <c r="A677" s="2">
        <v>0</v>
      </c>
      <c r="B677" s="2" t="s">
        <v>18</v>
      </c>
      <c r="C677" s="2">
        <v>8</v>
      </c>
      <c r="D677" s="2">
        <v>1</v>
      </c>
      <c r="F677" t="str">
        <f>CONCATENATE(B677," ",C677, " ",D677)</f>
        <v xml:space="preserve"> parallel-propagate 8 1</v>
      </c>
      <c r="G677" s="3">
        <f xml:space="preserve"> 0 + 4.84</f>
        <v>4.84</v>
      </c>
    </row>
    <row r="678" spans="1:7" x14ac:dyDescent="0.25">
      <c r="A678" s="2">
        <v>0</v>
      </c>
      <c r="B678" s="2" t="s">
        <v>18</v>
      </c>
      <c r="C678" s="2">
        <v>8</v>
      </c>
      <c r="D678" s="2">
        <v>1</v>
      </c>
      <c r="F678" t="str">
        <f>CONCATENATE(B678," ",C678, " ",D678)</f>
        <v xml:space="preserve"> parallel-propagate 8 1</v>
      </c>
      <c r="G678" s="3">
        <f xml:space="preserve"> 0 + 2.76</f>
        <v>2.76</v>
      </c>
    </row>
    <row r="679" spans="1:7" x14ac:dyDescent="0.25">
      <c r="A679" s="2">
        <v>0</v>
      </c>
      <c r="B679" s="2" t="s">
        <v>18</v>
      </c>
      <c r="C679" s="2">
        <v>8</v>
      </c>
      <c r="D679" s="2">
        <v>1</v>
      </c>
      <c r="F679" t="str">
        <f>CONCATENATE(B679," ",C679, " ",D679)</f>
        <v xml:space="preserve"> parallel-propagate 8 1</v>
      </c>
      <c r="G679" s="3">
        <f xml:space="preserve"> 0 + 1.84</f>
        <v>1.84</v>
      </c>
    </row>
    <row r="680" spans="1:7" x14ac:dyDescent="0.25">
      <c r="A680" s="2">
        <v>0</v>
      </c>
      <c r="B680" s="2" t="s">
        <v>18</v>
      </c>
      <c r="C680" s="2">
        <v>8</v>
      </c>
      <c r="D680" s="2">
        <v>1</v>
      </c>
      <c r="F680" t="str">
        <f>CONCATENATE(B680," ",C680, " ",D680)</f>
        <v xml:space="preserve"> parallel-propagate 8 1</v>
      </c>
      <c r="G680" s="3">
        <f xml:space="preserve"> 0 + 5.87</f>
        <v>5.87</v>
      </c>
    </row>
    <row r="681" spans="1:7" x14ac:dyDescent="0.25">
      <c r="A681" s="2">
        <v>0</v>
      </c>
      <c r="B681" s="2" t="s">
        <v>18</v>
      </c>
      <c r="C681" s="2">
        <v>8</v>
      </c>
      <c r="D681" s="2">
        <v>1</v>
      </c>
      <c r="F681" t="str">
        <f>CONCATENATE(B681," ",C681, " ",D681)</f>
        <v xml:space="preserve"> parallel-propagate 8 1</v>
      </c>
      <c r="G681" s="3">
        <f xml:space="preserve"> 0 + 3.34</f>
        <v>3.34</v>
      </c>
    </row>
    <row r="682" spans="1:7" x14ac:dyDescent="0.25">
      <c r="A682" s="2">
        <v>0</v>
      </c>
      <c r="B682" s="2" t="s">
        <v>18</v>
      </c>
      <c r="C682" s="2">
        <v>8</v>
      </c>
      <c r="D682" s="2">
        <v>1</v>
      </c>
      <c r="F682" t="str">
        <f>CONCATENATE(B682," ",C682, " ",D682)</f>
        <v xml:space="preserve"> parallel-propagate 8 1</v>
      </c>
      <c r="G682" s="3">
        <f xml:space="preserve"> 0 + 2.06</f>
        <v>2.06</v>
      </c>
    </row>
    <row r="683" spans="1:7" x14ac:dyDescent="0.25">
      <c r="A683" s="2">
        <v>0</v>
      </c>
      <c r="B683" s="2" t="s">
        <v>18</v>
      </c>
      <c r="C683" s="2">
        <v>8</v>
      </c>
      <c r="D683" s="2">
        <v>1</v>
      </c>
      <c r="F683" t="str">
        <f>CONCATENATE(B683," ",C683, " ",D683)</f>
        <v xml:space="preserve"> parallel-propagate 8 1</v>
      </c>
      <c r="G683" s="3">
        <f xml:space="preserve"> 0 + 5.85</f>
        <v>5.85</v>
      </c>
    </row>
    <row r="684" spans="1:7" x14ac:dyDescent="0.25">
      <c r="A684" s="2">
        <v>0</v>
      </c>
      <c r="B684" s="2" t="s">
        <v>18</v>
      </c>
      <c r="C684" s="2">
        <v>8</v>
      </c>
      <c r="D684" s="2">
        <v>1</v>
      </c>
      <c r="F684" t="str">
        <f>CONCATENATE(B684," ",C684, " ",D684)</f>
        <v xml:space="preserve"> parallel-propagate 8 1</v>
      </c>
      <c r="G684" s="3">
        <f xml:space="preserve"> 0 + 6.11</f>
        <v>6.11</v>
      </c>
    </row>
    <row r="685" spans="1:7" x14ac:dyDescent="0.25">
      <c r="A685" s="2">
        <v>0</v>
      </c>
      <c r="B685" s="2" t="s">
        <v>18</v>
      </c>
      <c r="C685" s="2">
        <v>8</v>
      </c>
      <c r="D685" s="2">
        <v>1</v>
      </c>
      <c r="F685" t="str">
        <f>CONCATENATE(B685," ",C685, " ",D685)</f>
        <v xml:space="preserve"> parallel-propagate 8 1</v>
      </c>
      <c r="G685" s="3">
        <f xml:space="preserve"> 0 + 2.55</f>
        <v>2.5499999999999998</v>
      </c>
    </row>
    <row r="686" spans="1:7" x14ac:dyDescent="0.25">
      <c r="A686" s="2">
        <v>0</v>
      </c>
      <c r="B686" s="2" t="s">
        <v>18</v>
      </c>
      <c r="C686" s="2">
        <v>8</v>
      </c>
      <c r="D686" s="2">
        <v>1</v>
      </c>
      <c r="F686" t="str">
        <f>CONCATENATE(B686," ",C686, " ",D686)</f>
        <v xml:space="preserve"> parallel-propagate 8 1</v>
      </c>
      <c r="G686" s="3">
        <f xml:space="preserve"> 0 + 5.47</f>
        <v>5.47</v>
      </c>
    </row>
    <row r="687" spans="1:7" x14ac:dyDescent="0.25">
      <c r="A687" s="2">
        <v>0</v>
      </c>
      <c r="B687" s="2" t="s">
        <v>18</v>
      </c>
      <c r="C687" s="2">
        <v>8</v>
      </c>
      <c r="D687" s="2">
        <v>1</v>
      </c>
      <c r="F687" t="str">
        <f>CONCATENATE(B687," ",C687, " ",D687)</f>
        <v xml:space="preserve"> parallel-propagate 8 1</v>
      </c>
      <c r="G687" s="3">
        <f xml:space="preserve"> 0 + 3.76</f>
        <v>3.76</v>
      </c>
    </row>
    <row r="688" spans="1:7" x14ac:dyDescent="0.25">
      <c r="A688" s="2">
        <v>0</v>
      </c>
      <c r="B688" s="2" t="s">
        <v>18</v>
      </c>
      <c r="C688" s="2">
        <v>8</v>
      </c>
      <c r="D688" s="2">
        <v>1</v>
      </c>
      <c r="F688" t="str">
        <f>CONCATENATE(B688," ",C688, " ",D688)</f>
        <v xml:space="preserve"> parallel-propagate 8 1</v>
      </c>
      <c r="G688" s="3">
        <f xml:space="preserve"> 0 + 2.18</f>
        <v>2.1800000000000002</v>
      </c>
    </row>
    <row r="689" spans="1:7" x14ac:dyDescent="0.25">
      <c r="A689" s="2">
        <v>0</v>
      </c>
      <c r="B689" s="2" t="s">
        <v>18</v>
      </c>
      <c r="C689" s="2">
        <v>8</v>
      </c>
      <c r="D689" s="2">
        <v>1</v>
      </c>
      <c r="F689" t="str">
        <f>CONCATENATE(B689," ",C689, " ",D689)</f>
        <v xml:space="preserve"> parallel-propagate 8 1</v>
      </c>
      <c r="G689" s="3">
        <f xml:space="preserve"> 0 + 5.79</f>
        <v>5.79</v>
      </c>
    </row>
    <row r="690" spans="1:7" x14ac:dyDescent="0.25">
      <c r="A690" s="2">
        <v>0</v>
      </c>
      <c r="B690" s="2" t="s">
        <v>18</v>
      </c>
      <c r="C690" s="2">
        <v>8</v>
      </c>
      <c r="D690" s="2">
        <v>1</v>
      </c>
      <c r="F690" t="str">
        <f>CONCATENATE(B690," ",C690, " ",D690)</f>
        <v xml:space="preserve"> parallel-propagate 8 1</v>
      </c>
      <c r="G690" s="3">
        <f xml:space="preserve"> 0 + 3.28</f>
        <v>3.28</v>
      </c>
    </row>
    <row r="691" spans="1:7" x14ac:dyDescent="0.25">
      <c r="A691" s="2">
        <v>0</v>
      </c>
      <c r="B691" s="2" t="s">
        <v>18</v>
      </c>
      <c r="C691" s="2">
        <v>8</v>
      </c>
      <c r="D691" s="2">
        <v>1</v>
      </c>
      <c r="F691" t="str">
        <f>CONCATENATE(B691," ",C691, " ",D691)</f>
        <v xml:space="preserve"> parallel-propagate 8 1</v>
      </c>
      <c r="G691" s="3">
        <f xml:space="preserve"> 0 + 2.07</f>
        <v>2.0699999999999998</v>
      </c>
    </row>
    <row r="692" spans="1:7" x14ac:dyDescent="0.25">
      <c r="A692" s="2">
        <v>0</v>
      </c>
      <c r="B692" s="2" t="s">
        <v>18</v>
      </c>
      <c r="C692" s="2">
        <v>8</v>
      </c>
      <c r="D692" s="2">
        <v>1</v>
      </c>
      <c r="F692" t="str">
        <f>CONCATENATE(B692," ",C692, " ",D692)</f>
        <v xml:space="preserve"> parallel-propagate 8 1</v>
      </c>
      <c r="G692" s="3">
        <f xml:space="preserve"> 0 + 5.69</f>
        <v>5.69</v>
      </c>
    </row>
    <row r="693" spans="1:7" x14ac:dyDescent="0.25">
      <c r="A693" s="2">
        <v>0</v>
      </c>
      <c r="B693" s="2" t="s">
        <v>18</v>
      </c>
      <c r="C693" s="2">
        <v>8</v>
      </c>
      <c r="D693" s="2">
        <v>1</v>
      </c>
      <c r="F693" t="str">
        <f>CONCATENATE(B693," ",C693, " ",D693)</f>
        <v xml:space="preserve"> parallel-propagate 8 1</v>
      </c>
      <c r="G693" s="3">
        <f xml:space="preserve"> 0 + 3.53</f>
        <v>3.53</v>
      </c>
    </row>
    <row r="694" spans="1:7" x14ac:dyDescent="0.25">
      <c r="A694" s="2">
        <v>0</v>
      </c>
      <c r="B694" s="2" t="s">
        <v>18</v>
      </c>
      <c r="C694" s="2">
        <v>8</v>
      </c>
      <c r="D694" s="2">
        <v>1</v>
      </c>
      <c r="F694" t="str">
        <f>CONCATENATE(B694," ",C694, " ",D694)</f>
        <v xml:space="preserve"> parallel-propagate 8 1</v>
      </c>
      <c r="G694" s="3">
        <f xml:space="preserve"> 0 + 2.52</f>
        <v>2.52</v>
      </c>
    </row>
    <row r="695" spans="1:7" x14ac:dyDescent="0.25">
      <c r="A695" s="2">
        <v>0</v>
      </c>
      <c r="B695" s="2" t="s">
        <v>18</v>
      </c>
      <c r="C695" s="2">
        <v>8</v>
      </c>
      <c r="D695" s="2">
        <v>1</v>
      </c>
      <c r="F695" t="str">
        <f>CONCATENATE(B695," ",C695, " ",D695)</f>
        <v xml:space="preserve"> parallel-propagate 8 1</v>
      </c>
      <c r="G695" s="3">
        <f xml:space="preserve"> 0 + 5.34</f>
        <v>5.34</v>
      </c>
    </row>
    <row r="696" spans="1:7" x14ac:dyDescent="0.25">
      <c r="A696" s="2">
        <v>0</v>
      </c>
      <c r="B696" s="2" t="s">
        <v>18</v>
      </c>
      <c r="C696" s="2">
        <v>8</v>
      </c>
      <c r="D696" s="2">
        <v>1</v>
      </c>
      <c r="F696" t="str">
        <f>CONCATENATE(B696," ",C696, " ",D696)</f>
        <v xml:space="preserve"> parallel-propagate 8 1</v>
      </c>
      <c r="G696" s="3">
        <f xml:space="preserve"> 0 + 3.16</f>
        <v>3.16</v>
      </c>
    </row>
    <row r="697" spans="1:7" x14ac:dyDescent="0.25">
      <c r="A697" s="2">
        <v>0</v>
      </c>
      <c r="B697" s="2" t="s">
        <v>18</v>
      </c>
      <c r="C697" s="2">
        <v>8</v>
      </c>
      <c r="D697" s="2">
        <v>1</v>
      </c>
      <c r="F697" t="str">
        <f>CONCATENATE(B697," ",C697, " ",D697)</f>
        <v xml:space="preserve"> parallel-propagate 8 1</v>
      </c>
      <c r="G697" s="3">
        <f xml:space="preserve"> 0 + 2.2</f>
        <v>2.2000000000000002</v>
      </c>
    </row>
    <row r="698" spans="1:7" x14ac:dyDescent="0.25">
      <c r="A698" s="2">
        <v>0</v>
      </c>
      <c r="B698" s="2" t="s">
        <v>18</v>
      </c>
      <c r="C698" s="2">
        <v>8</v>
      </c>
      <c r="D698" s="2">
        <v>1</v>
      </c>
      <c r="F698" t="str">
        <f>CONCATENATE(B698," ",C698, " ",D698)</f>
        <v xml:space="preserve"> parallel-propagate 8 1</v>
      </c>
      <c r="G698" s="3">
        <f xml:space="preserve"> 0 + 6.59</f>
        <v>6.59</v>
      </c>
    </row>
    <row r="699" spans="1:7" x14ac:dyDescent="0.25">
      <c r="A699" s="2">
        <v>0</v>
      </c>
      <c r="B699" s="2" t="s">
        <v>18</v>
      </c>
      <c r="C699" s="2">
        <v>8</v>
      </c>
      <c r="D699" s="2">
        <v>1</v>
      </c>
      <c r="F699" t="str">
        <f>CONCATENATE(B699," ",C699, " ",D699)</f>
        <v xml:space="preserve"> parallel-propagate 8 1</v>
      </c>
      <c r="G699" s="3">
        <f xml:space="preserve"> 0 + 4.35</f>
        <v>4.3499999999999996</v>
      </c>
    </row>
    <row r="700" spans="1:7" x14ac:dyDescent="0.25">
      <c r="A700" s="2">
        <v>0</v>
      </c>
      <c r="B700" s="2" t="s">
        <v>18</v>
      </c>
      <c r="C700" s="2">
        <v>8</v>
      </c>
      <c r="D700" s="2">
        <v>1</v>
      </c>
      <c r="F700" t="str">
        <f>CONCATENATE(B700," ",C700, " ",D700)</f>
        <v xml:space="preserve"> parallel-propagate 8 1</v>
      </c>
      <c r="G700" s="3">
        <f xml:space="preserve"> 0 + 3.13</f>
        <v>3.13</v>
      </c>
    </row>
    <row r="701" spans="1:7" x14ac:dyDescent="0.25">
      <c r="A701" s="2">
        <v>0</v>
      </c>
      <c r="B701" s="2" t="s">
        <v>18</v>
      </c>
      <c r="C701" s="2">
        <v>8</v>
      </c>
      <c r="D701" s="2">
        <v>1</v>
      </c>
      <c r="F701" t="str">
        <f>CONCATENATE(B701," ",C701, " ",D701)</f>
        <v xml:space="preserve"> parallel-propagate 8 1</v>
      </c>
      <c r="G701" s="3">
        <f xml:space="preserve"> 0 + 5.08</f>
        <v>5.08</v>
      </c>
    </row>
    <row r="702" spans="1:7" x14ac:dyDescent="0.25">
      <c r="A702" s="2">
        <v>0</v>
      </c>
      <c r="B702" s="2" t="s">
        <v>18</v>
      </c>
      <c r="C702" s="2">
        <v>8</v>
      </c>
      <c r="D702" s="2">
        <v>1</v>
      </c>
      <c r="F702" t="str">
        <f>CONCATENATE(B702," ",C702, " ",D702)</f>
        <v xml:space="preserve"> parallel-propagate 8 1</v>
      </c>
      <c r="G702" s="3">
        <f xml:space="preserve"> 0 + 4.27</f>
        <v>4.2699999999999996</v>
      </c>
    </row>
    <row r="703" spans="1:7" x14ac:dyDescent="0.25">
      <c r="A703" s="2">
        <v>0</v>
      </c>
      <c r="B703" s="2" t="s">
        <v>18</v>
      </c>
      <c r="C703" s="2">
        <v>8</v>
      </c>
      <c r="D703" s="2">
        <v>1</v>
      </c>
      <c r="F703" t="str">
        <f>CONCATENATE(B703," ",C703, " ",D703)</f>
        <v xml:space="preserve"> parallel-propagate 8 1</v>
      </c>
      <c r="G703" s="3">
        <f xml:space="preserve"> 0 + 2.55</f>
        <v>2.5499999999999998</v>
      </c>
    </row>
    <row r="704" spans="1:7" x14ac:dyDescent="0.25">
      <c r="A704" s="2">
        <v>0</v>
      </c>
      <c r="B704" s="2" t="s">
        <v>18</v>
      </c>
      <c r="C704" s="2">
        <v>8</v>
      </c>
      <c r="D704" s="2">
        <v>1</v>
      </c>
      <c r="F704" t="str">
        <f>CONCATENATE(B704," ",C704, " ",D704)</f>
        <v xml:space="preserve"> parallel-propagate 8 1</v>
      </c>
      <c r="G704" s="3">
        <f xml:space="preserve"> 0 + 5.96</f>
        <v>5.96</v>
      </c>
    </row>
    <row r="705" spans="1:7" x14ac:dyDescent="0.25">
      <c r="A705" s="2">
        <v>0</v>
      </c>
      <c r="B705" s="2" t="s">
        <v>18</v>
      </c>
      <c r="C705" s="2">
        <v>8</v>
      </c>
      <c r="D705" s="2">
        <v>1</v>
      </c>
      <c r="F705" t="str">
        <f>CONCATENATE(B705," ",C705, " ",D705)</f>
        <v xml:space="preserve"> parallel-propagate 8 1</v>
      </c>
      <c r="G705" s="3">
        <f xml:space="preserve"> 0 + 2.16</f>
        <v>2.16</v>
      </c>
    </row>
    <row r="706" spans="1:7" x14ac:dyDescent="0.25">
      <c r="A706" s="2">
        <v>0</v>
      </c>
      <c r="B706" s="2" t="s">
        <v>18</v>
      </c>
      <c r="C706" s="2">
        <v>8</v>
      </c>
      <c r="D706" s="2">
        <v>1</v>
      </c>
      <c r="F706" t="str">
        <f>CONCATENATE(B706," ",C706, " ",D706)</f>
        <v xml:space="preserve"> parallel-propagate 8 1</v>
      </c>
      <c r="G706" s="3">
        <f xml:space="preserve"> 0 + 2.48</f>
        <v>2.48</v>
      </c>
    </row>
    <row r="707" spans="1:7" x14ac:dyDescent="0.25">
      <c r="A707" s="2">
        <v>0</v>
      </c>
      <c r="B707" s="2" t="s">
        <v>18</v>
      </c>
      <c r="C707" s="2">
        <v>8</v>
      </c>
      <c r="D707" s="2">
        <v>1</v>
      </c>
      <c r="F707" t="str">
        <f>CONCATENATE(B707," ",C707, " ",D707)</f>
        <v xml:space="preserve"> parallel-propagate 8 1</v>
      </c>
      <c r="G707" s="3">
        <f xml:space="preserve"> 0 + 5.69</f>
        <v>5.69</v>
      </c>
    </row>
    <row r="708" spans="1:7" x14ac:dyDescent="0.25">
      <c r="A708" s="2">
        <v>0</v>
      </c>
      <c r="B708" s="2" t="s">
        <v>18</v>
      </c>
      <c r="C708" s="2">
        <v>8</v>
      </c>
      <c r="D708" s="2">
        <v>1</v>
      </c>
      <c r="F708" t="str">
        <f>CONCATENATE(B708," ",C708, " ",D708)</f>
        <v xml:space="preserve"> parallel-propagate 8 1</v>
      </c>
      <c r="G708" s="3">
        <f xml:space="preserve"> 0 + 3.43</f>
        <v>3.43</v>
      </c>
    </row>
    <row r="709" spans="1:7" x14ac:dyDescent="0.25">
      <c r="A709" s="2">
        <v>0</v>
      </c>
      <c r="B709" s="2" t="s">
        <v>18</v>
      </c>
      <c r="C709" s="2">
        <v>8</v>
      </c>
      <c r="D709" s="2">
        <v>1</v>
      </c>
      <c r="F709" t="str">
        <f>CONCATENATE(B709," ",C709, " ",D709)</f>
        <v xml:space="preserve"> parallel-propagate 8 1</v>
      </c>
      <c r="G709" s="3">
        <f xml:space="preserve"> 0 + 2.52</f>
        <v>2.52</v>
      </c>
    </row>
    <row r="710" spans="1:7" x14ac:dyDescent="0.25">
      <c r="A710" s="2">
        <v>0</v>
      </c>
      <c r="B710" s="2" t="s">
        <v>18</v>
      </c>
      <c r="C710" s="2">
        <v>8</v>
      </c>
      <c r="D710" s="2">
        <v>1</v>
      </c>
      <c r="F710" t="str">
        <f>CONCATENATE(B710," ",C710, " ",D710)</f>
        <v xml:space="preserve"> parallel-propagate 8 1</v>
      </c>
      <c r="G710" s="3">
        <f xml:space="preserve"> 0 + 5.51</f>
        <v>5.51</v>
      </c>
    </row>
    <row r="711" spans="1:7" x14ac:dyDescent="0.25">
      <c r="A711" s="2">
        <v>0</v>
      </c>
      <c r="B711" s="2" t="s">
        <v>18</v>
      </c>
      <c r="C711" s="2">
        <v>8</v>
      </c>
      <c r="D711" s="2">
        <v>1</v>
      </c>
      <c r="F711" t="str">
        <f>CONCATENATE(B711," ",C711, " ",D711)</f>
        <v xml:space="preserve"> parallel-propagate 8 1</v>
      </c>
      <c r="G711" s="3">
        <f xml:space="preserve"> 0 + 3.75</f>
        <v>3.75</v>
      </c>
    </row>
    <row r="712" spans="1:7" x14ac:dyDescent="0.25">
      <c r="A712" s="2">
        <v>0</v>
      </c>
      <c r="B712" s="2" t="s">
        <v>18</v>
      </c>
      <c r="C712" s="2">
        <v>8</v>
      </c>
      <c r="D712" s="2">
        <v>1</v>
      </c>
      <c r="F712" t="str">
        <f>CONCATENATE(B712," ",C712, " ",D712)</f>
        <v xml:space="preserve"> parallel-propagate 8 1</v>
      </c>
      <c r="G712" s="3">
        <f xml:space="preserve"> 0 + 2.55</f>
        <v>2.5499999999999998</v>
      </c>
    </row>
    <row r="713" spans="1:7" x14ac:dyDescent="0.25">
      <c r="A713" s="2">
        <v>0</v>
      </c>
      <c r="B713" s="2" t="s">
        <v>18</v>
      </c>
      <c r="C713" s="2">
        <v>8</v>
      </c>
      <c r="D713" s="2">
        <v>1</v>
      </c>
      <c r="F713" t="str">
        <f>CONCATENATE(B713," ",C713, " ",D713)</f>
        <v xml:space="preserve"> parallel-propagate 8 1</v>
      </c>
      <c r="G713" s="3">
        <f xml:space="preserve"> 0 + 6.41</f>
        <v>6.41</v>
      </c>
    </row>
    <row r="714" spans="1:7" x14ac:dyDescent="0.25">
      <c r="A714" s="2">
        <v>0</v>
      </c>
      <c r="B714" s="2" t="s">
        <v>18</v>
      </c>
      <c r="C714" s="2">
        <v>8</v>
      </c>
      <c r="D714" s="2">
        <v>1</v>
      </c>
      <c r="F714" t="str">
        <f>CONCATENATE(B714," ",C714, " ",D714)</f>
        <v xml:space="preserve"> parallel-propagate 8 1</v>
      </c>
      <c r="G714" s="3">
        <f xml:space="preserve"> 0 + 3.71</f>
        <v>3.71</v>
      </c>
    </row>
    <row r="715" spans="1:7" x14ac:dyDescent="0.25">
      <c r="A715" s="2">
        <v>0</v>
      </c>
      <c r="B715" s="2" t="s">
        <v>18</v>
      </c>
      <c r="C715" s="2">
        <v>8</v>
      </c>
      <c r="D715" s="2">
        <v>1</v>
      </c>
      <c r="F715" t="str">
        <f>CONCATENATE(B715," ",C715, " ",D715)</f>
        <v xml:space="preserve"> parallel-propagate 8 1</v>
      </c>
      <c r="G715" s="3">
        <f xml:space="preserve"> 0 + 2.43</f>
        <v>2.4300000000000002</v>
      </c>
    </row>
    <row r="716" spans="1:7" x14ac:dyDescent="0.25">
      <c r="A716" s="2">
        <v>0</v>
      </c>
      <c r="B716" s="2" t="s">
        <v>18</v>
      </c>
      <c r="C716" s="2">
        <v>8</v>
      </c>
      <c r="D716" s="2">
        <v>1</v>
      </c>
      <c r="F716" t="str">
        <f>CONCATENATE(B716," ",C716, " ",D716)</f>
        <v xml:space="preserve"> parallel-propagate 8 1</v>
      </c>
      <c r="G716" s="3">
        <f xml:space="preserve"> 0 + 6.26</f>
        <v>6.26</v>
      </c>
    </row>
    <row r="717" spans="1:7" x14ac:dyDescent="0.25">
      <c r="A717" s="2">
        <v>0</v>
      </c>
      <c r="B717" s="2" t="s">
        <v>18</v>
      </c>
      <c r="C717" s="2">
        <v>8</v>
      </c>
      <c r="D717" s="2">
        <v>1</v>
      </c>
      <c r="F717" t="str">
        <f>CONCATENATE(B717," ",C717, " ",D717)</f>
        <v xml:space="preserve"> parallel-propagate 8 1</v>
      </c>
      <c r="G717" s="3">
        <f xml:space="preserve"> 0 + 4.25</f>
        <v>4.25</v>
      </c>
    </row>
    <row r="718" spans="1:7" x14ac:dyDescent="0.25">
      <c r="A718" s="2">
        <v>0</v>
      </c>
      <c r="B718" s="2" t="s">
        <v>18</v>
      </c>
      <c r="C718" s="2">
        <v>8</v>
      </c>
      <c r="D718" s="2">
        <v>1</v>
      </c>
      <c r="F718" t="str">
        <f>CONCATENATE(B718," ",C718, " ",D718)</f>
        <v xml:space="preserve"> parallel-propagate 8 1</v>
      </c>
      <c r="G718" s="3">
        <f xml:space="preserve"> 0 + 2.87</f>
        <v>2.87</v>
      </c>
    </row>
    <row r="719" spans="1:7" x14ac:dyDescent="0.25">
      <c r="A719" s="2">
        <v>0</v>
      </c>
      <c r="B719" s="2" t="s">
        <v>18</v>
      </c>
      <c r="C719" s="2">
        <v>8</v>
      </c>
      <c r="D719" s="2">
        <v>1</v>
      </c>
      <c r="F719" t="str">
        <f>CONCATENATE(B719," ",C719, " ",D719)</f>
        <v xml:space="preserve"> parallel-propagate 8 1</v>
      </c>
      <c r="G719" s="3">
        <f xml:space="preserve"> 0 + 7.54</f>
        <v>7.54</v>
      </c>
    </row>
    <row r="720" spans="1:7" x14ac:dyDescent="0.25">
      <c r="A720" s="2">
        <v>0</v>
      </c>
      <c r="B720" s="2" t="s">
        <v>18</v>
      </c>
      <c r="C720" s="2">
        <v>8</v>
      </c>
      <c r="D720" s="2">
        <v>1</v>
      </c>
      <c r="F720" t="str">
        <f>CONCATENATE(B720," ",C720, " ",D720)</f>
        <v xml:space="preserve"> parallel-propagate 8 1</v>
      </c>
      <c r="G720" s="3">
        <f xml:space="preserve"> 0 + 3.87</f>
        <v>3.87</v>
      </c>
    </row>
    <row r="721" spans="1:7" x14ac:dyDescent="0.25">
      <c r="A721" s="2">
        <v>0</v>
      </c>
      <c r="B721" s="2" t="s">
        <v>18</v>
      </c>
      <c r="C721" s="2">
        <v>8</v>
      </c>
      <c r="D721" s="2">
        <v>1</v>
      </c>
      <c r="F721" t="str">
        <f>CONCATENATE(B721," ",C721, " ",D721)</f>
        <v xml:space="preserve"> parallel-propagate 8 1</v>
      </c>
      <c r="G721" s="3">
        <f xml:space="preserve"> 0 + 2.42</f>
        <v>2.42</v>
      </c>
    </row>
    <row r="722" spans="1:7" x14ac:dyDescent="0.25">
      <c r="A722" s="2">
        <v>0</v>
      </c>
      <c r="B722" s="2" t="s">
        <v>18</v>
      </c>
      <c r="C722" s="2">
        <v>8</v>
      </c>
      <c r="D722" s="2">
        <v>1</v>
      </c>
      <c r="F722" t="str">
        <f>CONCATENATE(B722," ",C722, " ",D722)</f>
        <v xml:space="preserve"> parallel-propagate 8 1</v>
      </c>
      <c r="G722" s="3">
        <f xml:space="preserve"> 0 + 5.81</f>
        <v>5.81</v>
      </c>
    </row>
    <row r="723" spans="1:7" x14ac:dyDescent="0.25">
      <c r="A723" s="2">
        <v>0</v>
      </c>
      <c r="B723" s="2" t="s">
        <v>18</v>
      </c>
      <c r="C723" s="2">
        <v>8</v>
      </c>
      <c r="D723" s="2">
        <v>1</v>
      </c>
      <c r="F723" t="str">
        <f>CONCATENATE(B723," ",C723, " ",D723)</f>
        <v xml:space="preserve"> parallel-propagate 8 1</v>
      </c>
      <c r="G723" s="3">
        <f xml:space="preserve"> 0 + 3.79</f>
        <v>3.79</v>
      </c>
    </row>
    <row r="724" spans="1:7" x14ac:dyDescent="0.25">
      <c r="A724" s="2">
        <v>0</v>
      </c>
      <c r="B724" s="2" t="s">
        <v>18</v>
      </c>
      <c r="C724" s="2">
        <v>8</v>
      </c>
      <c r="D724" s="2">
        <v>1</v>
      </c>
      <c r="F724" t="str">
        <f>CONCATENATE(B724," ",C724, " ",D724)</f>
        <v xml:space="preserve"> parallel-propagate 8 1</v>
      </c>
      <c r="G724" s="3">
        <f xml:space="preserve"> 0 + 2.36</f>
        <v>2.36</v>
      </c>
    </row>
    <row r="725" spans="1:7" x14ac:dyDescent="0.25">
      <c r="A725" s="2">
        <v>0</v>
      </c>
      <c r="B725" s="2" t="s">
        <v>18</v>
      </c>
      <c r="C725" s="2">
        <v>8</v>
      </c>
      <c r="D725" s="2">
        <v>1</v>
      </c>
      <c r="F725" t="str">
        <f>CONCATENATE(B725," ",C725, " ",D725)</f>
        <v xml:space="preserve"> parallel-propagate 8 1</v>
      </c>
      <c r="G725" s="3">
        <f xml:space="preserve"> 0 + 5.3</f>
        <v>5.3</v>
      </c>
    </row>
    <row r="726" spans="1:7" x14ac:dyDescent="0.25">
      <c r="A726" s="2">
        <v>0</v>
      </c>
      <c r="B726" s="2" t="s">
        <v>18</v>
      </c>
      <c r="C726" s="2">
        <v>8</v>
      </c>
      <c r="D726" s="2">
        <v>1</v>
      </c>
      <c r="F726" t="str">
        <f>CONCATENATE(B726," ",C726, " ",D726)</f>
        <v xml:space="preserve"> parallel-propagate 8 1</v>
      </c>
      <c r="G726" s="3">
        <f xml:space="preserve"> 0 + 3.98</f>
        <v>3.98</v>
      </c>
    </row>
    <row r="727" spans="1:7" x14ac:dyDescent="0.25">
      <c r="A727" s="2">
        <v>0</v>
      </c>
      <c r="B727" s="2" t="s">
        <v>18</v>
      </c>
      <c r="C727" s="2">
        <v>8</v>
      </c>
      <c r="D727" s="2">
        <v>1</v>
      </c>
      <c r="F727" t="str">
        <f>CONCATENATE(B727," ",C727, " ",D727)</f>
        <v xml:space="preserve"> parallel-propagate 8 1</v>
      </c>
      <c r="G727" s="3">
        <f xml:space="preserve"> 0 + 2.3</f>
        <v>2.2999999999999998</v>
      </c>
    </row>
    <row r="728" spans="1:7" x14ac:dyDescent="0.25">
      <c r="A728" s="2">
        <v>0</v>
      </c>
      <c r="B728" s="2" t="s">
        <v>18</v>
      </c>
      <c r="C728" s="2">
        <v>8</v>
      </c>
      <c r="D728" s="2">
        <v>1</v>
      </c>
      <c r="F728" t="str">
        <f>CONCATENATE(B728," ",C728, " ",D728)</f>
        <v xml:space="preserve"> parallel-propagate 8 1</v>
      </c>
      <c r="G728" s="3">
        <f xml:space="preserve"> 0 + 6.1</f>
        <v>6.1</v>
      </c>
    </row>
    <row r="729" spans="1:7" x14ac:dyDescent="0.25">
      <c r="A729" s="2">
        <v>0</v>
      </c>
      <c r="B729" s="2" t="s">
        <v>18</v>
      </c>
      <c r="C729" s="2">
        <v>8</v>
      </c>
      <c r="D729" s="2">
        <v>1</v>
      </c>
      <c r="F729" t="str">
        <f>CONCATENATE(B729," ",C729, " ",D729)</f>
        <v xml:space="preserve"> parallel-propagate 8 1</v>
      </c>
      <c r="G729" s="3">
        <f xml:space="preserve"> 0 + 4.16</f>
        <v>4.16</v>
      </c>
    </row>
    <row r="730" spans="1:7" x14ac:dyDescent="0.25">
      <c r="A730" s="2">
        <v>0</v>
      </c>
      <c r="B730" s="2" t="s">
        <v>18</v>
      </c>
      <c r="C730" s="2">
        <v>8</v>
      </c>
      <c r="D730" s="2">
        <v>1</v>
      </c>
      <c r="F730" t="str">
        <f>CONCATENATE(B730," ",C730, " ",D730)</f>
        <v xml:space="preserve"> parallel-propagate 8 1</v>
      </c>
      <c r="G730" s="3">
        <f xml:space="preserve"> 0 + 2.49</f>
        <v>2.4900000000000002</v>
      </c>
    </row>
    <row r="731" spans="1:7" x14ac:dyDescent="0.25">
      <c r="A731" s="2">
        <v>0</v>
      </c>
      <c r="B731" s="2" t="s">
        <v>18</v>
      </c>
      <c r="C731" s="2">
        <v>8</v>
      </c>
      <c r="D731" s="2">
        <v>1</v>
      </c>
      <c r="F731" t="str">
        <f>CONCATENATE(B731," ",C731, " ",D731)</f>
        <v xml:space="preserve"> parallel-propagate 8 1</v>
      </c>
      <c r="G731" s="3">
        <f xml:space="preserve"> 0 + 4.96</f>
        <v>4.96</v>
      </c>
    </row>
    <row r="732" spans="1:7" x14ac:dyDescent="0.25">
      <c r="A732" s="2">
        <v>0</v>
      </c>
      <c r="B732" s="2" t="s">
        <v>18</v>
      </c>
      <c r="C732" s="2">
        <v>8</v>
      </c>
      <c r="D732" s="2">
        <v>1</v>
      </c>
      <c r="F732" t="str">
        <f>CONCATENATE(B732," ",C732, " ",D732)</f>
        <v xml:space="preserve"> parallel-propagate 8 1</v>
      </c>
      <c r="G732" s="3">
        <f xml:space="preserve"> 0 + 3.57</f>
        <v>3.57</v>
      </c>
    </row>
    <row r="733" spans="1:7" x14ac:dyDescent="0.25">
      <c r="A733" s="2">
        <v>0</v>
      </c>
      <c r="B733" s="2" t="s">
        <v>18</v>
      </c>
      <c r="C733" s="2">
        <v>8</v>
      </c>
      <c r="D733" s="2">
        <v>1</v>
      </c>
      <c r="F733" t="str">
        <f>CONCATENATE(B733," ",C733, " ",D733)</f>
        <v xml:space="preserve"> parallel-propagate 8 1</v>
      </c>
      <c r="G733" s="3">
        <f xml:space="preserve"> 0 + 2.09</f>
        <v>2.09</v>
      </c>
    </row>
    <row r="734" spans="1:7" x14ac:dyDescent="0.25">
      <c r="A734" s="2">
        <v>0</v>
      </c>
      <c r="B734" s="2" t="s">
        <v>18</v>
      </c>
      <c r="C734" s="2">
        <v>8</v>
      </c>
      <c r="D734" s="2">
        <v>1</v>
      </c>
      <c r="F734" t="str">
        <f>CONCATENATE(B734," ",C734, " ",D734)</f>
        <v xml:space="preserve"> parallel-propagate 8 1</v>
      </c>
      <c r="G734" s="3">
        <f xml:space="preserve"> 0 + 7.38</f>
        <v>7.38</v>
      </c>
    </row>
    <row r="735" spans="1:7" x14ac:dyDescent="0.25">
      <c r="A735" s="2">
        <v>0</v>
      </c>
      <c r="B735" s="2" t="s">
        <v>18</v>
      </c>
      <c r="C735" s="2">
        <v>8</v>
      </c>
      <c r="D735" s="2">
        <v>1</v>
      </c>
      <c r="F735" t="str">
        <f>CONCATENATE(B735," ",C735, " ",D735)</f>
        <v xml:space="preserve"> parallel-propagate 8 1</v>
      </c>
      <c r="G735" s="3">
        <f xml:space="preserve"> 0 + 3.85</f>
        <v>3.85</v>
      </c>
    </row>
    <row r="736" spans="1:7" x14ac:dyDescent="0.25">
      <c r="A736" s="2">
        <v>0</v>
      </c>
      <c r="B736" s="2" t="s">
        <v>18</v>
      </c>
      <c r="C736" s="2">
        <v>8</v>
      </c>
      <c r="D736" s="2">
        <v>1</v>
      </c>
      <c r="F736" t="str">
        <f>CONCATENATE(B736," ",C736, " ",D736)</f>
        <v xml:space="preserve"> parallel-propagate 8 1</v>
      </c>
      <c r="G736" s="3">
        <f xml:space="preserve"> 0 + 2.3</f>
        <v>2.2999999999999998</v>
      </c>
    </row>
    <row r="737" spans="1:7" x14ac:dyDescent="0.25">
      <c r="A737" s="2">
        <v>0</v>
      </c>
      <c r="B737" s="2" t="s">
        <v>18</v>
      </c>
      <c r="C737" s="2">
        <v>8</v>
      </c>
      <c r="D737" s="2">
        <v>1</v>
      </c>
      <c r="F737" t="str">
        <f>CONCATENATE(B737," ",C737, " ",D737)</f>
        <v xml:space="preserve"> parallel-propagate 8 1</v>
      </c>
      <c r="G737" s="3">
        <f xml:space="preserve"> 0 + 5.43</f>
        <v>5.43</v>
      </c>
    </row>
    <row r="738" spans="1:7" x14ac:dyDescent="0.25">
      <c r="A738" s="2">
        <v>0</v>
      </c>
      <c r="B738" s="2" t="s">
        <v>18</v>
      </c>
      <c r="C738" s="2">
        <v>8</v>
      </c>
      <c r="D738" s="2">
        <v>1</v>
      </c>
      <c r="F738" t="str">
        <f>CONCATENATE(B738," ",C738, " ",D738)</f>
        <v xml:space="preserve"> parallel-propagate 8 1</v>
      </c>
      <c r="G738" s="3">
        <f xml:space="preserve"> 0 + 3.89</f>
        <v>3.89</v>
      </c>
    </row>
    <row r="739" spans="1:7" x14ac:dyDescent="0.25">
      <c r="A739" s="2">
        <v>0</v>
      </c>
      <c r="B739" s="2" t="s">
        <v>18</v>
      </c>
      <c r="C739" s="2">
        <v>8</v>
      </c>
      <c r="D739" s="2">
        <v>1</v>
      </c>
      <c r="F739" t="str">
        <f>CONCATENATE(B739," ",C739, " ",D739)</f>
        <v xml:space="preserve"> parallel-propagate 8 1</v>
      </c>
      <c r="G739" s="3">
        <f xml:space="preserve"> 0 + 2.21</f>
        <v>2.21</v>
      </c>
    </row>
    <row r="740" spans="1:7" x14ac:dyDescent="0.25">
      <c r="A740" s="2">
        <v>0</v>
      </c>
      <c r="B740" s="2" t="s">
        <v>18</v>
      </c>
      <c r="C740" s="2">
        <v>8</v>
      </c>
      <c r="D740" s="2">
        <v>1</v>
      </c>
      <c r="F740" t="str">
        <f>CONCATENATE(B740," ",C740, " ",D740)</f>
        <v xml:space="preserve"> parallel-propagate 8 1</v>
      </c>
      <c r="G740" s="3">
        <f xml:space="preserve"> 0 + 5.97</f>
        <v>5.97</v>
      </c>
    </row>
    <row r="741" spans="1:7" x14ac:dyDescent="0.25">
      <c r="A741" s="2">
        <v>0</v>
      </c>
      <c r="B741" s="2" t="s">
        <v>18</v>
      </c>
      <c r="C741" s="2">
        <v>8</v>
      </c>
      <c r="D741" s="2">
        <v>1</v>
      </c>
      <c r="F741" t="str">
        <f>CONCATENATE(B741," ",C741, " ",D741)</f>
        <v xml:space="preserve"> parallel-propagate 8 1</v>
      </c>
      <c r="G741" s="3">
        <f xml:space="preserve"> 0 + 3.82</f>
        <v>3.82</v>
      </c>
    </row>
    <row r="742" spans="1:7" x14ac:dyDescent="0.25">
      <c r="A742" s="2">
        <v>0</v>
      </c>
      <c r="B742" s="2" t="s">
        <v>18</v>
      </c>
      <c r="C742" s="2">
        <v>8</v>
      </c>
      <c r="D742" s="2">
        <v>1</v>
      </c>
      <c r="F742" t="str">
        <f>CONCATENATE(B742," ",C742, " ",D742)</f>
        <v xml:space="preserve"> parallel-propagate 8 1</v>
      </c>
      <c r="G742" s="3">
        <f xml:space="preserve"> 0 + 2.27</f>
        <v>2.27</v>
      </c>
    </row>
    <row r="743" spans="1:7" x14ac:dyDescent="0.25">
      <c r="A743" s="2">
        <v>0</v>
      </c>
      <c r="B743" s="2" t="s">
        <v>18</v>
      </c>
      <c r="C743" s="2">
        <v>8</v>
      </c>
      <c r="D743" s="2">
        <v>1</v>
      </c>
      <c r="F743" t="str">
        <f>CONCATENATE(B743," ",C743, " ",D743)</f>
        <v xml:space="preserve"> parallel-propagate 8 1</v>
      </c>
      <c r="G743" s="3">
        <f xml:space="preserve"> 0 + 5.45</f>
        <v>5.45</v>
      </c>
    </row>
    <row r="744" spans="1:7" x14ac:dyDescent="0.25">
      <c r="A744" s="2">
        <v>0</v>
      </c>
      <c r="B744" s="2" t="s">
        <v>18</v>
      </c>
      <c r="C744" s="2">
        <v>8</v>
      </c>
      <c r="D744" s="2">
        <v>1</v>
      </c>
      <c r="F744" t="str">
        <f>CONCATENATE(B744," ",C744, " ",D744)</f>
        <v xml:space="preserve"> parallel-propagate 8 1</v>
      </c>
      <c r="G744" s="3">
        <f xml:space="preserve"> 0 + 3.98</f>
        <v>3.98</v>
      </c>
    </row>
    <row r="745" spans="1:7" x14ac:dyDescent="0.25">
      <c r="A745" s="2">
        <v>0</v>
      </c>
      <c r="B745" s="2" t="s">
        <v>18</v>
      </c>
      <c r="C745" s="2">
        <v>8</v>
      </c>
      <c r="D745" s="2">
        <v>1</v>
      </c>
      <c r="F745" t="str">
        <f>CONCATENATE(B745," ",C745, " ",D745)</f>
        <v xml:space="preserve"> parallel-propagate 8 1</v>
      </c>
      <c r="G745" s="3">
        <f xml:space="preserve"> 0 + 3.45</f>
        <v>3.45</v>
      </c>
    </row>
    <row r="746" spans="1:7" x14ac:dyDescent="0.25">
      <c r="A746" s="2">
        <v>0</v>
      </c>
      <c r="B746" s="2" t="s">
        <v>18</v>
      </c>
      <c r="C746" s="2">
        <v>8</v>
      </c>
      <c r="D746" s="2">
        <v>1</v>
      </c>
      <c r="F746" t="str">
        <f>CONCATENATE(B746," ",C746, " ",D746)</f>
        <v xml:space="preserve"> parallel-propagate 8 1</v>
      </c>
      <c r="G746" s="3">
        <f xml:space="preserve"> 0 + 5.71</f>
        <v>5.71</v>
      </c>
    </row>
    <row r="747" spans="1:7" x14ac:dyDescent="0.25">
      <c r="A747" s="2">
        <v>0</v>
      </c>
      <c r="B747" s="2" t="s">
        <v>18</v>
      </c>
      <c r="C747" s="2">
        <v>8</v>
      </c>
      <c r="D747" s="2">
        <v>1</v>
      </c>
      <c r="F747" t="str">
        <f>CONCATENATE(B747," ",C747, " ",D747)</f>
        <v xml:space="preserve"> parallel-propagate 8 1</v>
      </c>
      <c r="G747" s="3">
        <f xml:space="preserve"> 0 + 3.93</f>
        <v>3.93</v>
      </c>
    </row>
    <row r="748" spans="1:7" x14ac:dyDescent="0.25">
      <c r="A748" s="2">
        <v>0</v>
      </c>
      <c r="B748" s="2" t="s">
        <v>18</v>
      </c>
      <c r="C748" s="2">
        <v>8</v>
      </c>
      <c r="D748" s="2">
        <v>1</v>
      </c>
      <c r="F748" t="str">
        <f>CONCATENATE(B748," ",C748, " ",D748)</f>
        <v xml:space="preserve"> parallel-propagate 8 1</v>
      </c>
      <c r="G748" s="3">
        <f xml:space="preserve"> 0 + 2.53</f>
        <v>2.5299999999999998</v>
      </c>
    </row>
    <row r="749" spans="1:7" x14ac:dyDescent="0.25">
      <c r="A749" s="2">
        <v>0</v>
      </c>
      <c r="B749" s="2" t="s">
        <v>18</v>
      </c>
      <c r="C749" s="2">
        <v>8</v>
      </c>
      <c r="D749" s="2">
        <v>1</v>
      </c>
      <c r="F749" t="str">
        <f>CONCATENATE(B749," ",C749, " ",D749)</f>
        <v xml:space="preserve"> parallel-propagate 8 1</v>
      </c>
      <c r="G749" s="3">
        <f xml:space="preserve"> 0 + 4.92</f>
        <v>4.92</v>
      </c>
    </row>
    <row r="750" spans="1:7" x14ac:dyDescent="0.25">
      <c r="A750" s="2">
        <v>0</v>
      </c>
      <c r="B750" s="2" t="s">
        <v>18</v>
      </c>
      <c r="C750" s="2">
        <v>8</v>
      </c>
      <c r="D750" s="2">
        <v>1</v>
      </c>
      <c r="F750" t="str">
        <f>CONCATENATE(B750," ",C750, " ",D750)</f>
        <v xml:space="preserve"> parallel-propagate 8 1</v>
      </c>
      <c r="G750" s="3">
        <f xml:space="preserve"> 0 + 3.29</f>
        <v>3.29</v>
      </c>
    </row>
    <row r="751" spans="1:7" x14ac:dyDescent="0.25">
      <c r="A751" s="2">
        <v>0</v>
      </c>
      <c r="B751" s="2" t="s">
        <v>18</v>
      </c>
      <c r="C751" s="2">
        <v>8</v>
      </c>
      <c r="D751" s="2">
        <v>1</v>
      </c>
      <c r="F751" t="str">
        <f>CONCATENATE(B751," ",C751, " ",D751)</f>
        <v xml:space="preserve"> parallel-propagate 8 1</v>
      </c>
      <c r="G751" s="3">
        <f xml:space="preserve"> 0 + 2.66</f>
        <v>2.66</v>
      </c>
    </row>
    <row r="752" spans="1:7" x14ac:dyDescent="0.25">
      <c r="A752" s="2">
        <v>0</v>
      </c>
      <c r="B752" s="2" t="s">
        <v>20</v>
      </c>
      <c r="C752" s="2">
        <v>1</v>
      </c>
      <c r="D752" s="2">
        <v>1</v>
      </c>
      <c r="F752" t="str">
        <f>CONCATENATE(B752," ",C752, " ",D752)</f>
        <v xml:space="preserve"> parallel-search 1 1</v>
      </c>
      <c r="G752" s="3">
        <v>5.3</v>
      </c>
    </row>
    <row r="753" spans="1:7" x14ac:dyDescent="0.25">
      <c r="A753" s="2">
        <v>0</v>
      </c>
      <c r="B753" s="2" t="s">
        <v>20</v>
      </c>
      <c r="C753" s="2">
        <v>1</v>
      </c>
      <c r="D753" s="2">
        <v>1</v>
      </c>
      <c r="F753" t="str">
        <f>CONCATENATE(B753," ",C753, " ",D753)</f>
        <v xml:space="preserve"> parallel-search 1 1</v>
      </c>
      <c r="G753" s="3">
        <v>3.44</v>
      </c>
    </row>
    <row r="754" spans="1:7" x14ac:dyDescent="0.25">
      <c r="A754" s="2">
        <v>0</v>
      </c>
      <c r="B754" s="2" t="s">
        <v>20</v>
      </c>
      <c r="C754" s="2">
        <v>1</v>
      </c>
      <c r="D754" s="2">
        <v>1</v>
      </c>
      <c r="F754" t="str">
        <f>CONCATENATE(B754," ",C754, " ",D754)</f>
        <v xml:space="preserve"> parallel-search 1 1</v>
      </c>
      <c r="G754" s="3">
        <v>2.15</v>
      </c>
    </row>
    <row r="755" spans="1:7" x14ac:dyDescent="0.25">
      <c r="A755" s="2">
        <v>0</v>
      </c>
      <c r="B755" s="2" t="s">
        <v>20</v>
      </c>
      <c r="C755" s="2">
        <v>1</v>
      </c>
      <c r="D755" s="2">
        <v>1</v>
      </c>
      <c r="F755" t="str">
        <f>CONCATENATE(B755," ",C755, " ",D755)</f>
        <v xml:space="preserve"> parallel-search 1 1</v>
      </c>
      <c r="G755" s="3">
        <v>5.38</v>
      </c>
    </row>
    <row r="756" spans="1:7" x14ac:dyDescent="0.25">
      <c r="A756" s="2">
        <v>0</v>
      </c>
      <c r="B756" s="2" t="s">
        <v>20</v>
      </c>
      <c r="C756" s="2">
        <v>1</v>
      </c>
      <c r="D756" s="2">
        <v>1</v>
      </c>
      <c r="F756" t="str">
        <f>CONCATENATE(B756," ",C756, " ",D756)</f>
        <v xml:space="preserve"> parallel-search 1 1</v>
      </c>
      <c r="G756" s="3">
        <v>7.24</v>
      </c>
    </row>
    <row r="757" spans="1:7" x14ac:dyDescent="0.25">
      <c r="A757" s="2">
        <v>0</v>
      </c>
      <c r="B757" s="2" t="s">
        <v>20</v>
      </c>
      <c r="C757" s="2">
        <v>1</v>
      </c>
      <c r="D757" s="2">
        <v>1</v>
      </c>
      <c r="F757" t="str">
        <f>CONCATENATE(B757," ",C757, " ",D757)</f>
        <v xml:space="preserve"> parallel-search 1 1</v>
      </c>
      <c r="G757" s="3">
        <v>3.45</v>
      </c>
    </row>
    <row r="758" spans="1:7" x14ac:dyDescent="0.25">
      <c r="A758" s="2">
        <v>0</v>
      </c>
      <c r="B758" s="2" t="s">
        <v>20</v>
      </c>
      <c r="C758" s="2">
        <v>1</v>
      </c>
      <c r="D758" s="2">
        <v>1</v>
      </c>
      <c r="F758" t="str">
        <f>CONCATENATE(B758," ",C758, " ",D758)</f>
        <v xml:space="preserve"> parallel-search 1 1</v>
      </c>
      <c r="G758" s="3">
        <v>4.7699999999999996</v>
      </c>
    </row>
    <row r="759" spans="1:7" x14ac:dyDescent="0.25">
      <c r="A759" s="2">
        <v>0</v>
      </c>
      <c r="B759" s="2" t="s">
        <v>20</v>
      </c>
      <c r="C759" s="2">
        <v>1</v>
      </c>
      <c r="D759" s="2">
        <v>1</v>
      </c>
      <c r="F759" t="str">
        <f>CONCATENATE(B759," ",C759, " ",D759)</f>
        <v xml:space="preserve"> parallel-search 1 1</v>
      </c>
      <c r="G759" s="3">
        <v>3.48</v>
      </c>
    </row>
    <row r="760" spans="1:7" x14ac:dyDescent="0.25">
      <c r="A760" s="2">
        <v>0</v>
      </c>
      <c r="B760" s="2" t="s">
        <v>20</v>
      </c>
      <c r="C760" s="2">
        <v>1</v>
      </c>
      <c r="D760" s="2">
        <v>1</v>
      </c>
      <c r="F760" t="str">
        <f>CONCATENATE(B760," ",C760, " ",D760)</f>
        <v xml:space="preserve"> parallel-search 1 1</v>
      </c>
      <c r="G760" s="3">
        <v>2.96</v>
      </c>
    </row>
    <row r="761" spans="1:7" x14ac:dyDescent="0.25">
      <c r="A761" s="2">
        <v>0</v>
      </c>
      <c r="B761" s="2" t="s">
        <v>20</v>
      </c>
      <c r="C761" s="2">
        <v>1</v>
      </c>
      <c r="D761" s="2">
        <v>1</v>
      </c>
      <c r="F761" t="str">
        <f>CONCATENATE(B761," ",C761, " ",D761)</f>
        <v xml:space="preserve"> parallel-search 1 1</v>
      </c>
      <c r="G761" s="3">
        <v>5.43</v>
      </c>
    </row>
    <row r="762" spans="1:7" x14ac:dyDescent="0.25">
      <c r="A762" s="2">
        <v>0</v>
      </c>
      <c r="B762" s="2" t="s">
        <v>20</v>
      </c>
      <c r="C762" s="2">
        <v>1</v>
      </c>
      <c r="D762" s="2">
        <v>1</v>
      </c>
      <c r="F762" t="str">
        <f>CONCATENATE(B762," ",C762, " ",D762)</f>
        <v xml:space="preserve"> parallel-search 1 1</v>
      </c>
      <c r="G762" s="3">
        <v>3.81</v>
      </c>
    </row>
    <row r="763" spans="1:7" x14ac:dyDescent="0.25">
      <c r="A763" s="2">
        <v>0</v>
      </c>
      <c r="B763" s="2" t="s">
        <v>20</v>
      </c>
      <c r="C763" s="2">
        <v>1</v>
      </c>
      <c r="D763" s="2">
        <v>1</v>
      </c>
      <c r="F763" t="str">
        <f>CONCATENATE(B763," ",C763, " ",D763)</f>
        <v xml:space="preserve"> parallel-search 1 1</v>
      </c>
      <c r="G763" s="3">
        <v>2.62</v>
      </c>
    </row>
    <row r="764" spans="1:7" x14ac:dyDescent="0.25">
      <c r="A764" s="2">
        <v>0</v>
      </c>
      <c r="B764" s="2" t="s">
        <v>20</v>
      </c>
      <c r="C764" s="2">
        <v>1</v>
      </c>
      <c r="D764" s="2">
        <v>1</v>
      </c>
      <c r="F764" t="str">
        <f>CONCATENATE(B764," ",C764, " ",D764)</f>
        <v xml:space="preserve"> parallel-search 1 1</v>
      </c>
      <c r="G764" s="3">
        <v>5.98</v>
      </c>
    </row>
    <row r="765" spans="1:7" x14ac:dyDescent="0.25">
      <c r="A765" s="2">
        <v>0</v>
      </c>
      <c r="B765" s="2" t="s">
        <v>20</v>
      </c>
      <c r="C765" s="2">
        <v>1</v>
      </c>
      <c r="D765" s="2">
        <v>1</v>
      </c>
      <c r="F765" t="str">
        <f>CONCATENATE(B765," ",C765, " ",D765)</f>
        <v xml:space="preserve"> parallel-search 1 1</v>
      </c>
      <c r="G765" s="3">
        <v>3.69</v>
      </c>
    </row>
    <row r="766" spans="1:7" x14ac:dyDescent="0.25">
      <c r="A766" s="2">
        <v>0</v>
      </c>
      <c r="B766" s="2" t="s">
        <v>20</v>
      </c>
      <c r="C766" s="2">
        <v>1</v>
      </c>
      <c r="D766" s="2">
        <v>1</v>
      </c>
      <c r="F766" t="str">
        <f>CONCATENATE(B766," ",C766, " ",D766)</f>
        <v xml:space="preserve"> parallel-search 1 1</v>
      </c>
      <c r="G766" s="3">
        <v>2.23</v>
      </c>
    </row>
    <row r="767" spans="1:7" x14ac:dyDescent="0.25">
      <c r="A767" s="2">
        <v>0</v>
      </c>
      <c r="B767" s="2" t="s">
        <v>20</v>
      </c>
      <c r="C767" s="2">
        <v>1</v>
      </c>
      <c r="D767" s="2">
        <v>1</v>
      </c>
      <c r="F767" t="str">
        <f>CONCATENATE(B767," ",C767, " ",D767)</f>
        <v xml:space="preserve"> parallel-search 1 1</v>
      </c>
      <c r="G767" s="3">
        <v>5.41</v>
      </c>
    </row>
    <row r="768" spans="1:7" x14ac:dyDescent="0.25">
      <c r="A768" s="2">
        <v>0</v>
      </c>
      <c r="B768" s="2" t="s">
        <v>20</v>
      </c>
      <c r="C768" s="2">
        <v>1</v>
      </c>
      <c r="D768" s="2">
        <v>1</v>
      </c>
      <c r="F768" t="str">
        <f>CONCATENATE(B768," ",C768, " ",D768)</f>
        <v xml:space="preserve"> parallel-search 1 1</v>
      </c>
      <c r="G768" s="3">
        <v>3.51</v>
      </c>
    </row>
    <row r="769" spans="1:7" x14ac:dyDescent="0.25">
      <c r="A769" s="2">
        <v>0</v>
      </c>
      <c r="B769" s="2" t="s">
        <v>20</v>
      </c>
      <c r="C769" s="2">
        <v>1</v>
      </c>
      <c r="D769" s="2">
        <v>1</v>
      </c>
      <c r="F769" t="str">
        <f>CONCATENATE(B769," ",C769, " ",D769)</f>
        <v xml:space="preserve"> parallel-search 1 1</v>
      </c>
      <c r="G769" s="3">
        <v>1.97</v>
      </c>
    </row>
    <row r="770" spans="1:7" x14ac:dyDescent="0.25">
      <c r="A770" s="2">
        <v>0</v>
      </c>
      <c r="B770" s="2" t="s">
        <v>20</v>
      </c>
      <c r="C770" s="2">
        <v>1</v>
      </c>
      <c r="D770" s="2">
        <v>1</v>
      </c>
      <c r="F770" t="str">
        <f>CONCATENATE(B770," ",C770, " ",D770)</f>
        <v xml:space="preserve"> parallel-search 1 1</v>
      </c>
      <c r="G770" s="3">
        <v>6.03</v>
      </c>
    </row>
    <row r="771" spans="1:7" x14ac:dyDescent="0.25">
      <c r="A771" s="2">
        <v>0</v>
      </c>
      <c r="B771" s="2" t="s">
        <v>20</v>
      </c>
      <c r="C771" s="2">
        <v>1</v>
      </c>
      <c r="D771" s="2">
        <v>1</v>
      </c>
      <c r="F771" t="str">
        <f>CONCATENATE(B771," ",C771, " ",D771)</f>
        <v xml:space="preserve"> parallel-search 1 1</v>
      </c>
      <c r="G771" s="3">
        <v>3.72</v>
      </c>
    </row>
    <row r="772" spans="1:7" x14ac:dyDescent="0.25">
      <c r="A772" s="2">
        <v>0</v>
      </c>
      <c r="B772" s="2" t="s">
        <v>20</v>
      </c>
      <c r="C772" s="2">
        <v>1</v>
      </c>
      <c r="D772" s="2">
        <v>1</v>
      </c>
      <c r="F772" t="str">
        <f>CONCATENATE(B772," ",C772, " ",D772)</f>
        <v xml:space="preserve"> parallel-search 1 1</v>
      </c>
      <c r="G772" s="3">
        <v>2.73</v>
      </c>
    </row>
    <row r="773" spans="1:7" x14ac:dyDescent="0.25">
      <c r="A773" s="2">
        <v>0</v>
      </c>
      <c r="B773" s="2" t="s">
        <v>20</v>
      </c>
      <c r="C773" s="2">
        <v>1</v>
      </c>
      <c r="D773" s="2">
        <v>1</v>
      </c>
      <c r="F773" t="str">
        <f>CONCATENATE(B773," ",C773, " ",D773)</f>
        <v xml:space="preserve"> parallel-search 1 1</v>
      </c>
      <c r="G773" s="3">
        <v>5.3</v>
      </c>
    </row>
    <row r="774" spans="1:7" x14ac:dyDescent="0.25">
      <c r="A774" s="2">
        <v>0</v>
      </c>
      <c r="B774" s="2" t="s">
        <v>20</v>
      </c>
      <c r="C774" s="2">
        <v>1</v>
      </c>
      <c r="D774" s="2">
        <v>1</v>
      </c>
      <c r="F774" t="str">
        <f>CONCATENATE(B774," ",C774, " ",D774)</f>
        <v xml:space="preserve"> parallel-search 1 1</v>
      </c>
      <c r="G774" s="3">
        <v>3.75</v>
      </c>
    </row>
    <row r="775" spans="1:7" x14ac:dyDescent="0.25">
      <c r="A775" s="2">
        <v>0</v>
      </c>
      <c r="B775" s="2" t="s">
        <v>20</v>
      </c>
      <c r="C775" s="2">
        <v>1</v>
      </c>
      <c r="D775" s="2">
        <v>1</v>
      </c>
      <c r="F775" t="str">
        <f>CONCATENATE(B775," ",C775, " ",D775)</f>
        <v xml:space="preserve"> parallel-search 1 1</v>
      </c>
      <c r="G775" s="3">
        <v>2.58</v>
      </c>
    </row>
    <row r="776" spans="1:7" x14ac:dyDescent="0.25">
      <c r="A776" s="2">
        <v>0</v>
      </c>
      <c r="B776" s="2" t="s">
        <v>20</v>
      </c>
      <c r="C776" s="2">
        <v>1</v>
      </c>
      <c r="D776" s="2">
        <v>1</v>
      </c>
      <c r="F776" t="str">
        <f>CONCATENATE(B776," ",C776, " ",D776)</f>
        <v xml:space="preserve"> parallel-search 1 1</v>
      </c>
      <c r="G776" s="3">
        <v>5.2</v>
      </c>
    </row>
    <row r="777" spans="1:7" x14ac:dyDescent="0.25">
      <c r="A777" s="2">
        <v>0</v>
      </c>
      <c r="B777" s="2" t="s">
        <v>20</v>
      </c>
      <c r="C777" s="2">
        <v>1</v>
      </c>
      <c r="D777" s="2">
        <v>1</v>
      </c>
      <c r="F777" t="str">
        <f>CONCATENATE(B777," ",C777, " ",D777)</f>
        <v xml:space="preserve"> parallel-search 1 1</v>
      </c>
      <c r="G777" s="3">
        <v>3.29</v>
      </c>
    </row>
    <row r="778" spans="1:7" x14ac:dyDescent="0.25">
      <c r="A778" s="2">
        <v>0</v>
      </c>
      <c r="B778" s="2" t="s">
        <v>20</v>
      </c>
      <c r="C778" s="2">
        <v>1</v>
      </c>
      <c r="D778" s="2">
        <v>1</v>
      </c>
      <c r="F778" t="str">
        <f>CONCATENATE(B778," ",C778, " ",D778)</f>
        <v xml:space="preserve"> parallel-search 1 1</v>
      </c>
      <c r="G778" s="3">
        <v>2.8</v>
      </c>
    </row>
    <row r="779" spans="1:7" x14ac:dyDescent="0.25">
      <c r="A779" s="2">
        <v>0</v>
      </c>
      <c r="B779" s="2" t="s">
        <v>20</v>
      </c>
      <c r="C779" s="2">
        <v>1</v>
      </c>
      <c r="D779" s="2">
        <v>1</v>
      </c>
      <c r="F779" t="str">
        <f>CONCATENATE(B779," ",C779, " ",D779)</f>
        <v xml:space="preserve"> parallel-search 1 1</v>
      </c>
      <c r="G779" s="3">
        <v>6.12</v>
      </c>
    </row>
    <row r="780" spans="1:7" x14ac:dyDescent="0.25">
      <c r="A780" s="2">
        <v>0</v>
      </c>
      <c r="B780" s="2" t="s">
        <v>20</v>
      </c>
      <c r="C780" s="2">
        <v>1</v>
      </c>
      <c r="D780" s="2">
        <v>1</v>
      </c>
      <c r="F780" t="str">
        <f>CONCATENATE(B780," ",C780, " ",D780)</f>
        <v xml:space="preserve"> parallel-search 1 1</v>
      </c>
      <c r="G780" s="3">
        <v>3.81</v>
      </c>
    </row>
    <row r="781" spans="1:7" x14ac:dyDescent="0.25">
      <c r="A781" s="2">
        <v>0</v>
      </c>
      <c r="B781" s="2" t="s">
        <v>20</v>
      </c>
      <c r="C781" s="2">
        <v>1</v>
      </c>
      <c r="D781" s="2">
        <v>1</v>
      </c>
      <c r="F781" t="str">
        <f>CONCATENATE(B781," ",C781, " ",D781)</f>
        <v xml:space="preserve"> parallel-search 1 1</v>
      </c>
      <c r="G781" s="3">
        <v>2.11</v>
      </c>
    </row>
    <row r="782" spans="1:7" x14ac:dyDescent="0.25">
      <c r="A782" s="2">
        <v>0</v>
      </c>
      <c r="B782" s="2" t="s">
        <v>20</v>
      </c>
      <c r="C782" s="2">
        <v>1</v>
      </c>
      <c r="D782" s="2">
        <v>1</v>
      </c>
      <c r="F782" t="str">
        <f>CONCATENATE(B782," ",C782, " ",D782)</f>
        <v xml:space="preserve"> parallel-search 1 1</v>
      </c>
      <c r="G782" s="3">
        <v>5.1100000000000003</v>
      </c>
    </row>
    <row r="783" spans="1:7" x14ac:dyDescent="0.25">
      <c r="A783" s="2">
        <v>0</v>
      </c>
      <c r="B783" s="2" t="s">
        <v>20</v>
      </c>
      <c r="C783" s="2">
        <v>1</v>
      </c>
      <c r="D783" s="2">
        <v>1</v>
      </c>
      <c r="F783" t="str">
        <f>CONCATENATE(B783," ",C783, " ",D783)</f>
        <v xml:space="preserve"> parallel-search 1 1</v>
      </c>
      <c r="G783" s="3">
        <v>3.47</v>
      </c>
    </row>
    <row r="784" spans="1:7" x14ac:dyDescent="0.25">
      <c r="A784" s="2">
        <v>0</v>
      </c>
      <c r="B784" s="2" t="s">
        <v>20</v>
      </c>
      <c r="C784" s="2">
        <v>1</v>
      </c>
      <c r="D784" s="2">
        <v>1</v>
      </c>
      <c r="F784" t="str">
        <f>CONCATENATE(B784," ",C784, " ",D784)</f>
        <v xml:space="preserve"> parallel-search 1 1</v>
      </c>
      <c r="G784" s="3">
        <v>2.25</v>
      </c>
    </row>
    <row r="785" spans="1:7" x14ac:dyDescent="0.25">
      <c r="A785" s="2">
        <v>0</v>
      </c>
      <c r="B785" s="2" t="s">
        <v>20</v>
      </c>
      <c r="C785" s="2">
        <v>1</v>
      </c>
      <c r="D785" s="2">
        <v>1</v>
      </c>
      <c r="F785" t="str">
        <f>CONCATENATE(B785," ",C785, " ",D785)</f>
        <v xml:space="preserve"> parallel-search 1 1</v>
      </c>
      <c r="G785" s="3">
        <v>4.42</v>
      </c>
    </row>
    <row r="786" spans="1:7" x14ac:dyDescent="0.25">
      <c r="A786" s="2">
        <v>0</v>
      </c>
      <c r="B786" s="2" t="s">
        <v>20</v>
      </c>
      <c r="C786" s="2">
        <v>1</v>
      </c>
      <c r="D786" s="2">
        <v>1</v>
      </c>
      <c r="F786" t="str">
        <f>CONCATENATE(B786," ",C786, " ",D786)</f>
        <v xml:space="preserve"> parallel-search 1 1</v>
      </c>
      <c r="G786" s="3">
        <v>3.03</v>
      </c>
    </row>
    <row r="787" spans="1:7" x14ac:dyDescent="0.25">
      <c r="A787" s="2">
        <v>0</v>
      </c>
      <c r="B787" s="2" t="s">
        <v>20</v>
      </c>
      <c r="C787" s="2">
        <v>1</v>
      </c>
      <c r="D787" s="2">
        <v>1</v>
      </c>
      <c r="F787" t="str">
        <f>CONCATENATE(B787," ",C787, " ",D787)</f>
        <v xml:space="preserve"> parallel-search 1 1</v>
      </c>
      <c r="G787" s="3">
        <v>2.36</v>
      </c>
    </row>
    <row r="788" spans="1:7" x14ac:dyDescent="0.25">
      <c r="A788" s="2">
        <v>0</v>
      </c>
      <c r="B788" s="2" t="s">
        <v>20</v>
      </c>
      <c r="C788" s="2">
        <v>1</v>
      </c>
      <c r="D788" s="2">
        <v>1</v>
      </c>
      <c r="F788" t="str">
        <f>CONCATENATE(B788," ",C788, " ",D788)</f>
        <v xml:space="preserve"> parallel-search 1 1</v>
      </c>
      <c r="G788" s="3">
        <v>4.88</v>
      </c>
    </row>
    <row r="789" spans="1:7" x14ac:dyDescent="0.25">
      <c r="A789" s="2">
        <v>0</v>
      </c>
      <c r="B789" s="2" t="s">
        <v>20</v>
      </c>
      <c r="C789" s="2">
        <v>1</v>
      </c>
      <c r="D789" s="2">
        <v>1</v>
      </c>
      <c r="F789" t="str">
        <f>CONCATENATE(B789," ",C789, " ",D789)</f>
        <v xml:space="preserve"> parallel-search 1 1</v>
      </c>
      <c r="G789" s="3">
        <v>4.13</v>
      </c>
    </row>
    <row r="790" spans="1:7" x14ac:dyDescent="0.25">
      <c r="A790" s="2">
        <v>0</v>
      </c>
      <c r="B790" s="2" t="s">
        <v>20</v>
      </c>
      <c r="C790" s="2">
        <v>1</v>
      </c>
      <c r="D790" s="2">
        <v>1</v>
      </c>
      <c r="F790" t="str">
        <f>CONCATENATE(B790," ",C790, " ",D790)</f>
        <v xml:space="preserve"> parallel-search 1 1</v>
      </c>
      <c r="G790" s="3">
        <v>1.9</v>
      </c>
    </row>
    <row r="791" spans="1:7" x14ac:dyDescent="0.25">
      <c r="A791" s="2">
        <v>0</v>
      </c>
      <c r="B791" s="2" t="s">
        <v>20</v>
      </c>
      <c r="C791" s="2">
        <v>1</v>
      </c>
      <c r="D791" s="2">
        <v>1</v>
      </c>
      <c r="F791" t="str">
        <f>CONCATENATE(B791," ",C791, " ",D791)</f>
        <v xml:space="preserve"> parallel-search 1 1</v>
      </c>
      <c r="G791" s="3">
        <v>4.79</v>
      </c>
    </row>
    <row r="792" spans="1:7" x14ac:dyDescent="0.25">
      <c r="A792" s="2">
        <v>0</v>
      </c>
      <c r="B792" s="2" t="s">
        <v>20</v>
      </c>
      <c r="C792" s="2">
        <v>1</v>
      </c>
      <c r="D792" s="2">
        <v>1</v>
      </c>
      <c r="F792" t="str">
        <f>CONCATENATE(B792," ",C792, " ",D792)</f>
        <v xml:space="preserve"> parallel-search 1 1</v>
      </c>
      <c r="G792" s="3">
        <v>6.62</v>
      </c>
    </row>
    <row r="793" spans="1:7" x14ac:dyDescent="0.25">
      <c r="A793" s="2">
        <v>0</v>
      </c>
      <c r="B793" s="2" t="s">
        <v>20</v>
      </c>
      <c r="C793" s="2">
        <v>1</v>
      </c>
      <c r="D793" s="2">
        <v>1</v>
      </c>
      <c r="F793" t="str">
        <f>CONCATENATE(B793," ",C793, " ",D793)</f>
        <v xml:space="preserve"> parallel-search 1 1</v>
      </c>
      <c r="G793" s="3">
        <v>2.06</v>
      </c>
    </row>
    <row r="794" spans="1:7" x14ac:dyDescent="0.25">
      <c r="A794" s="2">
        <v>0</v>
      </c>
      <c r="B794" s="2" t="s">
        <v>20</v>
      </c>
      <c r="C794" s="2">
        <v>1</v>
      </c>
      <c r="D794" s="2">
        <v>1</v>
      </c>
      <c r="F794" t="str">
        <f>CONCATENATE(B794," ",C794, " ",D794)</f>
        <v xml:space="preserve"> parallel-search 1 1</v>
      </c>
      <c r="G794" s="3">
        <v>5.22</v>
      </c>
    </row>
    <row r="795" spans="1:7" x14ac:dyDescent="0.25">
      <c r="A795" s="2">
        <v>0</v>
      </c>
      <c r="B795" s="2" t="s">
        <v>20</v>
      </c>
      <c r="C795" s="2">
        <v>1</v>
      </c>
      <c r="D795" s="2">
        <v>1</v>
      </c>
      <c r="F795" t="str">
        <f>CONCATENATE(B795," ",C795, " ",D795)</f>
        <v xml:space="preserve"> parallel-search 1 1</v>
      </c>
      <c r="G795" s="3">
        <v>3.06</v>
      </c>
    </row>
    <row r="796" spans="1:7" x14ac:dyDescent="0.25">
      <c r="A796" s="2">
        <v>0</v>
      </c>
      <c r="B796" s="2" t="s">
        <v>20</v>
      </c>
      <c r="C796" s="2">
        <v>1</v>
      </c>
      <c r="D796" s="2">
        <v>1</v>
      </c>
      <c r="F796" t="str">
        <f>CONCATENATE(B796," ",C796, " ",D796)</f>
        <v xml:space="preserve"> parallel-search 1 1</v>
      </c>
      <c r="G796" s="3">
        <v>2.35</v>
      </c>
    </row>
    <row r="797" spans="1:7" x14ac:dyDescent="0.25">
      <c r="A797" s="2">
        <v>0</v>
      </c>
      <c r="B797" s="2" t="s">
        <v>20</v>
      </c>
      <c r="C797" s="2">
        <v>1</v>
      </c>
      <c r="D797" s="2">
        <v>1</v>
      </c>
      <c r="F797" t="str">
        <f>CONCATENATE(B797," ",C797, " ",D797)</f>
        <v xml:space="preserve"> parallel-search 1 1</v>
      </c>
      <c r="G797" s="3">
        <v>4.5</v>
      </c>
    </row>
    <row r="798" spans="1:7" x14ac:dyDescent="0.25">
      <c r="A798" s="2">
        <v>0</v>
      </c>
      <c r="B798" s="2" t="s">
        <v>20</v>
      </c>
      <c r="C798" s="2">
        <v>1</v>
      </c>
      <c r="D798" s="2">
        <v>1</v>
      </c>
      <c r="F798" t="str">
        <f>CONCATENATE(B798," ",C798, " ",D798)</f>
        <v xml:space="preserve"> parallel-search 1 1</v>
      </c>
      <c r="G798" s="3">
        <v>3.39</v>
      </c>
    </row>
    <row r="799" spans="1:7" x14ac:dyDescent="0.25">
      <c r="A799" s="2">
        <v>0</v>
      </c>
      <c r="B799" s="2" t="s">
        <v>20</v>
      </c>
      <c r="C799" s="2">
        <v>1</v>
      </c>
      <c r="D799" s="2">
        <v>1</v>
      </c>
      <c r="F799" t="str">
        <f>CONCATENATE(B799," ",C799, " ",D799)</f>
        <v xml:space="preserve"> parallel-search 1 1</v>
      </c>
      <c r="G799" s="3">
        <v>2.02</v>
      </c>
    </row>
    <row r="800" spans="1:7" x14ac:dyDescent="0.25">
      <c r="A800" s="2">
        <v>0</v>
      </c>
      <c r="B800" s="2" t="s">
        <v>20</v>
      </c>
      <c r="C800" s="2">
        <v>1</v>
      </c>
      <c r="D800" s="2">
        <v>1</v>
      </c>
      <c r="F800" t="str">
        <f>CONCATENATE(B800," ",C800, " ",D800)</f>
        <v xml:space="preserve"> parallel-search 1 1</v>
      </c>
      <c r="G800" s="3">
        <v>5.15</v>
      </c>
    </row>
    <row r="801" spans="1:7" x14ac:dyDescent="0.25">
      <c r="A801" s="2">
        <v>0</v>
      </c>
      <c r="B801" s="2" t="s">
        <v>20</v>
      </c>
      <c r="C801" s="2">
        <v>1</v>
      </c>
      <c r="D801" s="2">
        <v>1</v>
      </c>
      <c r="F801" t="str">
        <f>CONCATENATE(B801," ",C801, " ",D801)</f>
        <v xml:space="preserve"> parallel-search 1 1</v>
      </c>
      <c r="G801" s="3">
        <v>3.52</v>
      </c>
    </row>
    <row r="802" spans="1:7" x14ac:dyDescent="0.25">
      <c r="A802" s="2">
        <v>0</v>
      </c>
      <c r="B802" s="2" t="s">
        <v>20</v>
      </c>
      <c r="C802" s="2">
        <v>1</v>
      </c>
      <c r="D802" s="2">
        <v>1</v>
      </c>
      <c r="F802" t="str">
        <f>CONCATENATE(B802," ",C802, " ",D802)</f>
        <v xml:space="preserve"> parallel-search 1 1</v>
      </c>
      <c r="G802" s="3">
        <v>2.35</v>
      </c>
    </row>
    <row r="803" spans="1:7" x14ac:dyDescent="0.25">
      <c r="A803" s="2">
        <v>0</v>
      </c>
      <c r="B803" s="2" t="s">
        <v>20</v>
      </c>
      <c r="C803" s="2">
        <v>1</v>
      </c>
      <c r="D803" s="2">
        <v>1</v>
      </c>
      <c r="F803" t="str">
        <f>CONCATENATE(B803," ",C803, " ",D803)</f>
        <v xml:space="preserve"> parallel-search 1 1</v>
      </c>
      <c r="G803" s="3">
        <v>4.6100000000000003</v>
      </c>
    </row>
    <row r="804" spans="1:7" x14ac:dyDescent="0.25">
      <c r="A804" s="2">
        <v>0</v>
      </c>
      <c r="B804" s="2" t="s">
        <v>20</v>
      </c>
      <c r="C804" s="2">
        <v>1</v>
      </c>
      <c r="D804" s="2">
        <v>1</v>
      </c>
      <c r="F804" t="str">
        <f>CONCATENATE(B804," ",C804, " ",D804)</f>
        <v xml:space="preserve"> parallel-search 1 1</v>
      </c>
      <c r="G804" s="3">
        <v>3.29</v>
      </c>
    </row>
    <row r="805" spans="1:7" x14ac:dyDescent="0.25">
      <c r="A805" s="2">
        <v>0</v>
      </c>
      <c r="B805" s="2" t="s">
        <v>20</v>
      </c>
      <c r="C805" s="2">
        <v>1</v>
      </c>
      <c r="D805" s="2">
        <v>1</v>
      </c>
      <c r="F805" t="str">
        <f>CONCATENATE(B805," ",C805, " ",D805)</f>
        <v xml:space="preserve"> parallel-search 1 1</v>
      </c>
      <c r="G805" s="3">
        <v>2.86</v>
      </c>
    </row>
    <row r="806" spans="1:7" x14ac:dyDescent="0.25">
      <c r="A806" s="2">
        <v>0</v>
      </c>
      <c r="B806" s="2" t="s">
        <v>20</v>
      </c>
      <c r="C806" s="2">
        <v>1</v>
      </c>
      <c r="D806" s="2">
        <v>1</v>
      </c>
      <c r="F806" t="str">
        <f>CONCATENATE(B806," ",C806, " ",D806)</f>
        <v xml:space="preserve"> parallel-search 1 1</v>
      </c>
      <c r="G806" s="3">
        <v>5.7</v>
      </c>
    </row>
    <row r="807" spans="1:7" x14ac:dyDescent="0.25">
      <c r="A807" s="2">
        <v>0</v>
      </c>
      <c r="B807" s="2" t="s">
        <v>20</v>
      </c>
      <c r="C807" s="2">
        <v>1</v>
      </c>
      <c r="D807" s="2">
        <v>1</v>
      </c>
      <c r="F807" t="str">
        <f>CONCATENATE(B807," ",C807, " ",D807)</f>
        <v xml:space="preserve"> parallel-search 1 1</v>
      </c>
      <c r="G807" s="3">
        <v>3.06</v>
      </c>
    </row>
    <row r="808" spans="1:7" x14ac:dyDescent="0.25">
      <c r="A808" s="2">
        <v>0</v>
      </c>
      <c r="B808" s="2" t="s">
        <v>20</v>
      </c>
      <c r="C808" s="2">
        <v>1</v>
      </c>
      <c r="D808" s="2">
        <v>1</v>
      </c>
      <c r="F808" t="str">
        <f>CONCATENATE(B808," ",C808, " ",D808)</f>
        <v xml:space="preserve"> parallel-search 1 1</v>
      </c>
      <c r="G808" s="3">
        <v>2.36</v>
      </c>
    </row>
    <row r="809" spans="1:7" x14ac:dyDescent="0.25">
      <c r="A809" s="2">
        <v>0</v>
      </c>
      <c r="B809" s="2" t="s">
        <v>20</v>
      </c>
      <c r="C809" s="2">
        <v>1</v>
      </c>
      <c r="D809" s="2">
        <v>1</v>
      </c>
      <c r="F809" t="str">
        <f>CONCATENATE(B809," ",C809, " ",D809)</f>
        <v xml:space="preserve"> parallel-search 1 1</v>
      </c>
      <c r="G809" s="3">
        <v>5.45</v>
      </c>
    </row>
    <row r="810" spans="1:7" x14ac:dyDescent="0.25">
      <c r="A810" s="2">
        <v>0</v>
      </c>
      <c r="B810" s="2" t="s">
        <v>20</v>
      </c>
      <c r="C810" s="2">
        <v>1</v>
      </c>
      <c r="D810" s="2">
        <v>1</v>
      </c>
      <c r="F810" t="str">
        <f>CONCATENATE(B810," ",C810, " ",D810)</f>
        <v xml:space="preserve"> parallel-search 1 1</v>
      </c>
      <c r="G810" s="3">
        <v>3.87</v>
      </c>
    </row>
    <row r="811" spans="1:7" x14ac:dyDescent="0.25">
      <c r="A811" s="2">
        <v>0</v>
      </c>
      <c r="B811" s="2" t="s">
        <v>20</v>
      </c>
      <c r="C811" s="2">
        <v>1</v>
      </c>
      <c r="D811" s="2">
        <v>1</v>
      </c>
      <c r="F811" t="str">
        <f>CONCATENATE(B811," ",C811, " ",D811)</f>
        <v xml:space="preserve"> parallel-search 1 1</v>
      </c>
      <c r="G811" s="3">
        <v>2.2599999999999998</v>
      </c>
    </row>
    <row r="812" spans="1:7" x14ac:dyDescent="0.25">
      <c r="A812" s="2">
        <v>0</v>
      </c>
      <c r="B812" s="2" t="s">
        <v>20</v>
      </c>
      <c r="C812" s="2">
        <v>1</v>
      </c>
      <c r="D812" s="2">
        <v>1</v>
      </c>
      <c r="F812" t="str">
        <f>CONCATENATE(B812," ",C812, " ",D812)</f>
        <v xml:space="preserve"> parallel-search 1 1</v>
      </c>
      <c r="G812" s="3">
        <v>4.4400000000000004</v>
      </c>
    </row>
    <row r="813" spans="1:7" x14ac:dyDescent="0.25">
      <c r="A813" s="2">
        <v>0</v>
      </c>
      <c r="B813" s="2" t="s">
        <v>20</v>
      </c>
      <c r="C813" s="2">
        <v>1</v>
      </c>
      <c r="D813" s="2">
        <v>1</v>
      </c>
      <c r="F813" t="str">
        <f>CONCATENATE(B813," ",C813, " ",D813)</f>
        <v xml:space="preserve"> parallel-search 1 1</v>
      </c>
      <c r="G813" s="3">
        <v>4</v>
      </c>
    </row>
    <row r="814" spans="1:7" x14ac:dyDescent="0.25">
      <c r="A814" s="2">
        <v>0</v>
      </c>
      <c r="B814" s="2" t="s">
        <v>20</v>
      </c>
      <c r="C814" s="2">
        <v>1</v>
      </c>
      <c r="D814" s="2">
        <v>1</v>
      </c>
      <c r="F814" t="str">
        <f>CONCATENATE(B814," ",C814, " ",D814)</f>
        <v xml:space="preserve"> parallel-search 1 1</v>
      </c>
      <c r="G814" s="3">
        <v>1.8</v>
      </c>
    </row>
    <row r="815" spans="1:7" x14ac:dyDescent="0.25">
      <c r="A815" s="2">
        <v>0</v>
      </c>
      <c r="B815" s="2" t="s">
        <v>20</v>
      </c>
      <c r="C815" s="2">
        <v>1</v>
      </c>
      <c r="D815" s="2">
        <v>1</v>
      </c>
      <c r="F815" t="str">
        <f>CONCATENATE(B815," ",C815, " ",D815)</f>
        <v xml:space="preserve"> parallel-search 1 1</v>
      </c>
      <c r="G815" s="3">
        <v>5.78</v>
      </c>
    </row>
    <row r="816" spans="1:7" x14ac:dyDescent="0.25">
      <c r="A816" s="2">
        <v>0</v>
      </c>
      <c r="B816" s="2" t="s">
        <v>20</v>
      </c>
      <c r="C816" s="2">
        <v>1</v>
      </c>
      <c r="D816" s="2">
        <v>1</v>
      </c>
      <c r="F816" t="str">
        <f>CONCATENATE(B816," ",C816, " ",D816)</f>
        <v xml:space="preserve"> parallel-search 1 1</v>
      </c>
      <c r="G816" s="3">
        <v>6.27</v>
      </c>
    </row>
    <row r="817" spans="1:7" x14ac:dyDescent="0.25">
      <c r="A817" s="2">
        <v>0</v>
      </c>
      <c r="B817" s="2" t="s">
        <v>20</v>
      </c>
      <c r="C817" s="2">
        <v>1</v>
      </c>
      <c r="D817" s="2">
        <v>1</v>
      </c>
      <c r="F817" t="str">
        <f>CONCATENATE(B817," ",C817, " ",D817)</f>
        <v xml:space="preserve"> parallel-search 1 1</v>
      </c>
      <c r="G817" s="3">
        <v>1.54</v>
      </c>
    </row>
    <row r="818" spans="1:7" x14ac:dyDescent="0.25">
      <c r="A818" s="2">
        <v>0</v>
      </c>
      <c r="B818" s="2" t="s">
        <v>20</v>
      </c>
      <c r="C818" s="2">
        <v>1</v>
      </c>
      <c r="D818" s="2">
        <v>1</v>
      </c>
      <c r="F818" t="str">
        <f>CONCATENATE(B818," ",C818, " ",D818)</f>
        <v xml:space="preserve"> parallel-search 1 1</v>
      </c>
      <c r="G818" s="3">
        <v>5.64</v>
      </c>
    </row>
    <row r="819" spans="1:7" x14ac:dyDescent="0.25">
      <c r="A819" s="2">
        <v>0</v>
      </c>
      <c r="B819" s="2" t="s">
        <v>20</v>
      </c>
      <c r="C819" s="2">
        <v>1</v>
      </c>
      <c r="D819" s="2">
        <v>1</v>
      </c>
      <c r="F819" t="str">
        <f>CONCATENATE(B819," ",C819, " ",D819)</f>
        <v xml:space="preserve"> parallel-search 1 1</v>
      </c>
      <c r="G819" s="3">
        <v>3.57</v>
      </c>
    </row>
    <row r="820" spans="1:7" x14ac:dyDescent="0.25">
      <c r="A820" s="2">
        <v>0</v>
      </c>
      <c r="B820" s="2" t="s">
        <v>20</v>
      </c>
      <c r="C820" s="2">
        <v>1</v>
      </c>
      <c r="D820" s="2">
        <v>1</v>
      </c>
      <c r="F820" t="str">
        <f>CONCATENATE(B820," ",C820, " ",D820)</f>
        <v xml:space="preserve"> parallel-search 1 1</v>
      </c>
      <c r="G820" s="3">
        <v>2.0699999999999998</v>
      </c>
    </row>
    <row r="821" spans="1:7" x14ac:dyDescent="0.25">
      <c r="A821" s="2">
        <v>0</v>
      </c>
      <c r="B821" s="2" t="s">
        <v>20</v>
      </c>
      <c r="C821" s="2">
        <v>1</v>
      </c>
      <c r="D821" s="2">
        <v>1</v>
      </c>
      <c r="F821" t="str">
        <f>CONCATENATE(B821," ",C821, " ",D821)</f>
        <v xml:space="preserve"> parallel-search 1 1</v>
      </c>
      <c r="G821" s="3">
        <v>5.85</v>
      </c>
    </row>
    <row r="822" spans="1:7" x14ac:dyDescent="0.25">
      <c r="A822" s="2">
        <v>0</v>
      </c>
      <c r="B822" s="2" t="s">
        <v>20</v>
      </c>
      <c r="C822" s="2">
        <v>1</v>
      </c>
      <c r="D822" s="2">
        <v>1</v>
      </c>
      <c r="F822" t="str">
        <f>CONCATENATE(B822," ",C822, " ",D822)</f>
        <v xml:space="preserve"> parallel-search 1 1</v>
      </c>
      <c r="G822" s="3">
        <v>3.31</v>
      </c>
    </row>
    <row r="823" spans="1:7" x14ac:dyDescent="0.25">
      <c r="A823" s="2">
        <v>0</v>
      </c>
      <c r="B823" s="2" t="s">
        <v>20</v>
      </c>
      <c r="C823" s="2">
        <v>1</v>
      </c>
      <c r="D823" s="2">
        <v>1</v>
      </c>
      <c r="F823" t="str">
        <f>CONCATENATE(B823," ",C823, " ",D823)</f>
        <v xml:space="preserve"> parallel-search 1 1</v>
      </c>
      <c r="G823" s="3">
        <v>1.95</v>
      </c>
    </row>
    <row r="824" spans="1:7" x14ac:dyDescent="0.25">
      <c r="A824" s="2">
        <v>0</v>
      </c>
      <c r="B824" s="2" t="s">
        <v>20</v>
      </c>
      <c r="C824" s="2">
        <v>1</v>
      </c>
      <c r="D824" s="2">
        <v>1</v>
      </c>
      <c r="F824" t="str">
        <f>CONCATENATE(B824," ",C824, " ",D824)</f>
        <v xml:space="preserve"> parallel-search 1 1</v>
      </c>
      <c r="G824" s="3">
        <v>5.96</v>
      </c>
    </row>
    <row r="825" spans="1:7" x14ac:dyDescent="0.25">
      <c r="A825" s="2">
        <v>0</v>
      </c>
      <c r="B825" s="2" t="s">
        <v>20</v>
      </c>
      <c r="C825" s="2">
        <v>1</v>
      </c>
      <c r="D825" s="2">
        <v>1</v>
      </c>
      <c r="F825" t="str">
        <f>CONCATENATE(B825," ",C825, " ",D825)</f>
        <v xml:space="preserve"> parallel-search 1 1</v>
      </c>
      <c r="G825" s="3">
        <v>2.66</v>
      </c>
    </row>
    <row r="826" spans="1:7" x14ac:dyDescent="0.25">
      <c r="A826" s="2">
        <v>0</v>
      </c>
      <c r="B826" s="2" t="s">
        <v>20</v>
      </c>
      <c r="C826" s="2">
        <v>1</v>
      </c>
      <c r="D826" s="2">
        <v>1</v>
      </c>
      <c r="F826" t="str">
        <f>CONCATENATE(B826," ",C826, " ",D826)</f>
        <v xml:space="preserve"> parallel-search 1 1</v>
      </c>
      <c r="G826" s="3">
        <v>2.1</v>
      </c>
    </row>
    <row r="827" spans="1:7" x14ac:dyDescent="0.25">
      <c r="A827" s="2">
        <v>0</v>
      </c>
      <c r="B827" s="2" t="s">
        <v>20</v>
      </c>
      <c r="C827" s="2">
        <v>1</v>
      </c>
      <c r="D827" s="2">
        <v>1</v>
      </c>
      <c r="F827" t="str">
        <f>CONCATENATE(B827," ",C827, " ",D827)</f>
        <v xml:space="preserve"> parallel-search 1 1</v>
      </c>
      <c r="G827" s="3">
        <v>4.96</v>
      </c>
    </row>
    <row r="828" spans="1:7" x14ac:dyDescent="0.25">
      <c r="A828" s="2">
        <v>0</v>
      </c>
      <c r="B828" s="2" t="s">
        <v>20</v>
      </c>
      <c r="C828" s="2">
        <v>1</v>
      </c>
      <c r="D828" s="2">
        <v>1</v>
      </c>
      <c r="F828" t="str">
        <f>CONCATENATE(B828," ",C828, " ",D828)</f>
        <v xml:space="preserve"> parallel-search 1 1</v>
      </c>
      <c r="G828" s="3">
        <v>2.66</v>
      </c>
    </row>
    <row r="829" spans="1:7" x14ac:dyDescent="0.25">
      <c r="A829" s="2">
        <v>0</v>
      </c>
      <c r="B829" s="2" t="s">
        <v>20</v>
      </c>
      <c r="C829" s="2">
        <v>1</v>
      </c>
      <c r="D829" s="2">
        <v>1</v>
      </c>
      <c r="F829" t="str">
        <f>CONCATENATE(B829," ",C829, " ",D829)</f>
        <v xml:space="preserve"> parallel-search 1 1</v>
      </c>
      <c r="G829" s="3">
        <v>1.83</v>
      </c>
    </row>
    <row r="830" spans="1:7" x14ac:dyDescent="0.25">
      <c r="A830" s="2">
        <v>0</v>
      </c>
      <c r="B830" s="2" t="s">
        <v>20</v>
      </c>
      <c r="C830" s="2">
        <v>1</v>
      </c>
      <c r="D830" s="2">
        <v>1</v>
      </c>
      <c r="F830" t="str">
        <f>CONCATENATE(B830," ",C830, " ",D830)</f>
        <v xml:space="preserve"> parallel-search 1 1</v>
      </c>
      <c r="G830" s="3">
        <v>5.87</v>
      </c>
    </row>
    <row r="831" spans="1:7" x14ac:dyDescent="0.25">
      <c r="A831" s="2">
        <v>0</v>
      </c>
      <c r="B831" s="2" t="s">
        <v>20</v>
      </c>
      <c r="C831" s="2">
        <v>1</v>
      </c>
      <c r="D831" s="2">
        <v>1</v>
      </c>
      <c r="F831" t="str">
        <f>CONCATENATE(B831," ",C831, " ",D831)</f>
        <v xml:space="preserve"> parallel-search 1 1</v>
      </c>
      <c r="G831" s="3">
        <v>3.58</v>
      </c>
    </row>
    <row r="832" spans="1:7" x14ac:dyDescent="0.25">
      <c r="A832" s="2">
        <v>0</v>
      </c>
      <c r="B832" s="2" t="s">
        <v>20</v>
      </c>
      <c r="C832" s="2">
        <v>1</v>
      </c>
      <c r="D832" s="2">
        <v>1</v>
      </c>
      <c r="F832" t="str">
        <f>CONCATENATE(B832," ",C832, " ",D832)</f>
        <v xml:space="preserve"> parallel-search 1 1</v>
      </c>
      <c r="G832" s="3">
        <v>1.95</v>
      </c>
    </row>
    <row r="833" spans="1:7" x14ac:dyDescent="0.25">
      <c r="A833" s="2">
        <v>0</v>
      </c>
      <c r="B833" s="2" t="s">
        <v>20</v>
      </c>
      <c r="C833" s="2">
        <v>1</v>
      </c>
      <c r="D833" s="2">
        <v>1</v>
      </c>
      <c r="F833" t="str">
        <f>CONCATENATE(B833," ",C833, " ",D833)</f>
        <v xml:space="preserve"> parallel-search 1 1</v>
      </c>
      <c r="G833" s="3">
        <v>5.84</v>
      </c>
    </row>
    <row r="834" spans="1:7" x14ac:dyDescent="0.25">
      <c r="A834" s="2">
        <v>0</v>
      </c>
      <c r="B834" s="2" t="s">
        <v>20</v>
      </c>
      <c r="C834" s="2">
        <v>1</v>
      </c>
      <c r="D834" s="2">
        <v>1</v>
      </c>
      <c r="F834" t="str">
        <f>CONCATENATE(B834," ",C834, " ",D834)</f>
        <v xml:space="preserve"> parallel-search 1 1</v>
      </c>
      <c r="G834" s="3">
        <v>5.89</v>
      </c>
    </row>
    <row r="835" spans="1:7" x14ac:dyDescent="0.25">
      <c r="A835" s="2">
        <v>0</v>
      </c>
      <c r="B835" s="2" t="s">
        <v>20</v>
      </c>
      <c r="C835" s="2">
        <v>1</v>
      </c>
      <c r="D835" s="2">
        <v>1</v>
      </c>
      <c r="F835" t="str">
        <f>CONCATENATE(B835," ",C835, " ",D835)</f>
        <v xml:space="preserve"> parallel-search 1 1</v>
      </c>
      <c r="G835" s="3">
        <v>2.62</v>
      </c>
    </row>
    <row r="836" spans="1:7" x14ac:dyDescent="0.25">
      <c r="A836" s="2">
        <v>0</v>
      </c>
      <c r="B836" s="2" t="s">
        <v>20</v>
      </c>
      <c r="C836" s="2">
        <v>1</v>
      </c>
      <c r="D836" s="2">
        <v>1</v>
      </c>
      <c r="F836" t="str">
        <f>CONCATENATE(B836," ",C836, " ",D836)</f>
        <v xml:space="preserve"> parallel-search 1 1</v>
      </c>
      <c r="G836" s="3">
        <v>5.64</v>
      </c>
    </row>
    <row r="837" spans="1:7" x14ac:dyDescent="0.25">
      <c r="A837" s="2">
        <v>0</v>
      </c>
      <c r="B837" s="2" t="s">
        <v>20</v>
      </c>
      <c r="C837" s="2">
        <v>1</v>
      </c>
      <c r="D837" s="2">
        <v>1</v>
      </c>
      <c r="F837" t="str">
        <f>CONCATENATE(B837," ",C837, " ",D837)</f>
        <v xml:space="preserve"> parallel-search 1 1</v>
      </c>
      <c r="G837" s="3">
        <v>3.72</v>
      </c>
    </row>
    <row r="838" spans="1:7" x14ac:dyDescent="0.25">
      <c r="A838" s="2">
        <v>0</v>
      </c>
      <c r="B838" s="2" t="s">
        <v>20</v>
      </c>
      <c r="C838" s="2">
        <v>1</v>
      </c>
      <c r="D838" s="2">
        <v>1</v>
      </c>
      <c r="F838" t="str">
        <f>CONCATENATE(B838," ",C838, " ",D838)</f>
        <v xml:space="preserve"> parallel-search 1 1</v>
      </c>
      <c r="G838" s="3">
        <v>2.11</v>
      </c>
    </row>
    <row r="839" spans="1:7" x14ac:dyDescent="0.25">
      <c r="A839" s="2">
        <v>0</v>
      </c>
      <c r="B839" s="2" t="s">
        <v>20</v>
      </c>
      <c r="C839" s="2">
        <v>1</v>
      </c>
      <c r="D839" s="2">
        <v>1</v>
      </c>
      <c r="F839" t="str">
        <f>CONCATENATE(B839," ",C839, " ",D839)</f>
        <v xml:space="preserve"> parallel-search 1 1</v>
      </c>
      <c r="G839" s="3">
        <v>5.66</v>
      </c>
    </row>
    <row r="840" spans="1:7" x14ac:dyDescent="0.25">
      <c r="A840" s="2">
        <v>0</v>
      </c>
      <c r="B840" s="2" t="s">
        <v>20</v>
      </c>
      <c r="C840" s="2">
        <v>1</v>
      </c>
      <c r="D840" s="2">
        <v>1</v>
      </c>
      <c r="F840" t="str">
        <f>CONCATENATE(B840," ",C840, " ",D840)</f>
        <v xml:space="preserve"> parallel-search 1 1</v>
      </c>
      <c r="G840" s="3">
        <v>3.43</v>
      </c>
    </row>
    <row r="841" spans="1:7" x14ac:dyDescent="0.25">
      <c r="A841" s="2">
        <v>0</v>
      </c>
      <c r="B841" s="2" t="s">
        <v>20</v>
      </c>
      <c r="C841" s="2">
        <v>1</v>
      </c>
      <c r="D841" s="2">
        <v>1</v>
      </c>
      <c r="F841" t="str">
        <f>CONCATENATE(B841," ",C841, " ",D841)</f>
        <v xml:space="preserve"> parallel-search 1 1</v>
      </c>
      <c r="G841" s="3">
        <v>2.06</v>
      </c>
    </row>
    <row r="842" spans="1:7" x14ac:dyDescent="0.25">
      <c r="A842" s="2">
        <v>0</v>
      </c>
      <c r="B842" s="2" t="s">
        <v>20</v>
      </c>
      <c r="C842" s="2">
        <v>1</v>
      </c>
      <c r="D842" s="2">
        <v>1</v>
      </c>
      <c r="F842" t="str">
        <f>CONCATENATE(B842," ",C842, " ",D842)</f>
        <v xml:space="preserve"> parallel-search 1 1</v>
      </c>
      <c r="G842" s="3">
        <v>5.83</v>
      </c>
    </row>
    <row r="843" spans="1:7" x14ac:dyDescent="0.25">
      <c r="A843" s="2">
        <v>0</v>
      </c>
      <c r="B843" s="2" t="s">
        <v>20</v>
      </c>
      <c r="C843" s="2">
        <v>1</v>
      </c>
      <c r="D843" s="2">
        <v>1</v>
      </c>
      <c r="F843" t="str">
        <f>CONCATENATE(B843," ",C843, " ",D843)</f>
        <v xml:space="preserve"> parallel-search 1 1</v>
      </c>
      <c r="G843" s="3">
        <v>3.48</v>
      </c>
    </row>
    <row r="844" spans="1:7" x14ac:dyDescent="0.25">
      <c r="A844" s="2">
        <v>0</v>
      </c>
      <c r="B844" s="2" t="s">
        <v>20</v>
      </c>
      <c r="C844" s="2">
        <v>1</v>
      </c>
      <c r="D844" s="2">
        <v>1</v>
      </c>
      <c r="F844" t="str">
        <f>CONCATENATE(B844," ",C844, " ",D844)</f>
        <v xml:space="preserve"> parallel-search 1 1</v>
      </c>
      <c r="G844" s="3">
        <v>2.52</v>
      </c>
    </row>
    <row r="845" spans="1:7" x14ac:dyDescent="0.25">
      <c r="A845" s="2">
        <v>0</v>
      </c>
      <c r="B845" s="2" t="s">
        <v>20</v>
      </c>
      <c r="C845" s="2">
        <v>1</v>
      </c>
      <c r="D845" s="2">
        <v>1</v>
      </c>
      <c r="F845" t="str">
        <f>CONCATENATE(B845," ",C845, " ",D845)</f>
        <v xml:space="preserve"> parallel-search 1 1</v>
      </c>
      <c r="G845" s="3">
        <v>5.22</v>
      </c>
    </row>
    <row r="846" spans="1:7" x14ac:dyDescent="0.25">
      <c r="A846" s="2">
        <v>0</v>
      </c>
      <c r="B846" s="2" t="s">
        <v>20</v>
      </c>
      <c r="C846" s="2">
        <v>1</v>
      </c>
      <c r="D846" s="2">
        <v>1</v>
      </c>
      <c r="F846" t="str">
        <f>CONCATENATE(B846," ",C846, " ",D846)</f>
        <v xml:space="preserve"> parallel-search 1 1</v>
      </c>
      <c r="G846" s="3">
        <v>3.13</v>
      </c>
    </row>
    <row r="847" spans="1:7" x14ac:dyDescent="0.25">
      <c r="A847" s="2">
        <v>0</v>
      </c>
      <c r="B847" s="2" t="s">
        <v>20</v>
      </c>
      <c r="C847" s="2">
        <v>1</v>
      </c>
      <c r="D847" s="2">
        <v>1</v>
      </c>
      <c r="F847" t="str">
        <f>CONCATENATE(B847," ",C847, " ",D847)</f>
        <v xml:space="preserve"> parallel-search 1 1</v>
      </c>
      <c r="G847" s="3">
        <v>2.19</v>
      </c>
    </row>
    <row r="848" spans="1:7" x14ac:dyDescent="0.25">
      <c r="A848" s="2">
        <v>0</v>
      </c>
      <c r="B848" s="2" t="s">
        <v>20</v>
      </c>
      <c r="C848" s="2">
        <v>1</v>
      </c>
      <c r="D848" s="2">
        <v>1</v>
      </c>
      <c r="F848" t="str">
        <f>CONCATENATE(B848," ",C848, " ",D848)</f>
        <v xml:space="preserve"> parallel-search 1 1</v>
      </c>
      <c r="G848" s="3">
        <v>6.54</v>
      </c>
    </row>
    <row r="849" spans="1:7" x14ac:dyDescent="0.25">
      <c r="A849" s="2">
        <v>0</v>
      </c>
      <c r="B849" s="2" t="s">
        <v>20</v>
      </c>
      <c r="C849" s="2">
        <v>1</v>
      </c>
      <c r="D849" s="2">
        <v>1</v>
      </c>
      <c r="F849" t="str">
        <f>CONCATENATE(B849," ",C849, " ",D849)</f>
        <v xml:space="preserve"> parallel-search 1 1</v>
      </c>
      <c r="G849" s="3">
        <v>4.3600000000000003</v>
      </c>
    </row>
    <row r="850" spans="1:7" x14ac:dyDescent="0.25">
      <c r="A850" s="2">
        <v>0</v>
      </c>
      <c r="B850" s="2" t="s">
        <v>20</v>
      </c>
      <c r="C850" s="2">
        <v>1</v>
      </c>
      <c r="D850" s="2">
        <v>1</v>
      </c>
      <c r="F850" t="str">
        <f>CONCATENATE(B850," ",C850, " ",D850)</f>
        <v xml:space="preserve"> parallel-search 1 1</v>
      </c>
      <c r="G850" s="3">
        <v>3.26</v>
      </c>
    </row>
    <row r="851" spans="1:7" x14ac:dyDescent="0.25">
      <c r="A851" s="2">
        <v>0</v>
      </c>
      <c r="B851" s="2" t="s">
        <v>20</v>
      </c>
      <c r="C851" s="2">
        <v>1</v>
      </c>
      <c r="D851" s="2">
        <v>1</v>
      </c>
      <c r="F851" t="str">
        <f>CONCATENATE(B851," ",C851, " ",D851)</f>
        <v xml:space="preserve"> parallel-search 1 1</v>
      </c>
      <c r="G851" s="3">
        <v>5.09</v>
      </c>
    </row>
    <row r="852" spans="1:7" x14ac:dyDescent="0.25">
      <c r="A852" s="2">
        <v>0</v>
      </c>
      <c r="B852" s="2" t="s">
        <v>20</v>
      </c>
      <c r="C852" s="2">
        <v>1</v>
      </c>
      <c r="D852" s="2">
        <v>1</v>
      </c>
      <c r="F852" t="str">
        <f>CONCATENATE(B852," ",C852, " ",D852)</f>
        <v xml:space="preserve"> parallel-search 1 1</v>
      </c>
      <c r="G852" s="3">
        <v>4.0599999999999996</v>
      </c>
    </row>
    <row r="853" spans="1:7" x14ac:dyDescent="0.25">
      <c r="A853" s="2">
        <v>0</v>
      </c>
      <c r="B853" s="2" t="s">
        <v>20</v>
      </c>
      <c r="C853" s="2">
        <v>1</v>
      </c>
      <c r="D853" s="2">
        <v>1</v>
      </c>
      <c r="F853" t="str">
        <f>CONCATENATE(B853," ",C853, " ",D853)</f>
        <v xml:space="preserve"> parallel-search 1 1</v>
      </c>
      <c r="G853" s="3">
        <v>2.5499999999999998</v>
      </c>
    </row>
    <row r="854" spans="1:7" x14ac:dyDescent="0.25">
      <c r="A854" s="2">
        <v>0</v>
      </c>
      <c r="B854" s="2" t="s">
        <v>20</v>
      </c>
      <c r="C854" s="2">
        <v>1</v>
      </c>
      <c r="D854" s="2">
        <v>1</v>
      </c>
      <c r="F854" t="str">
        <f>CONCATENATE(B854," ",C854, " ",D854)</f>
        <v xml:space="preserve"> parallel-search 1 1</v>
      </c>
      <c r="G854" s="3">
        <v>5.92</v>
      </c>
    </row>
    <row r="855" spans="1:7" x14ac:dyDescent="0.25">
      <c r="A855" s="2">
        <v>0</v>
      </c>
      <c r="B855" s="2" t="s">
        <v>20</v>
      </c>
      <c r="C855" s="2">
        <v>1</v>
      </c>
      <c r="D855" s="2">
        <v>1</v>
      </c>
      <c r="F855" t="str">
        <f>CONCATENATE(B855," ",C855, " ",D855)</f>
        <v xml:space="preserve"> parallel-search 1 1</v>
      </c>
      <c r="G855" s="3">
        <v>2.16</v>
      </c>
    </row>
    <row r="856" spans="1:7" x14ac:dyDescent="0.25">
      <c r="A856" s="2">
        <v>0</v>
      </c>
      <c r="B856" s="2" t="s">
        <v>20</v>
      </c>
      <c r="C856" s="2">
        <v>1</v>
      </c>
      <c r="D856" s="2">
        <v>1</v>
      </c>
      <c r="F856" t="str">
        <f>CONCATENATE(B856," ",C856, " ",D856)</f>
        <v xml:space="preserve"> parallel-search 1 1</v>
      </c>
      <c r="G856" s="3">
        <v>2.4700000000000002</v>
      </c>
    </row>
    <row r="857" spans="1:7" x14ac:dyDescent="0.25">
      <c r="A857" s="2">
        <v>0</v>
      </c>
      <c r="B857" s="2" t="s">
        <v>20</v>
      </c>
      <c r="C857" s="2">
        <v>1</v>
      </c>
      <c r="D857" s="2">
        <v>1</v>
      </c>
      <c r="F857" t="str">
        <f>CONCATENATE(B857," ",C857, " ",D857)</f>
        <v xml:space="preserve"> parallel-search 1 1</v>
      </c>
      <c r="G857" s="3">
        <v>5.79</v>
      </c>
    </row>
    <row r="858" spans="1:7" x14ac:dyDescent="0.25">
      <c r="A858" s="2">
        <v>0</v>
      </c>
      <c r="B858" s="2" t="s">
        <v>20</v>
      </c>
      <c r="C858" s="2">
        <v>1</v>
      </c>
      <c r="D858" s="2">
        <v>1</v>
      </c>
      <c r="F858" t="str">
        <f>CONCATENATE(B858," ",C858, " ",D858)</f>
        <v xml:space="preserve"> parallel-search 1 1</v>
      </c>
      <c r="G858" s="3">
        <v>3.43</v>
      </c>
    </row>
    <row r="859" spans="1:7" x14ac:dyDescent="0.25">
      <c r="A859" s="2">
        <v>0</v>
      </c>
      <c r="B859" s="2" t="s">
        <v>20</v>
      </c>
      <c r="C859" s="2">
        <v>1</v>
      </c>
      <c r="D859" s="2">
        <v>1</v>
      </c>
      <c r="F859" t="str">
        <f>CONCATENATE(B859," ",C859, " ",D859)</f>
        <v xml:space="preserve"> parallel-search 1 1</v>
      </c>
      <c r="G859" s="3">
        <v>2.6</v>
      </c>
    </row>
    <row r="860" spans="1:7" x14ac:dyDescent="0.25">
      <c r="A860" s="2">
        <v>0</v>
      </c>
      <c r="B860" s="2" t="s">
        <v>20</v>
      </c>
      <c r="C860" s="2">
        <v>1</v>
      </c>
      <c r="D860" s="2">
        <v>1</v>
      </c>
      <c r="F860" t="str">
        <f>CONCATENATE(B860," ",C860, " ",D860)</f>
        <v xml:space="preserve"> parallel-search 1 1</v>
      </c>
      <c r="G860" s="3">
        <v>5.31</v>
      </c>
    </row>
    <row r="861" spans="1:7" x14ac:dyDescent="0.25">
      <c r="A861" s="2">
        <v>0</v>
      </c>
      <c r="B861" s="2" t="s">
        <v>20</v>
      </c>
      <c r="C861" s="2">
        <v>1</v>
      </c>
      <c r="D861" s="2">
        <v>1</v>
      </c>
      <c r="F861" t="str">
        <f>CONCATENATE(B861," ",C861, " ",D861)</f>
        <v xml:space="preserve"> parallel-search 1 1</v>
      </c>
      <c r="G861" s="3">
        <v>3.75</v>
      </c>
    </row>
    <row r="862" spans="1:7" x14ac:dyDescent="0.25">
      <c r="A862" s="2">
        <v>0</v>
      </c>
      <c r="B862" s="2" t="s">
        <v>20</v>
      </c>
      <c r="C862" s="2">
        <v>1</v>
      </c>
      <c r="D862" s="2">
        <v>1</v>
      </c>
      <c r="F862" t="str">
        <f>CONCATENATE(B862," ",C862, " ",D862)</f>
        <v xml:space="preserve"> parallel-search 1 1</v>
      </c>
      <c r="G862" s="3">
        <v>2.7</v>
      </c>
    </row>
    <row r="863" spans="1:7" x14ac:dyDescent="0.25">
      <c r="A863" s="2">
        <v>0</v>
      </c>
      <c r="B863" s="2" t="s">
        <v>20</v>
      </c>
      <c r="C863" s="2">
        <v>1</v>
      </c>
      <c r="D863" s="2">
        <v>1</v>
      </c>
      <c r="F863" t="str">
        <f>CONCATENATE(B863," ",C863, " ",D863)</f>
        <v xml:space="preserve"> parallel-search 1 1</v>
      </c>
      <c r="G863" s="3">
        <v>6.19</v>
      </c>
    </row>
    <row r="864" spans="1:7" x14ac:dyDescent="0.25">
      <c r="A864" s="2">
        <v>0</v>
      </c>
      <c r="B864" s="2" t="s">
        <v>20</v>
      </c>
      <c r="C864" s="2">
        <v>1</v>
      </c>
      <c r="D864" s="2">
        <v>1</v>
      </c>
      <c r="F864" t="str">
        <f>CONCATENATE(B864," ",C864, " ",D864)</f>
        <v xml:space="preserve"> parallel-search 1 1</v>
      </c>
      <c r="G864" s="3">
        <v>3.96</v>
      </c>
    </row>
    <row r="865" spans="1:7" x14ac:dyDescent="0.25">
      <c r="A865" s="2">
        <v>0</v>
      </c>
      <c r="B865" s="2" t="s">
        <v>20</v>
      </c>
      <c r="C865" s="2">
        <v>1</v>
      </c>
      <c r="D865" s="2">
        <v>1</v>
      </c>
      <c r="F865" t="str">
        <f>CONCATENATE(B865," ",C865, " ",D865)</f>
        <v xml:space="preserve"> parallel-search 1 1</v>
      </c>
      <c r="G865" s="3">
        <v>2.41</v>
      </c>
    </row>
    <row r="866" spans="1:7" x14ac:dyDescent="0.25">
      <c r="A866" s="2">
        <v>0</v>
      </c>
      <c r="B866" s="2" t="s">
        <v>20</v>
      </c>
      <c r="C866" s="2">
        <v>1</v>
      </c>
      <c r="D866" s="2">
        <v>1</v>
      </c>
      <c r="F866" t="str">
        <f>CONCATENATE(B866," ",C866, " ",D866)</f>
        <v xml:space="preserve"> parallel-search 1 1</v>
      </c>
      <c r="G866" s="3">
        <v>6.49</v>
      </c>
    </row>
    <row r="867" spans="1:7" x14ac:dyDescent="0.25">
      <c r="A867" s="2">
        <v>0</v>
      </c>
      <c r="B867" s="2" t="s">
        <v>20</v>
      </c>
      <c r="C867" s="2">
        <v>1</v>
      </c>
      <c r="D867" s="2">
        <v>1</v>
      </c>
      <c r="F867" t="str">
        <f>CONCATENATE(B867," ",C867, " ",D867)</f>
        <v xml:space="preserve"> parallel-search 1 1</v>
      </c>
      <c r="G867" s="3">
        <v>4.21</v>
      </c>
    </row>
    <row r="868" spans="1:7" x14ac:dyDescent="0.25">
      <c r="A868" s="2">
        <v>0</v>
      </c>
      <c r="B868" s="2" t="s">
        <v>20</v>
      </c>
      <c r="C868" s="2">
        <v>1</v>
      </c>
      <c r="D868" s="2">
        <v>1</v>
      </c>
      <c r="F868" t="str">
        <f>CONCATENATE(B868," ",C868, " ",D868)</f>
        <v xml:space="preserve"> parallel-search 1 1</v>
      </c>
      <c r="G868" s="3">
        <v>2.8</v>
      </c>
    </row>
    <row r="869" spans="1:7" x14ac:dyDescent="0.25">
      <c r="A869" s="2">
        <v>0</v>
      </c>
      <c r="B869" s="2" t="s">
        <v>20</v>
      </c>
      <c r="C869" s="2">
        <v>1</v>
      </c>
      <c r="D869" s="2">
        <v>1</v>
      </c>
      <c r="F869" t="str">
        <f>CONCATENATE(B869," ",C869, " ",D869)</f>
        <v xml:space="preserve"> parallel-search 1 1</v>
      </c>
      <c r="G869" s="3">
        <v>7.54</v>
      </c>
    </row>
    <row r="870" spans="1:7" x14ac:dyDescent="0.25">
      <c r="A870" s="2">
        <v>0</v>
      </c>
      <c r="B870" s="2" t="s">
        <v>20</v>
      </c>
      <c r="C870" s="2">
        <v>1</v>
      </c>
      <c r="D870" s="2">
        <v>1</v>
      </c>
      <c r="F870" t="str">
        <f>CONCATENATE(B870," ",C870, " ",D870)</f>
        <v xml:space="preserve"> parallel-search 1 1</v>
      </c>
      <c r="G870" s="3">
        <v>3.87</v>
      </c>
    </row>
    <row r="871" spans="1:7" x14ac:dyDescent="0.25">
      <c r="A871" s="2">
        <v>0</v>
      </c>
      <c r="B871" s="2" t="s">
        <v>20</v>
      </c>
      <c r="C871" s="2">
        <v>1</v>
      </c>
      <c r="D871" s="2">
        <v>1</v>
      </c>
      <c r="F871" t="str">
        <f>CONCATENATE(B871," ",C871, " ",D871)</f>
        <v xml:space="preserve"> parallel-search 1 1</v>
      </c>
      <c r="G871" s="3">
        <v>2.4300000000000002</v>
      </c>
    </row>
    <row r="872" spans="1:7" x14ac:dyDescent="0.25">
      <c r="A872" s="2">
        <v>0</v>
      </c>
      <c r="B872" s="2" t="s">
        <v>20</v>
      </c>
      <c r="C872" s="2">
        <v>1</v>
      </c>
      <c r="D872" s="2">
        <v>1</v>
      </c>
      <c r="F872" t="str">
        <f>CONCATENATE(B872," ",C872, " ",D872)</f>
        <v xml:space="preserve"> parallel-search 1 1</v>
      </c>
      <c r="G872" s="3">
        <v>5.74</v>
      </c>
    </row>
    <row r="873" spans="1:7" x14ac:dyDescent="0.25">
      <c r="A873" s="2">
        <v>0</v>
      </c>
      <c r="B873" s="2" t="s">
        <v>20</v>
      </c>
      <c r="C873" s="2">
        <v>1</v>
      </c>
      <c r="D873" s="2">
        <v>1</v>
      </c>
      <c r="F873" t="str">
        <f>CONCATENATE(B873," ",C873, " ",D873)</f>
        <v xml:space="preserve"> parallel-search 1 1</v>
      </c>
      <c r="G873" s="3">
        <v>4.05</v>
      </c>
    </row>
    <row r="874" spans="1:7" x14ac:dyDescent="0.25">
      <c r="A874" s="2">
        <v>0</v>
      </c>
      <c r="B874" s="2" t="s">
        <v>20</v>
      </c>
      <c r="C874" s="2">
        <v>1</v>
      </c>
      <c r="D874" s="2">
        <v>1</v>
      </c>
      <c r="F874" t="str">
        <f>CONCATENATE(B874," ",C874, " ",D874)</f>
        <v xml:space="preserve"> parallel-search 1 1</v>
      </c>
      <c r="G874" s="3">
        <v>2.34</v>
      </c>
    </row>
    <row r="875" spans="1:7" x14ac:dyDescent="0.25">
      <c r="A875" s="2">
        <v>0</v>
      </c>
      <c r="B875" s="2" t="s">
        <v>20</v>
      </c>
      <c r="C875" s="2">
        <v>1</v>
      </c>
      <c r="D875" s="2">
        <v>1</v>
      </c>
      <c r="F875" t="str">
        <f>CONCATENATE(B875," ",C875, " ",D875)</f>
        <v xml:space="preserve"> parallel-search 1 1</v>
      </c>
      <c r="G875" s="3">
        <v>5.49</v>
      </c>
    </row>
    <row r="876" spans="1:7" x14ac:dyDescent="0.25">
      <c r="A876" s="2">
        <v>0</v>
      </c>
      <c r="B876" s="2" t="s">
        <v>20</v>
      </c>
      <c r="C876" s="2">
        <v>1</v>
      </c>
      <c r="D876" s="2">
        <v>1</v>
      </c>
      <c r="F876" t="str">
        <f>CONCATENATE(B876," ",C876, " ",D876)</f>
        <v xml:space="preserve"> parallel-search 1 1</v>
      </c>
      <c r="G876" s="3">
        <v>3.83</v>
      </c>
    </row>
    <row r="877" spans="1:7" x14ac:dyDescent="0.25">
      <c r="A877" s="2">
        <v>0</v>
      </c>
      <c r="B877" s="2" t="s">
        <v>20</v>
      </c>
      <c r="C877" s="2">
        <v>1</v>
      </c>
      <c r="D877" s="2">
        <v>1</v>
      </c>
      <c r="F877" t="str">
        <f>CONCATENATE(B877," ",C877, " ",D877)</f>
        <v xml:space="preserve"> parallel-search 1 1</v>
      </c>
      <c r="G877" s="3">
        <v>2.2999999999999998</v>
      </c>
    </row>
    <row r="878" spans="1:7" x14ac:dyDescent="0.25">
      <c r="A878" s="2">
        <v>0</v>
      </c>
      <c r="B878" s="2" t="s">
        <v>20</v>
      </c>
      <c r="C878" s="2">
        <v>1</v>
      </c>
      <c r="D878" s="2">
        <v>1</v>
      </c>
      <c r="F878" t="str">
        <f>CONCATENATE(B878," ",C878, " ",D878)</f>
        <v xml:space="preserve"> parallel-search 1 1</v>
      </c>
      <c r="G878" s="3">
        <v>5.86</v>
      </c>
    </row>
    <row r="879" spans="1:7" x14ac:dyDescent="0.25">
      <c r="A879" s="2">
        <v>0</v>
      </c>
      <c r="B879" s="2" t="s">
        <v>20</v>
      </c>
      <c r="C879" s="2">
        <v>1</v>
      </c>
      <c r="D879" s="2">
        <v>1</v>
      </c>
      <c r="F879" t="str">
        <f>CONCATENATE(B879," ",C879, " ",D879)</f>
        <v xml:space="preserve"> parallel-search 1 1</v>
      </c>
      <c r="G879" s="3">
        <v>4.17</v>
      </c>
    </row>
    <row r="880" spans="1:7" x14ac:dyDescent="0.25">
      <c r="A880" s="2">
        <v>0</v>
      </c>
      <c r="B880" s="2" t="s">
        <v>20</v>
      </c>
      <c r="C880" s="2">
        <v>1</v>
      </c>
      <c r="D880" s="2">
        <v>1</v>
      </c>
      <c r="F880" t="str">
        <f>CONCATENATE(B880," ",C880, " ",D880)</f>
        <v xml:space="preserve"> parallel-search 1 1</v>
      </c>
      <c r="G880" s="3">
        <v>2.48</v>
      </c>
    </row>
    <row r="881" spans="1:7" x14ac:dyDescent="0.25">
      <c r="A881" s="2">
        <v>0</v>
      </c>
      <c r="B881" s="2" t="s">
        <v>20</v>
      </c>
      <c r="C881" s="2">
        <v>1</v>
      </c>
      <c r="D881" s="2">
        <v>1</v>
      </c>
      <c r="F881" t="str">
        <f>CONCATENATE(B881," ",C881, " ",D881)</f>
        <v xml:space="preserve"> parallel-search 1 1</v>
      </c>
      <c r="G881" s="3">
        <v>4.9400000000000004</v>
      </c>
    </row>
    <row r="882" spans="1:7" x14ac:dyDescent="0.25">
      <c r="A882" s="2">
        <v>0</v>
      </c>
      <c r="B882" s="2" t="s">
        <v>20</v>
      </c>
      <c r="C882" s="2">
        <v>1</v>
      </c>
      <c r="D882" s="2">
        <v>1</v>
      </c>
      <c r="F882" t="str">
        <f>CONCATENATE(B882," ",C882, " ",D882)</f>
        <v xml:space="preserve"> parallel-search 1 1</v>
      </c>
      <c r="G882" s="3">
        <v>3.82</v>
      </c>
    </row>
    <row r="883" spans="1:7" x14ac:dyDescent="0.25">
      <c r="A883" s="2">
        <v>0</v>
      </c>
      <c r="B883" s="2" t="s">
        <v>20</v>
      </c>
      <c r="C883" s="2">
        <v>1</v>
      </c>
      <c r="D883" s="2">
        <v>1</v>
      </c>
      <c r="F883" t="str">
        <f>CONCATENATE(B883," ",C883, " ",D883)</f>
        <v xml:space="preserve"> parallel-search 1 1</v>
      </c>
      <c r="G883" s="3">
        <v>2.08</v>
      </c>
    </row>
    <row r="884" spans="1:7" x14ac:dyDescent="0.25">
      <c r="A884" s="2">
        <v>0</v>
      </c>
      <c r="B884" s="2" t="s">
        <v>20</v>
      </c>
      <c r="C884" s="2">
        <v>1</v>
      </c>
      <c r="D884" s="2">
        <v>1</v>
      </c>
      <c r="F884" t="str">
        <f>CONCATENATE(B884," ",C884, " ",D884)</f>
        <v xml:space="preserve"> parallel-search 1 1</v>
      </c>
      <c r="G884" s="3">
        <v>7.36</v>
      </c>
    </row>
    <row r="885" spans="1:7" x14ac:dyDescent="0.25">
      <c r="A885" s="2">
        <v>0</v>
      </c>
      <c r="B885" s="2" t="s">
        <v>20</v>
      </c>
      <c r="C885" s="2">
        <v>1</v>
      </c>
      <c r="D885" s="2">
        <v>1</v>
      </c>
      <c r="F885" t="str">
        <f>CONCATENATE(B885," ",C885, " ",D885)</f>
        <v xml:space="preserve"> parallel-search 1 1</v>
      </c>
      <c r="G885" s="3">
        <v>3.82</v>
      </c>
    </row>
    <row r="886" spans="1:7" x14ac:dyDescent="0.25">
      <c r="A886" s="2">
        <v>0</v>
      </c>
      <c r="B886" s="2" t="s">
        <v>20</v>
      </c>
      <c r="C886" s="2">
        <v>1</v>
      </c>
      <c r="D886" s="2">
        <v>1</v>
      </c>
      <c r="F886" t="str">
        <f>CONCATENATE(B886," ",C886, " ",D886)</f>
        <v xml:space="preserve"> parallel-search 1 1</v>
      </c>
      <c r="G886" s="3">
        <v>2.33</v>
      </c>
    </row>
    <row r="887" spans="1:7" x14ac:dyDescent="0.25">
      <c r="A887" s="2">
        <v>0</v>
      </c>
      <c r="B887" s="2" t="s">
        <v>20</v>
      </c>
      <c r="C887" s="2">
        <v>1</v>
      </c>
      <c r="D887" s="2">
        <v>1</v>
      </c>
      <c r="F887" t="str">
        <f>CONCATENATE(B887," ",C887, " ",D887)</f>
        <v xml:space="preserve"> parallel-search 1 1</v>
      </c>
      <c r="G887" s="3">
        <v>5.44</v>
      </c>
    </row>
    <row r="888" spans="1:7" x14ac:dyDescent="0.25">
      <c r="A888" s="2">
        <v>0</v>
      </c>
      <c r="B888" s="2" t="s">
        <v>20</v>
      </c>
      <c r="C888" s="2">
        <v>1</v>
      </c>
      <c r="D888" s="2">
        <v>1</v>
      </c>
      <c r="F888" t="str">
        <f>CONCATENATE(B888," ",C888, " ",D888)</f>
        <v xml:space="preserve"> parallel-search 1 1</v>
      </c>
      <c r="G888" s="3">
        <v>3.92</v>
      </c>
    </row>
    <row r="889" spans="1:7" x14ac:dyDescent="0.25">
      <c r="A889" s="2">
        <v>0</v>
      </c>
      <c r="B889" s="2" t="s">
        <v>20</v>
      </c>
      <c r="C889" s="2">
        <v>1</v>
      </c>
      <c r="D889" s="2">
        <v>1</v>
      </c>
      <c r="F889" t="str">
        <f>CONCATENATE(B889," ",C889, " ",D889)</f>
        <v xml:space="preserve"> parallel-search 1 1</v>
      </c>
      <c r="G889" s="3">
        <v>2.21</v>
      </c>
    </row>
    <row r="890" spans="1:7" x14ac:dyDescent="0.25">
      <c r="A890" s="2">
        <v>0</v>
      </c>
      <c r="B890" s="2" t="s">
        <v>20</v>
      </c>
      <c r="C890" s="2">
        <v>1</v>
      </c>
      <c r="D890" s="2">
        <v>1</v>
      </c>
      <c r="F890" t="str">
        <f>CONCATENATE(B890," ",C890, " ",D890)</f>
        <v xml:space="preserve"> parallel-search 1 1</v>
      </c>
      <c r="G890" s="3">
        <v>5.71</v>
      </c>
    </row>
    <row r="891" spans="1:7" x14ac:dyDescent="0.25">
      <c r="A891" s="2">
        <v>0</v>
      </c>
      <c r="B891" s="2" t="s">
        <v>20</v>
      </c>
      <c r="C891" s="2">
        <v>1</v>
      </c>
      <c r="D891" s="2">
        <v>1</v>
      </c>
      <c r="F891" t="str">
        <f>CONCATENATE(B891," ",C891, " ",D891)</f>
        <v xml:space="preserve"> parallel-search 1 1</v>
      </c>
      <c r="G891" s="3">
        <v>3.88</v>
      </c>
    </row>
    <row r="892" spans="1:7" x14ac:dyDescent="0.25">
      <c r="A892" s="2">
        <v>0</v>
      </c>
      <c r="B892" s="2" t="s">
        <v>20</v>
      </c>
      <c r="C892" s="2">
        <v>1</v>
      </c>
      <c r="D892" s="2">
        <v>1</v>
      </c>
      <c r="F892" t="str">
        <f>CONCATENATE(B892," ",C892, " ",D892)</f>
        <v xml:space="preserve"> parallel-search 1 1</v>
      </c>
      <c r="G892" s="3">
        <v>2.27</v>
      </c>
    </row>
    <row r="893" spans="1:7" x14ac:dyDescent="0.25">
      <c r="A893" s="2">
        <v>0</v>
      </c>
      <c r="B893" s="2" t="s">
        <v>20</v>
      </c>
      <c r="C893" s="2">
        <v>1</v>
      </c>
      <c r="D893" s="2">
        <v>1</v>
      </c>
      <c r="F893" t="str">
        <f>CONCATENATE(B893," ",C893, " ",D893)</f>
        <v xml:space="preserve"> parallel-search 1 1</v>
      </c>
      <c r="G893" s="3">
        <v>5.42</v>
      </c>
    </row>
    <row r="894" spans="1:7" x14ac:dyDescent="0.25">
      <c r="A894" s="2">
        <v>0</v>
      </c>
      <c r="B894" s="2" t="s">
        <v>20</v>
      </c>
      <c r="C894" s="2">
        <v>1</v>
      </c>
      <c r="D894" s="2">
        <v>1</v>
      </c>
      <c r="F894" t="str">
        <f>CONCATENATE(B894," ",C894, " ",D894)</f>
        <v xml:space="preserve"> parallel-search 1 1</v>
      </c>
      <c r="G894" s="3">
        <v>3.95</v>
      </c>
    </row>
    <row r="895" spans="1:7" x14ac:dyDescent="0.25">
      <c r="A895" s="2">
        <v>0</v>
      </c>
      <c r="B895" s="2" t="s">
        <v>20</v>
      </c>
      <c r="C895" s="2">
        <v>1</v>
      </c>
      <c r="D895" s="2">
        <v>1</v>
      </c>
      <c r="F895" t="str">
        <f>CONCATENATE(B895," ",C895, " ",D895)</f>
        <v xml:space="preserve"> parallel-search 1 1</v>
      </c>
      <c r="G895" s="3">
        <v>3.41</v>
      </c>
    </row>
    <row r="896" spans="1:7" x14ac:dyDescent="0.25">
      <c r="A896" s="2">
        <v>0</v>
      </c>
      <c r="B896" s="2" t="s">
        <v>20</v>
      </c>
      <c r="C896" s="2">
        <v>1</v>
      </c>
      <c r="D896" s="2">
        <v>1</v>
      </c>
      <c r="F896" t="str">
        <f>CONCATENATE(B896," ",C896, " ",D896)</f>
        <v xml:space="preserve"> parallel-search 1 1</v>
      </c>
      <c r="G896" s="3">
        <v>5.56</v>
      </c>
    </row>
    <row r="897" spans="1:7" x14ac:dyDescent="0.25">
      <c r="A897" s="2">
        <v>0</v>
      </c>
      <c r="B897" s="2" t="s">
        <v>20</v>
      </c>
      <c r="C897" s="2">
        <v>1</v>
      </c>
      <c r="D897" s="2">
        <v>1</v>
      </c>
      <c r="F897" t="str">
        <f>CONCATENATE(B897," ",C897, " ",D897)</f>
        <v xml:space="preserve"> parallel-search 1 1</v>
      </c>
      <c r="G897" s="3">
        <v>4.1900000000000004</v>
      </c>
    </row>
    <row r="898" spans="1:7" x14ac:dyDescent="0.25">
      <c r="A898" s="2">
        <v>0</v>
      </c>
      <c r="B898" s="2" t="s">
        <v>20</v>
      </c>
      <c r="C898" s="2">
        <v>1</v>
      </c>
      <c r="D898" s="2">
        <v>1</v>
      </c>
      <c r="F898" t="str">
        <f>CONCATENATE(B898," ",C898, " ",D898)</f>
        <v xml:space="preserve"> parallel-search 1 1</v>
      </c>
      <c r="G898" s="3">
        <v>2.5499999999999998</v>
      </c>
    </row>
    <row r="899" spans="1:7" x14ac:dyDescent="0.25">
      <c r="A899" s="2">
        <v>0</v>
      </c>
      <c r="B899" s="2" t="s">
        <v>20</v>
      </c>
      <c r="C899" s="2">
        <v>1</v>
      </c>
      <c r="D899" s="2">
        <v>1</v>
      </c>
      <c r="F899" t="str">
        <f>CONCATENATE(B899," ",C899, " ",D899)</f>
        <v xml:space="preserve"> parallel-search 1 1</v>
      </c>
      <c r="G899" s="3">
        <v>4.9400000000000004</v>
      </c>
    </row>
    <row r="900" spans="1:7" x14ac:dyDescent="0.25">
      <c r="A900" s="2">
        <v>0</v>
      </c>
      <c r="B900" s="2" t="s">
        <v>20</v>
      </c>
      <c r="C900" s="2">
        <v>1</v>
      </c>
      <c r="D900" s="2">
        <v>1</v>
      </c>
      <c r="F900" t="str">
        <f>CONCATENATE(B900," ",C900, " ",D900)</f>
        <v xml:space="preserve"> parallel-search 1 1</v>
      </c>
      <c r="G900" s="3">
        <v>3.12</v>
      </c>
    </row>
    <row r="901" spans="1:7" x14ac:dyDescent="0.25">
      <c r="A901" s="2">
        <v>0</v>
      </c>
      <c r="B901" s="2" t="s">
        <v>20</v>
      </c>
      <c r="C901" s="2">
        <v>1</v>
      </c>
      <c r="D901" s="2">
        <v>1</v>
      </c>
      <c r="F901" t="str">
        <f>CONCATENATE(B901," ",C901, " ",D901)</f>
        <v xml:space="preserve"> parallel-search 1 1</v>
      </c>
      <c r="G901" s="3">
        <v>2.78</v>
      </c>
    </row>
    <row r="902" spans="1:7" x14ac:dyDescent="0.25">
      <c r="A902" s="2">
        <v>0</v>
      </c>
      <c r="B902" s="2" t="s">
        <v>20</v>
      </c>
      <c r="C902" s="2">
        <v>1</v>
      </c>
      <c r="D902" s="2">
        <v>2</v>
      </c>
      <c r="F902" t="str">
        <f>CONCATENATE(B902," ",C902, " ",D902)</f>
        <v xml:space="preserve"> parallel-search 1 2</v>
      </c>
      <c r="G902" s="3">
        <v>4.6449999999999996</v>
      </c>
    </row>
    <row r="903" spans="1:7" x14ac:dyDescent="0.25">
      <c r="A903" s="2">
        <v>0</v>
      </c>
      <c r="B903" s="2" t="s">
        <v>20</v>
      </c>
      <c r="C903" s="2">
        <v>1</v>
      </c>
      <c r="D903" s="2">
        <v>2</v>
      </c>
      <c r="F903" t="str">
        <f>CONCATENATE(B903," ",C903, " ",D903)</f>
        <v xml:space="preserve"> parallel-search 1 2</v>
      </c>
      <c r="G903" s="3">
        <v>3.5550000000000002</v>
      </c>
    </row>
    <row r="904" spans="1:7" x14ac:dyDescent="0.25">
      <c r="A904" s="2">
        <v>0</v>
      </c>
      <c r="B904" s="2" t="s">
        <v>20</v>
      </c>
      <c r="C904" s="2">
        <v>1</v>
      </c>
      <c r="D904" s="2">
        <v>2</v>
      </c>
      <c r="F904" t="str">
        <f>CONCATENATE(B904," ",C904, " ",D904)</f>
        <v xml:space="preserve"> parallel-search 1 2</v>
      </c>
      <c r="G904" s="3">
        <v>2.27</v>
      </c>
    </row>
    <row r="905" spans="1:7" x14ac:dyDescent="0.25">
      <c r="A905" s="2">
        <v>0</v>
      </c>
      <c r="B905" s="2" t="s">
        <v>20</v>
      </c>
      <c r="C905" s="2">
        <v>1</v>
      </c>
      <c r="D905" s="2">
        <v>2</v>
      </c>
      <c r="F905" t="str">
        <f>CONCATENATE(B905," ",C905, " ",D905)</f>
        <v xml:space="preserve"> parallel-search 1 2</v>
      </c>
      <c r="G905" s="3">
        <v>5.6550000000000002</v>
      </c>
    </row>
    <row r="906" spans="1:7" x14ac:dyDescent="0.25">
      <c r="A906" s="2">
        <v>0</v>
      </c>
      <c r="B906" s="2" t="s">
        <v>20</v>
      </c>
      <c r="C906" s="2">
        <v>1</v>
      </c>
      <c r="D906" s="2">
        <v>2</v>
      </c>
      <c r="F906" t="str">
        <f>CONCATENATE(B906," ",C906, " ",D906)</f>
        <v xml:space="preserve"> parallel-search 1 2</v>
      </c>
      <c r="G906" s="3">
        <v>4.07</v>
      </c>
    </row>
    <row r="907" spans="1:7" x14ac:dyDescent="0.25">
      <c r="A907" s="2">
        <v>0</v>
      </c>
      <c r="B907" s="2" t="s">
        <v>20</v>
      </c>
      <c r="C907" s="2">
        <v>1</v>
      </c>
      <c r="D907" s="2">
        <v>2</v>
      </c>
      <c r="F907" t="str">
        <f>CONCATENATE(B907," ",C907, " ",D907)</f>
        <v xml:space="preserve"> parallel-search 1 2</v>
      </c>
      <c r="G907" s="3">
        <v>2.82</v>
      </c>
    </row>
    <row r="908" spans="1:7" x14ac:dyDescent="0.25">
      <c r="A908" s="2">
        <v>0</v>
      </c>
      <c r="B908" s="2" t="s">
        <v>20</v>
      </c>
      <c r="C908" s="2">
        <v>1</v>
      </c>
      <c r="D908" s="2">
        <v>2</v>
      </c>
      <c r="F908" t="str">
        <f>CONCATENATE(B908," ",C908, " ",D908)</f>
        <v xml:space="preserve"> parallel-search 1 2</v>
      </c>
      <c r="G908" s="3">
        <v>4.41</v>
      </c>
    </row>
    <row r="909" spans="1:7" x14ac:dyDescent="0.25">
      <c r="A909" s="2">
        <v>0</v>
      </c>
      <c r="B909" s="2" t="s">
        <v>20</v>
      </c>
      <c r="C909" s="2">
        <v>1</v>
      </c>
      <c r="D909" s="2">
        <v>2</v>
      </c>
      <c r="F909" t="str">
        <f>CONCATENATE(B909," ",C909, " ",D909)</f>
        <v xml:space="preserve"> parallel-search 1 2</v>
      </c>
      <c r="G909" s="3">
        <v>3.4</v>
      </c>
    </row>
    <row r="910" spans="1:7" x14ac:dyDescent="0.25">
      <c r="A910" s="2">
        <v>0</v>
      </c>
      <c r="B910" s="2" t="s">
        <v>20</v>
      </c>
      <c r="C910" s="2">
        <v>1</v>
      </c>
      <c r="D910" s="2">
        <v>2</v>
      </c>
      <c r="F910" t="str">
        <f>CONCATENATE(B910," ",C910, " ",D910)</f>
        <v xml:space="preserve"> parallel-search 1 2</v>
      </c>
      <c r="G910" s="3">
        <v>2.0649999999999999</v>
      </c>
    </row>
    <row r="911" spans="1:7" x14ac:dyDescent="0.25">
      <c r="A911" s="2">
        <v>0</v>
      </c>
      <c r="B911" s="2" t="s">
        <v>20</v>
      </c>
      <c r="C911" s="2">
        <v>1</v>
      </c>
      <c r="D911" s="2">
        <v>2</v>
      </c>
      <c r="F911" t="str">
        <f>CONCATENATE(B911," ",C911, " ",D911)</f>
        <v xml:space="preserve"> parallel-search 1 2</v>
      </c>
      <c r="G911" s="3">
        <v>5.61</v>
      </c>
    </row>
    <row r="912" spans="1:7" x14ac:dyDescent="0.25">
      <c r="A912" s="2">
        <v>0</v>
      </c>
      <c r="B912" s="2" t="s">
        <v>20</v>
      </c>
      <c r="C912" s="2">
        <v>1</v>
      </c>
      <c r="D912" s="2">
        <v>2</v>
      </c>
      <c r="F912" t="str">
        <f>CONCATENATE(B912," ",C912, " ",D912)</f>
        <v xml:space="preserve"> parallel-search 1 2</v>
      </c>
      <c r="G912" s="3">
        <v>3.55</v>
      </c>
    </row>
    <row r="913" spans="1:7" x14ac:dyDescent="0.25">
      <c r="A913" s="2">
        <v>0</v>
      </c>
      <c r="B913" s="2" t="s">
        <v>20</v>
      </c>
      <c r="C913" s="2">
        <v>1</v>
      </c>
      <c r="D913" s="2">
        <v>2</v>
      </c>
      <c r="F913" t="str">
        <f>CONCATENATE(B913," ",C913, " ",D913)</f>
        <v xml:space="preserve"> parallel-search 1 2</v>
      </c>
      <c r="G913" s="3">
        <v>1.99</v>
      </c>
    </row>
    <row r="914" spans="1:7" x14ac:dyDescent="0.25">
      <c r="A914" s="2">
        <v>0</v>
      </c>
      <c r="B914" s="2" t="s">
        <v>20</v>
      </c>
      <c r="C914" s="2">
        <v>1</v>
      </c>
      <c r="D914" s="2">
        <v>2</v>
      </c>
      <c r="F914" t="str">
        <f>CONCATENATE(B914," ",C914, " ",D914)</f>
        <v xml:space="preserve"> parallel-search 1 2</v>
      </c>
      <c r="G914" s="3">
        <v>5.9249999999999998</v>
      </c>
    </row>
    <row r="915" spans="1:7" x14ac:dyDescent="0.25">
      <c r="A915" s="2">
        <v>0</v>
      </c>
      <c r="B915" s="2" t="s">
        <v>20</v>
      </c>
      <c r="C915" s="2">
        <v>1</v>
      </c>
      <c r="D915" s="2">
        <v>2</v>
      </c>
      <c r="F915" t="str">
        <f>CONCATENATE(B915," ",C915, " ",D915)</f>
        <v xml:space="preserve"> parallel-search 1 2</v>
      </c>
      <c r="G915" s="3">
        <v>3.2549999999999999</v>
      </c>
    </row>
    <row r="916" spans="1:7" x14ac:dyDescent="0.25">
      <c r="A916" s="2">
        <v>0</v>
      </c>
      <c r="B916" s="2" t="s">
        <v>20</v>
      </c>
      <c r="C916" s="2">
        <v>1</v>
      </c>
      <c r="D916" s="2">
        <v>2</v>
      </c>
      <c r="F916" t="str">
        <f>CONCATENATE(B916," ",C916, " ",D916)</f>
        <v xml:space="preserve"> parallel-search 1 2</v>
      </c>
      <c r="G916" s="3">
        <v>2.2650000000000001</v>
      </c>
    </row>
    <row r="917" spans="1:7" x14ac:dyDescent="0.25">
      <c r="A917" s="2">
        <v>0</v>
      </c>
      <c r="B917" s="2" t="s">
        <v>20</v>
      </c>
      <c r="C917" s="2">
        <v>1</v>
      </c>
      <c r="D917" s="2">
        <v>2</v>
      </c>
      <c r="F917" t="str">
        <f>CONCATENATE(B917," ",C917, " ",D917)</f>
        <v xml:space="preserve"> parallel-search 1 2</v>
      </c>
      <c r="G917" s="3">
        <v>5.55</v>
      </c>
    </row>
    <row r="918" spans="1:7" x14ac:dyDescent="0.25">
      <c r="A918" s="2">
        <v>0</v>
      </c>
      <c r="B918" s="2" t="s">
        <v>20</v>
      </c>
      <c r="C918" s="2">
        <v>1</v>
      </c>
      <c r="D918" s="2">
        <v>2</v>
      </c>
      <c r="F918" t="str">
        <f>CONCATENATE(B918," ",C918, " ",D918)</f>
        <v xml:space="preserve"> parallel-search 1 2</v>
      </c>
      <c r="G918" s="3">
        <v>3.4649999999999999</v>
      </c>
    </row>
    <row r="919" spans="1:7" x14ac:dyDescent="0.25">
      <c r="A919" s="2">
        <v>0</v>
      </c>
      <c r="B919" s="2" t="s">
        <v>20</v>
      </c>
      <c r="C919" s="2">
        <v>1</v>
      </c>
      <c r="D919" s="2">
        <v>2</v>
      </c>
      <c r="F919" t="str">
        <f>CONCATENATE(B919," ",C919, " ",D919)</f>
        <v xml:space="preserve"> parallel-search 1 2</v>
      </c>
      <c r="G919" s="3">
        <v>2.0699999999999998</v>
      </c>
    </row>
    <row r="920" spans="1:7" x14ac:dyDescent="0.25">
      <c r="A920" s="2">
        <v>0</v>
      </c>
      <c r="B920" s="2" t="s">
        <v>20</v>
      </c>
      <c r="C920" s="2">
        <v>1</v>
      </c>
      <c r="D920" s="2">
        <v>2</v>
      </c>
      <c r="F920" t="str">
        <f>CONCATENATE(B920," ",C920, " ",D920)</f>
        <v xml:space="preserve"> parallel-search 1 2</v>
      </c>
      <c r="G920" s="3">
        <v>5.93</v>
      </c>
    </row>
    <row r="921" spans="1:7" x14ac:dyDescent="0.25">
      <c r="A921" s="2">
        <v>0</v>
      </c>
      <c r="B921" s="2" t="s">
        <v>20</v>
      </c>
      <c r="C921" s="2">
        <v>1</v>
      </c>
      <c r="D921" s="2">
        <v>2</v>
      </c>
      <c r="F921" t="str">
        <f>CONCATENATE(B921," ",C921, " ",D921)</f>
        <v xml:space="preserve"> parallel-search 1 2</v>
      </c>
      <c r="G921" s="3">
        <v>3.67</v>
      </c>
    </row>
    <row r="922" spans="1:7" x14ac:dyDescent="0.25">
      <c r="A922" s="2">
        <v>0</v>
      </c>
      <c r="B922" s="2" t="s">
        <v>20</v>
      </c>
      <c r="C922" s="2">
        <v>1</v>
      </c>
      <c r="D922" s="2">
        <v>2</v>
      </c>
      <c r="F922" t="str">
        <f>CONCATENATE(B922," ",C922, " ",D922)</f>
        <v xml:space="preserve"> parallel-search 1 2</v>
      </c>
      <c r="G922" s="3">
        <v>2.335</v>
      </c>
    </row>
    <row r="923" spans="1:7" x14ac:dyDescent="0.25">
      <c r="A923" s="2">
        <v>0</v>
      </c>
      <c r="B923" s="2" t="s">
        <v>20</v>
      </c>
      <c r="C923" s="2">
        <v>1</v>
      </c>
      <c r="D923" s="2">
        <v>2</v>
      </c>
      <c r="F923" t="str">
        <f>CONCATENATE(B923," ",C923, " ",D923)</f>
        <v xml:space="preserve"> parallel-search 1 2</v>
      </c>
      <c r="G923" s="3">
        <v>5.31</v>
      </c>
    </row>
    <row r="924" spans="1:7" x14ac:dyDescent="0.25">
      <c r="A924" s="2">
        <v>0</v>
      </c>
      <c r="B924" s="2" t="s">
        <v>20</v>
      </c>
      <c r="C924" s="2">
        <v>1</v>
      </c>
      <c r="D924" s="2">
        <v>2</v>
      </c>
      <c r="F924" t="str">
        <f>CONCATENATE(B924," ",C924, " ",D924)</f>
        <v xml:space="preserve"> parallel-search 1 2</v>
      </c>
      <c r="G924" s="3">
        <v>2.7850000000000001</v>
      </c>
    </row>
    <row r="925" spans="1:7" x14ac:dyDescent="0.25">
      <c r="A925" s="2">
        <v>0</v>
      </c>
      <c r="B925" s="2" t="s">
        <v>20</v>
      </c>
      <c r="C925" s="2">
        <v>1</v>
      </c>
      <c r="D925" s="2">
        <v>2</v>
      </c>
      <c r="F925" t="str">
        <f>CONCATENATE(B925," ",C925, " ",D925)</f>
        <v xml:space="preserve"> parallel-search 1 2</v>
      </c>
      <c r="G925" s="3">
        <v>2.0750000000000002</v>
      </c>
    </row>
    <row r="926" spans="1:7" x14ac:dyDescent="0.25">
      <c r="A926" s="2">
        <v>0</v>
      </c>
      <c r="B926" s="2" t="s">
        <v>20</v>
      </c>
      <c r="C926" s="2">
        <v>1</v>
      </c>
      <c r="D926" s="2">
        <v>2</v>
      </c>
      <c r="F926" t="str">
        <f>CONCATENATE(B926," ",C926, " ",D926)</f>
        <v xml:space="preserve"> parallel-search 1 2</v>
      </c>
      <c r="G926" s="3">
        <v>4.99</v>
      </c>
    </row>
    <row r="927" spans="1:7" x14ac:dyDescent="0.25">
      <c r="A927" s="2">
        <v>0</v>
      </c>
      <c r="B927" s="2" t="s">
        <v>20</v>
      </c>
      <c r="C927" s="2">
        <v>1</v>
      </c>
      <c r="D927" s="2">
        <v>2</v>
      </c>
      <c r="F927" t="str">
        <f>CONCATENATE(B927," ",C927, " ",D927)</f>
        <v xml:space="preserve"> parallel-search 1 2</v>
      </c>
      <c r="G927" s="3">
        <v>3.4049999999999998</v>
      </c>
    </row>
    <row r="928" spans="1:7" x14ac:dyDescent="0.25">
      <c r="A928" s="2">
        <v>0</v>
      </c>
      <c r="B928" s="2" t="s">
        <v>20</v>
      </c>
      <c r="C928" s="2">
        <v>1</v>
      </c>
      <c r="D928" s="2">
        <v>2</v>
      </c>
      <c r="F928" t="str">
        <f>CONCATENATE(B928," ",C928, " ",D928)</f>
        <v xml:space="preserve"> parallel-search 1 2</v>
      </c>
      <c r="G928" s="3">
        <v>2.415</v>
      </c>
    </row>
    <row r="929" spans="1:7" x14ac:dyDescent="0.25">
      <c r="A929" s="2">
        <v>0</v>
      </c>
      <c r="B929" s="2" t="s">
        <v>20</v>
      </c>
      <c r="C929" s="2">
        <v>1</v>
      </c>
      <c r="D929" s="2">
        <v>2</v>
      </c>
      <c r="F929" t="str">
        <f>CONCATENATE(B929," ",C929, " ",D929)</f>
        <v xml:space="preserve"> parallel-search 1 2</v>
      </c>
      <c r="G929" s="3">
        <v>5.4349999999999996</v>
      </c>
    </row>
    <row r="930" spans="1:7" x14ac:dyDescent="0.25">
      <c r="A930" s="2">
        <v>0</v>
      </c>
      <c r="B930" s="2" t="s">
        <v>20</v>
      </c>
      <c r="C930" s="2">
        <v>1</v>
      </c>
      <c r="D930" s="2">
        <v>2</v>
      </c>
      <c r="F930" t="str">
        <f>CONCATENATE(B930," ",C930, " ",D930)</f>
        <v xml:space="preserve"> parallel-search 1 2</v>
      </c>
      <c r="G930" s="3">
        <v>4.2149999999999999</v>
      </c>
    </row>
    <row r="931" spans="1:7" x14ac:dyDescent="0.25">
      <c r="A931" s="2">
        <v>0</v>
      </c>
      <c r="B931" s="2" t="s">
        <v>20</v>
      </c>
      <c r="C931" s="2">
        <v>1</v>
      </c>
      <c r="D931" s="2">
        <v>2</v>
      </c>
      <c r="F931" t="str">
        <f>CONCATENATE(B931," ",C931, " ",D931)</f>
        <v xml:space="preserve"> parallel-search 1 2</v>
      </c>
      <c r="G931" s="3">
        <v>1.8</v>
      </c>
    </row>
    <row r="932" spans="1:7" x14ac:dyDescent="0.25">
      <c r="A932" s="2">
        <v>0</v>
      </c>
      <c r="B932" s="2" t="s">
        <v>20</v>
      </c>
      <c r="C932" s="2">
        <v>1</v>
      </c>
      <c r="D932" s="2">
        <v>2</v>
      </c>
      <c r="F932" t="str">
        <f>CONCATENATE(B932," ",C932, " ",D932)</f>
        <v xml:space="preserve"> parallel-search 1 2</v>
      </c>
      <c r="G932" s="3">
        <v>5.56</v>
      </c>
    </row>
    <row r="933" spans="1:7" x14ac:dyDescent="0.25">
      <c r="A933" s="2">
        <v>0</v>
      </c>
      <c r="B933" s="2" t="s">
        <v>20</v>
      </c>
      <c r="C933" s="2">
        <v>1</v>
      </c>
      <c r="D933" s="2">
        <v>2</v>
      </c>
      <c r="F933" t="str">
        <f>CONCATENATE(B933," ",C933, " ",D933)</f>
        <v xml:space="preserve"> parallel-search 1 2</v>
      </c>
      <c r="G933" s="3">
        <v>3.64</v>
      </c>
    </row>
    <row r="934" spans="1:7" x14ac:dyDescent="0.25">
      <c r="A934" s="2">
        <v>0</v>
      </c>
      <c r="B934" s="2" t="s">
        <v>20</v>
      </c>
      <c r="C934" s="2">
        <v>1</v>
      </c>
      <c r="D934" s="2">
        <v>2</v>
      </c>
      <c r="F934" t="str">
        <f>CONCATENATE(B934," ",C934, " ",D934)</f>
        <v xml:space="preserve"> parallel-search 1 2</v>
      </c>
      <c r="G934" s="3">
        <v>2.145</v>
      </c>
    </row>
    <row r="935" spans="1:7" x14ac:dyDescent="0.25">
      <c r="A935" s="2">
        <v>0</v>
      </c>
      <c r="B935" s="2" t="s">
        <v>20</v>
      </c>
      <c r="C935" s="2">
        <v>1</v>
      </c>
      <c r="D935" s="2">
        <v>2</v>
      </c>
      <c r="F935" t="str">
        <f>CONCATENATE(B935," ",C935, " ",D935)</f>
        <v xml:space="preserve"> parallel-search 1 2</v>
      </c>
      <c r="G935" s="3">
        <v>4.08</v>
      </c>
    </row>
    <row r="936" spans="1:7" x14ac:dyDescent="0.25">
      <c r="A936" s="2">
        <v>0</v>
      </c>
      <c r="B936" s="2" t="s">
        <v>20</v>
      </c>
      <c r="C936" s="2">
        <v>1</v>
      </c>
      <c r="D936" s="2">
        <v>2</v>
      </c>
      <c r="F936" t="str">
        <f>CONCATENATE(B936," ",C936, " ",D936)</f>
        <v xml:space="preserve"> parallel-search 1 2</v>
      </c>
      <c r="G936" s="3">
        <v>3.06</v>
      </c>
    </row>
    <row r="937" spans="1:7" x14ac:dyDescent="0.25">
      <c r="A937" s="2">
        <v>0</v>
      </c>
      <c r="B937" s="2" t="s">
        <v>20</v>
      </c>
      <c r="C937" s="2">
        <v>1</v>
      </c>
      <c r="D937" s="2">
        <v>2</v>
      </c>
      <c r="F937" t="str">
        <f>CONCATENATE(B937," ",C937, " ",D937)</f>
        <v xml:space="preserve"> parallel-search 1 2</v>
      </c>
      <c r="G937" s="3">
        <v>2.39</v>
      </c>
    </row>
    <row r="938" spans="1:7" x14ac:dyDescent="0.25">
      <c r="A938" s="2">
        <v>0</v>
      </c>
      <c r="B938" s="2" t="s">
        <v>20</v>
      </c>
      <c r="C938" s="2">
        <v>1</v>
      </c>
      <c r="D938" s="2">
        <v>2</v>
      </c>
      <c r="F938" t="str">
        <f>CONCATENATE(B938," ",C938, " ",D938)</f>
        <v xml:space="preserve"> parallel-search 1 2</v>
      </c>
      <c r="G938" s="3">
        <v>4.68</v>
      </c>
    </row>
    <row r="939" spans="1:7" x14ac:dyDescent="0.25">
      <c r="A939" s="2">
        <v>0</v>
      </c>
      <c r="B939" s="2" t="s">
        <v>20</v>
      </c>
      <c r="C939" s="2">
        <v>1</v>
      </c>
      <c r="D939" s="2">
        <v>2</v>
      </c>
      <c r="F939" t="str">
        <f>CONCATENATE(B939," ",C939, " ",D939)</f>
        <v xml:space="preserve"> parallel-search 1 2</v>
      </c>
      <c r="G939" s="3">
        <v>4.2450000000000001</v>
      </c>
    </row>
    <row r="940" spans="1:7" x14ac:dyDescent="0.25">
      <c r="A940" s="2">
        <v>0</v>
      </c>
      <c r="B940" s="2" t="s">
        <v>20</v>
      </c>
      <c r="C940" s="2">
        <v>1</v>
      </c>
      <c r="D940" s="2">
        <v>2</v>
      </c>
      <c r="F940" t="str">
        <f>CONCATENATE(B940," ",C940, " ",D940)</f>
        <v xml:space="preserve"> parallel-search 1 2</v>
      </c>
      <c r="G940" s="3">
        <v>2.2749999999999999</v>
      </c>
    </row>
    <row r="941" spans="1:7" x14ac:dyDescent="0.25">
      <c r="A941" s="2">
        <v>0</v>
      </c>
      <c r="B941" s="2" t="s">
        <v>20</v>
      </c>
      <c r="C941" s="2">
        <v>1</v>
      </c>
      <c r="D941" s="2">
        <v>2</v>
      </c>
      <c r="F941" t="str">
        <f>CONCATENATE(B941," ",C941, " ",D941)</f>
        <v xml:space="preserve"> parallel-search 1 2</v>
      </c>
      <c r="G941" s="3">
        <v>5.0750000000000002</v>
      </c>
    </row>
    <row r="942" spans="1:7" x14ac:dyDescent="0.25">
      <c r="A942" s="2">
        <v>0</v>
      </c>
      <c r="B942" s="2" t="s">
        <v>20</v>
      </c>
      <c r="C942" s="2">
        <v>1</v>
      </c>
      <c r="D942" s="2">
        <v>2</v>
      </c>
      <c r="F942" t="str">
        <f>CONCATENATE(B942," ",C942, " ",D942)</f>
        <v xml:space="preserve"> parallel-search 1 2</v>
      </c>
      <c r="G942" s="3">
        <v>3.915</v>
      </c>
    </row>
    <row r="943" spans="1:7" x14ac:dyDescent="0.25">
      <c r="A943" s="2">
        <v>0</v>
      </c>
      <c r="B943" s="2" t="s">
        <v>20</v>
      </c>
      <c r="C943" s="2">
        <v>1</v>
      </c>
      <c r="D943" s="2">
        <v>2</v>
      </c>
      <c r="F943" t="str">
        <f>CONCATENATE(B943," ",C943, " ",D943)</f>
        <v xml:space="preserve"> parallel-search 1 2</v>
      </c>
      <c r="G943" s="3">
        <v>1.95</v>
      </c>
    </row>
    <row r="944" spans="1:7" x14ac:dyDescent="0.25">
      <c r="A944" s="2">
        <v>0</v>
      </c>
      <c r="B944" s="2" t="s">
        <v>20</v>
      </c>
      <c r="C944" s="2">
        <v>1</v>
      </c>
      <c r="D944" s="2">
        <v>2</v>
      </c>
      <c r="F944" t="str">
        <f>CONCATENATE(B944," ",C944, " ",D944)</f>
        <v xml:space="preserve"> parallel-search 1 2</v>
      </c>
      <c r="G944" s="3">
        <v>5.14</v>
      </c>
    </row>
    <row r="945" spans="1:7" x14ac:dyDescent="0.25">
      <c r="A945" s="2">
        <v>0</v>
      </c>
      <c r="B945" s="2" t="s">
        <v>20</v>
      </c>
      <c r="C945" s="2">
        <v>1</v>
      </c>
      <c r="D945" s="2">
        <v>2</v>
      </c>
      <c r="F945" t="str">
        <f>CONCATENATE(B945," ",C945, " ",D945)</f>
        <v xml:space="preserve"> parallel-search 1 2</v>
      </c>
      <c r="G945" s="3">
        <v>2.9750000000000001</v>
      </c>
    </row>
    <row r="946" spans="1:7" x14ac:dyDescent="0.25">
      <c r="A946" s="2">
        <v>0</v>
      </c>
      <c r="B946" s="2" t="s">
        <v>20</v>
      </c>
      <c r="C946" s="2">
        <v>1</v>
      </c>
      <c r="D946" s="2">
        <v>2</v>
      </c>
      <c r="F946" t="str">
        <f>CONCATENATE(B946," ",C946, " ",D946)</f>
        <v xml:space="preserve"> parallel-search 1 2</v>
      </c>
      <c r="G946" s="3">
        <v>2.37</v>
      </c>
    </row>
    <row r="947" spans="1:7" x14ac:dyDescent="0.25">
      <c r="A947" s="2">
        <v>0</v>
      </c>
      <c r="B947" s="2" t="s">
        <v>20</v>
      </c>
      <c r="C947" s="2">
        <v>1</v>
      </c>
      <c r="D947" s="2">
        <v>2</v>
      </c>
      <c r="F947" t="str">
        <f>CONCATENATE(B947," ",C947, " ",D947)</f>
        <v xml:space="preserve"> parallel-search 1 2</v>
      </c>
      <c r="G947" s="3">
        <v>4.53</v>
      </c>
    </row>
    <row r="948" spans="1:7" x14ac:dyDescent="0.25">
      <c r="A948" s="2">
        <v>0</v>
      </c>
      <c r="B948" s="2" t="s">
        <v>20</v>
      </c>
      <c r="C948" s="2">
        <v>1</v>
      </c>
      <c r="D948" s="2">
        <v>2</v>
      </c>
      <c r="F948" t="str">
        <f>CONCATENATE(B948," ",C948, " ",D948)</f>
        <v xml:space="preserve"> parallel-search 1 2</v>
      </c>
      <c r="G948" s="3">
        <v>3.53</v>
      </c>
    </row>
    <row r="949" spans="1:7" x14ac:dyDescent="0.25">
      <c r="A949" s="2">
        <v>0</v>
      </c>
      <c r="B949" s="2" t="s">
        <v>20</v>
      </c>
      <c r="C949" s="2">
        <v>1</v>
      </c>
      <c r="D949" s="2">
        <v>2</v>
      </c>
      <c r="F949" t="str">
        <f>CONCATENATE(B949," ",C949, " ",D949)</f>
        <v xml:space="preserve"> parallel-search 1 2</v>
      </c>
      <c r="G949" s="3">
        <v>2.1</v>
      </c>
    </row>
    <row r="950" spans="1:7" x14ac:dyDescent="0.25">
      <c r="A950" s="2">
        <v>0</v>
      </c>
      <c r="B950" s="2" t="s">
        <v>20</v>
      </c>
      <c r="C950" s="2">
        <v>1</v>
      </c>
      <c r="D950" s="2">
        <v>2</v>
      </c>
      <c r="F950" t="str">
        <f>CONCATENATE(B950," ",C950, " ",D950)</f>
        <v xml:space="preserve"> parallel-search 1 2</v>
      </c>
      <c r="G950" s="3">
        <v>4.6399999999999997</v>
      </c>
    </row>
    <row r="951" spans="1:7" x14ac:dyDescent="0.25">
      <c r="A951" s="2">
        <v>0</v>
      </c>
      <c r="B951" s="2" t="s">
        <v>20</v>
      </c>
      <c r="C951" s="2">
        <v>1</v>
      </c>
      <c r="D951" s="2">
        <v>2</v>
      </c>
      <c r="F951" t="str">
        <f>CONCATENATE(B951," ",C951, " ",D951)</f>
        <v xml:space="preserve"> parallel-search 1 2</v>
      </c>
      <c r="G951" s="3">
        <v>2.0550000000000002</v>
      </c>
    </row>
    <row r="952" spans="1:7" x14ac:dyDescent="0.25">
      <c r="A952" s="2">
        <v>0</v>
      </c>
      <c r="B952" s="2" t="s">
        <v>20</v>
      </c>
      <c r="C952" s="2">
        <v>1</v>
      </c>
      <c r="D952" s="2">
        <v>2</v>
      </c>
      <c r="F952" t="str">
        <f>CONCATENATE(B952," ",C952, " ",D952)</f>
        <v xml:space="preserve"> parallel-search 1 2</v>
      </c>
      <c r="G952" s="3">
        <v>2.1749999999999998</v>
      </c>
    </row>
    <row r="953" spans="1:7" x14ac:dyDescent="0.25">
      <c r="A953" s="2">
        <v>0</v>
      </c>
      <c r="B953" s="2" t="s">
        <v>20</v>
      </c>
      <c r="C953" s="2">
        <v>1</v>
      </c>
      <c r="D953" s="2">
        <v>2</v>
      </c>
      <c r="F953" t="str">
        <f>CONCATENATE(B953," ",C953, " ",D953)</f>
        <v xml:space="preserve"> parallel-search 1 2</v>
      </c>
      <c r="G953" s="3">
        <v>4.7050000000000001</v>
      </c>
    </row>
    <row r="954" spans="1:7" x14ac:dyDescent="0.25">
      <c r="A954" s="2">
        <v>0</v>
      </c>
      <c r="B954" s="2" t="s">
        <v>20</v>
      </c>
      <c r="C954" s="2">
        <v>1</v>
      </c>
      <c r="D954" s="2">
        <v>2</v>
      </c>
      <c r="F954" t="str">
        <f>CONCATENATE(B954," ",C954, " ",D954)</f>
        <v xml:space="preserve"> parallel-search 1 2</v>
      </c>
      <c r="G954" s="3">
        <v>3.2050000000000001</v>
      </c>
    </row>
    <row r="955" spans="1:7" x14ac:dyDescent="0.25">
      <c r="A955" s="2">
        <v>0</v>
      </c>
      <c r="B955" s="2" t="s">
        <v>20</v>
      </c>
      <c r="C955" s="2">
        <v>1</v>
      </c>
      <c r="D955" s="2">
        <v>2</v>
      </c>
      <c r="F955" t="str">
        <f>CONCATENATE(B955," ",C955, " ",D955)</f>
        <v xml:space="preserve"> parallel-search 1 2</v>
      </c>
      <c r="G955" s="3">
        <v>2.9350000000000001</v>
      </c>
    </row>
    <row r="956" spans="1:7" x14ac:dyDescent="0.25">
      <c r="A956" s="2">
        <v>0</v>
      </c>
      <c r="B956" s="2" t="s">
        <v>20</v>
      </c>
      <c r="C956" s="2">
        <v>1</v>
      </c>
      <c r="D956" s="2">
        <v>2</v>
      </c>
      <c r="F956" t="str">
        <f>CONCATENATE(B956," ",C956, " ",D956)</f>
        <v xml:space="preserve"> parallel-search 1 2</v>
      </c>
      <c r="G956" s="3">
        <v>5.625</v>
      </c>
    </row>
    <row r="957" spans="1:7" x14ac:dyDescent="0.25">
      <c r="A957" s="2">
        <v>0</v>
      </c>
      <c r="B957" s="2" t="s">
        <v>20</v>
      </c>
      <c r="C957" s="2">
        <v>1</v>
      </c>
      <c r="D957" s="2">
        <v>2</v>
      </c>
      <c r="F957" t="str">
        <f>CONCATENATE(B957," ",C957, " ",D957)</f>
        <v xml:space="preserve"> parallel-search 1 2</v>
      </c>
      <c r="G957" s="3">
        <v>2.12</v>
      </c>
    </row>
    <row r="958" spans="1:7" x14ac:dyDescent="0.25">
      <c r="A958" s="2">
        <v>0</v>
      </c>
      <c r="B958" s="2" t="s">
        <v>20</v>
      </c>
      <c r="C958" s="2">
        <v>1</v>
      </c>
      <c r="D958" s="2">
        <v>2</v>
      </c>
      <c r="F958" t="str">
        <f>CONCATENATE(B958," ",C958, " ",D958)</f>
        <v xml:space="preserve"> parallel-search 1 2</v>
      </c>
      <c r="G958" s="3">
        <v>2.6549999999999998</v>
      </c>
    </row>
    <row r="959" spans="1:7" x14ac:dyDescent="0.25">
      <c r="A959" s="2">
        <v>0</v>
      </c>
      <c r="B959" s="2" t="s">
        <v>20</v>
      </c>
      <c r="C959" s="2">
        <v>1</v>
      </c>
      <c r="D959" s="2">
        <v>2</v>
      </c>
      <c r="F959" t="str">
        <f>CONCATENATE(B959," ",C959, " ",D959)</f>
        <v xml:space="preserve"> parallel-search 1 2</v>
      </c>
      <c r="G959" s="3">
        <v>5.585</v>
      </c>
    </row>
    <row r="960" spans="1:7" x14ac:dyDescent="0.25">
      <c r="A960" s="2">
        <v>0</v>
      </c>
      <c r="B960" s="2" t="s">
        <v>20</v>
      </c>
      <c r="C960" s="2">
        <v>1</v>
      </c>
      <c r="D960" s="2">
        <v>2</v>
      </c>
      <c r="F960" t="str">
        <f>CONCATENATE(B960," ",C960, " ",D960)</f>
        <v xml:space="preserve"> parallel-search 1 2</v>
      </c>
      <c r="G960" s="3">
        <v>2.0550000000000002</v>
      </c>
    </row>
    <row r="961" spans="1:7" x14ac:dyDescent="0.25">
      <c r="A961" s="2">
        <v>0</v>
      </c>
      <c r="B961" s="2" t="s">
        <v>20</v>
      </c>
      <c r="C961" s="2">
        <v>1</v>
      </c>
      <c r="D961" s="2">
        <v>2</v>
      </c>
      <c r="F961" t="str">
        <f>CONCATENATE(B961," ",C961, " ",D961)</f>
        <v xml:space="preserve"> parallel-search 1 2</v>
      </c>
      <c r="G961" s="3">
        <v>2.04</v>
      </c>
    </row>
    <row r="962" spans="1:7" x14ac:dyDescent="0.25">
      <c r="A962" s="2">
        <v>0</v>
      </c>
      <c r="B962" s="2" t="s">
        <v>20</v>
      </c>
      <c r="C962" s="2">
        <v>1</v>
      </c>
      <c r="D962" s="2">
        <v>2</v>
      </c>
      <c r="F962" t="str">
        <f>CONCATENATE(B962," ",C962, " ",D962)</f>
        <v xml:space="preserve"> parallel-search 1 2</v>
      </c>
      <c r="G962" s="3">
        <v>4.3849999999999998</v>
      </c>
    </row>
    <row r="963" spans="1:7" x14ac:dyDescent="0.25">
      <c r="A963" s="2">
        <v>0</v>
      </c>
      <c r="B963" s="2" t="s">
        <v>20</v>
      </c>
      <c r="C963" s="2">
        <v>1</v>
      </c>
      <c r="D963" s="2">
        <v>2</v>
      </c>
      <c r="F963" t="str">
        <f>CONCATENATE(B963," ",C963, " ",D963)</f>
        <v xml:space="preserve"> parallel-search 1 2</v>
      </c>
      <c r="G963" s="3">
        <v>3.32</v>
      </c>
    </row>
    <row r="964" spans="1:7" x14ac:dyDescent="0.25">
      <c r="A964" s="2">
        <v>0</v>
      </c>
      <c r="B964" s="2" t="s">
        <v>20</v>
      </c>
      <c r="C964" s="2">
        <v>1</v>
      </c>
      <c r="D964" s="2">
        <v>2</v>
      </c>
      <c r="F964" t="str">
        <f>CONCATENATE(B964," ",C964, " ",D964)</f>
        <v xml:space="preserve"> parallel-search 1 2</v>
      </c>
      <c r="G964" s="3">
        <v>1.595</v>
      </c>
    </row>
    <row r="965" spans="1:7" x14ac:dyDescent="0.25">
      <c r="A965" s="2">
        <v>0</v>
      </c>
      <c r="B965" s="2" t="s">
        <v>20</v>
      </c>
      <c r="C965" s="2">
        <v>1</v>
      </c>
      <c r="D965" s="2">
        <v>2</v>
      </c>
      <c r="F965" t="str">
        <f>CONCATENATE(B965," ",C965, " ",D965)</f>
        <v xml:space="preserve"> parallel-search 1 2</v>
      </c>
      <c r="G965" s="3">
        <v>5.32</v>
      </c>
    </row>
    <row r="966" spans="1:7" x14ac:dyDescent="0.25">
      <c r="A966" s="2">
        <v>0</v>
      </c>
      <c r="B966" s="2" t="s">
        <v>20</v>
      </c>
      <c r="C966" s="2">
        <v>1</v>
      </c>
      <c r="D966" s="2">
        <v>2</v>
      </c>
      <c r="F966" t="str">
        <f>CONCATENATE(B966," ",C966, " ",D966)</f>
        <v xml:space="preserve"> parallel-search 1 2</v>
      </c>
      <c r="G966" s="3">
        <v>1.9650000000000001</v>
      </c>
    </row>
    <row r="967" spans="1:7" x14ac:dyDescent="0.25">
      <c r="A967" s="2">
        <v>0</v>
      </c>
      <c r="B967" s="2" t="s">
        <v>20</v>
      </c>
      <c r="C967" s="2">
        <v>1</v>
      </c>
      <c r="D967" s="2">
        <v>2</v>
      </c>
      <c r="F967" t="str">
        <f>CONCATENATE(B967," ",C967, " ",D967)</f>
        <v xml:space="preserve"> parallel-search 1 2</v>
      </c>
      <c r="G967" s="3">
        <v>1.32</v>
      </c>
    </row>
    <row r="968" spans="1:7" x14ac:dyDescent="0.25">
      <c r="A968" s="2">
        <v>0</v>
      </c>
      <c r="B968" s="2" t="s">
        <v>20</v>
      </c>
      <c r="C968" s="2">
        <v>1</v>
      </c>
      <c r="D968" s="2">
        <v>2</v>
      </c>
      <c r="F968" t="str">
        <f>CONCATENATE(B968," ",C968, " ",D968)</f>
        <v xml:space="preserve"> parallel-search 1 2</v>
      </c>
      <c r="G968" s="3">
        <v>5.7450000000000001</v>
      </c>
    </row>
    <row r="969" spans="1:7" x14ac:dyDescent="0.25">
      <c r="A969" s="2">
        <v>0</v>
      </c>
      <c r="B969" s="2" t="s">
        <v>20</v>
      </c>
      <c r="C969" s="2">
        <v>1</v>
      </c>
      <c r="D969" s="2">
        <v>2</v>
      </c>
      <c r="F969" t="str">
        <f>CONCATENATE(B969," ",C969, " ",D969)</f>
        <v xml:space="preserve"> parallel-search 1 2</v>
      </c>
      <c r="G969" s="3">
        <v>2.1</v>
      </c>
    </row>
    <row r="970" spans="1:7" x14ac:dyDescent="0.25">
      <c r="A970" s="2">
        <v>0</v>
      </c>
      <c r="B970" s="2" t="s">
        <v>20</v>
      </c>
      <c r="C970" s="2">
        <v>1</v>
      </c>
      <c r="D970" s="2">
        <v>2</v>
      </c>
      <c r="F970" t="str">
        <f>CONCATENATE(B970," ",C970, " ",D970)</f>
        <v xml:space="preserve"> parallel-search 1 2</v>
      </c>
      <c r="G970" s="3">
        <v>1.9950000000000001</v>
      </c>
    </row>
    <row r="971" spans="1:7" x14ac:dyDescent="0.25">
      <c r="A971" s="2">
        <v>0</v>
      </c>
      <c r="B971" s="2" t="s">
        <v>20</v>
      </c>
      <c r="C971" s="2">
        <v>1</v>
      </c>
      <c r="D971" s="2">
        <v>2</v>
      </c>
      <c r="F971" t="str">
        <f>CONCATENATE(B971," ",C971, " ",D971)</f>
        <v xml:space="preserve"> parallel-search 1 2</v>
      </c>
      <c r="G971" s="3">
        <v>5.31</v>
      </c>
    </row>
    <row r="972" spans="1:7" x14ac:dyDescent="0.25">
      <c r="A972" s="2">
        <v>0</v>
      </c>
      <c r="B972" s="2" t="s">
        <v>20</v>
      </c>
      <c r="C972" s="2">
        <v>1</v>
      </c>
      <c r="D972" s="2">
        <v>2</v>
      </c>
      <c r="F972" t="str">
        <f>CONCATENATE(B972," ",C972, " ",D972)</f>
        <v xml:space="preserve"> parallel-search 1 2</v>
      </c>
      <c r="G972" s="3">
        <v>3.42</v>
      </c>
    </row>
    <row r="973" spans="1:7" x14ac:dyDescent="0.25">
      <c r="A973" s="2">
        <v>0</v>
      </c>
      <c r="B973" s="2" t="s">
        <v>20</v>
      </c>
      <c r="C973" s="2">
        <v>1</v>
      </c>
      <c r="D973" s="2">
        <v>2</v>
      </c>
      <c r="F973" t="str">
        <f>CONCATENATE(B973," ",C973, " ",D973)</f>
        <v xml:space="preserve"> parallel-search 1 2</v>
      </c>
      <c r="G973" s="3">
        <v>2.23</v>
      </c>
    </row>
    <row r="974" spans="1:7" x14ac:dyDescent="0.25">
      <c r="A974" s="2">
        <v>0</v>
      </c>
      <c r="B974" s="2" t="s">
        <v>20</v>
      </c>
      <c r="C974" s="2">
        <v>1</v>
      </c>
      <c r="D974" s="2">
        <v>2</v>
      </c>
      <c r="F974" t="str">
        <f>CONCATENATE(B974," ",C974, " ",D974)</f>
        <v xml:space="preserve"> parallel-search 1 2</v>
      </c>
      <c r="G974" s="3">
        <v>5.26</v>
      </c>
    </row>
    <row r="975" spans="1:7" x14ac:dyDescent="0.25">
      <c r="A975" s="2">
        <v>0</v>
      </c>
      <c r="B975" s="2" t="s">
        <v>20</v>
      </c>
      <c r="C975" s="2">
        <v>1</v>
      </c>
      <c r="D975" s="2">
        <v>2</v>
      </c>
      <c r="F975" t="str">
        <f>CONCATENATE(B975," ",C975, " ",D975)</f>
        <v xml:space="preserve"> parallel-search 1 2</v>
      </c>
      <c r="G975" s="3">
        <v>2.6349999999999998</v>
      </c>
    </row>
    <row r="976" spans="1:7" x14ac:dyDescent="0.25">
      <c r="A976" s="2">
        <v>0</v>
      </c>
      <c r="B976" s="2" t="s">
        <v>20</v>
      </c>
      <c r="C976" s="2">
        <v>1</v>
      </c>
      <c r="D976" s="2">
        <v>2</v>
      </c>
      <c r="F976" t="str">
        <f>CONCATENATE(B976," ",C976, " ",D976)</f>
        <v xml:space="preserve"> parallel-search 1 2</v>
      </c>
      <c r="G976" s="3">
        <v>1.6850000000000001</v>
      </c>
    </row>
    <row r="977" spans="1:7" x14ac:dyDescent="0.25">
      <c r="A977" s="2">
        <v>0</v>
      </c>
      <c r="B977" s="2" t="s">
        <v>20</v>
      </c>
      <c r="C977" s="2">
        <v>1</v>
      </c>
      <c r="D977" s="2">
        <v>2</v>
      </c>
      <c r="F977" t="str">
        <f>CONCATENATE(B977," ",C977, " ",D977)</f>
        <v xml:space="preserve"> parallel-search 1 2</v>
      </c>
      <c r="G977" s="3">
        <v>4.6500000000000004</v>
      </c>
    </row>
    <row r="978" spans="1:7" x14ac:dyDescent="0.25">
      <c r="A978" s="2">
        <v>0</v>
      </c>
      <c r="B978" s="2" t="s">
        <v>20</v>
      </c>
      <c r="C978" s="2">
        <v>1</v>
      </c>
      <c r="D978" s="2">
        <v>2</v>
      </c>
      <c r="F978" t="str">
        <f>CONCATENATE(B978," ",C978, " ",D978)</f>
        <v xml:space="preserve"> parallel-search 1 2</v>
      </c>
      <c r="G978" s="3">
        <v>2.68</v>
      </c>
    </row>
    <row r="979" spans="1:7" x14ac:dyDescent="0.25">
      <c r="A979" s="2">
        <v>0</v>
      </c>
      <c r="B979" s="2" t="s">
        <v>20</v>
      </c>
      <c r="C979" s="2">
        <v>1</v>
      </c>
      <c r="D979" s="2">
        <v>2</v>
      </c>
      <c r="F979" t="str">
        <f>CONCATENATE(B979," ",C979, " ",D979)</f>
        <v xml:space="preserve"> parallel-search 1 2</v>
      </c>
      <c r="G979" s="3">
        <v>1.9950000000000001</v>
      </c>
    </row>
    <row r="980" spans="1:7" x14ac:dyDescent="0.25">
      <c r="A980" s="2">
        <v>0</v>
      </c>
      <c r="B980" s="2" t="s">
        <v>20</v>
      </c>
      <c r="C980" s="2">
        <v>1</v>
      </c>
      <c r="D980" s="2">
        <v>2</v>
      </c>
      <c r="F980" t="str">
        <f>CONCATENATE(B980," ",C980, " ",D980)</f>
        <v xml:space="preserve"> parallel-search 1 2</v>
      </c>
      <c r="G980" s="3">
        <v>4.55</v>
      </c>
    </row>
    <row r="981" spans="1:7" x14ac:dyDescent="0.25">
      <c r="A981" s="2">
        <v>0</v>
      </c>
      <c r="B981" s="2" t="s">
        <v>20</v>
      </c>
      <c r="C981" s="2">
        <v>1</v>
      </c>
      <c r="D981" s="2">
        <v>2</v>
      </c>
      <c r="F981" t="str">
        <f>CONCATENATE(B981," ",C981, " ",D981)</f>
        <v xml:space="preserve"> parallel-search 1 2</v>
      </c>
      <c r="G981" s="3">
        <v>3.77</v>
      </c>
    </row>
    <row r="982" spans="1:7" x14ac:dyDescent="0.25">
      <c r="A982" s="2">
        <v>0</v>
      </c>
      <c r="B982" s="2" t="s">
        <v>20</v>
      </c>
      <c r="C982" s="2">
        <v>1</v>
      </c>
      <c r="D982" s="2">
        <v>2</v>
      </c>
      <c r="F982" t="str">
        <f>CONCATENATE(B982," ",C982, " ",D982)</f>
        <v xml:space="preserve"> parallel-search 1 2</v>
      </c>
      <c r="G982" s="3">
        <v>1.98</v>
      </c>
    </row>
    <row r="983" spans="1:7" x14ac:dyDescent="0.25">
      <c r="A983" s="2">
        <v>0</v>
      </c>
      <c r="B983" s="2" t="s">
        <v>20</v>
      </c>
      <c r="C983" s="2">
        <v>1</v>
      </c>
      <c r="D983" s="2">
        <v>2</v>
      </c>
      <c r="F983" t="str">
        <f>CONCATENATE(B983," ",C983, " ",D983)</f>
        <v xml:space="preserve"> parallel-search 1 2</v>
      </c>
      <c r="G983" s="3">
        <v>5.6150000000000002</v>
      </c>
    </row>
    <row r="984" spans="1:7" x14ac:dyDescent="0.25">
      <c r="A984" s="2">
        <v>0</v>
      </c>
      <c r="B984" s="2" t="s">
        <v>20</v>
      </c>
      <c r="C984" s="2">
        <v>1</v>
      </c>
      <c r="D984" s="2">
        <v>2</v>
      </c>
      <c r="F984" t="str">
        <f>CONCATENATE(B984," ",C984, " ",D984)</f>
        <v xml:space="preserve"> parallel-search 1 2</v>
      </c>
      <c r="G984" s="3">
        <v>3.9950000000000001</v>
      </c>
    </row>
    <row r="985" spans="1:7" x14ac:dyDescent="0.25">
      <c r="A985" s="2">
        <v>0</v>
      </c>
      <c r="B985" s="2" t="s">
        <v>20</v>
      </c>
      <c r="C985" s="2">
        <v>1</v>
      </c>
      <c r="D985" s="2">
        <v>2</v>
      </c>
      <c r="F985" t="str">
        <f>CONCATENATE(B985," ",C985, " ",D985)</f>
        <v xml:space="preserve"> parallel-search 1 2</v>
      </c>
      <c r="G985" s="3">
        <v>2.67</v>
      </c>
    </row>
    <row r="986" spans="1:7" x14ac:dyDescent="0.25">
      <c r="A986" s="2">
        <v>0</v>
      </c>
      <c r="B986" s="2" t="s">
        <v>20</v>
      </c>
      <c r="C986" s="2">
        <v>1</v>
      </c>
      <c r="D986" s="2">
        <v>2</v>
      </c>
      <c r="F986" t="str">
        <f>CONCATENATE(B986," ",C986, " ",D986)</f>
        <v xml:space="preserve"> parallel-search 1 2</v>
      </c>
      <c r="G986" s="3">
        <v>5.6550000000000002</v>
      </c>
    </row>
    <row r="987" spans="1:7" x14ac:dyDescent="0.25">
      <c r="A987" s="2">
        <v>0</v>
      </c>
      <c r="B987" s="2" t="s">
        <v>20</v>
      </c>
      <c r="C987" s="2">
        <v>1</v>
      </c>
      <c r="D987" s="2">
        <v>2</v>
      </c>
      <c r="F987" t="str">
        <f>CONCATENATE(B987," ",C987, " ",D987)</f>
        <v xml:space="preserve"> parallel-search 1 2</v>
      </c>
      <c r="G987" s="3">
        <v>3.8450000000000002</v>
      </c>
    </row>
    <row r="988" spans="1:7" x14ac:dyDescent="0.25">
      <c r="A988" s="2">
        <v>0</v>
      </c>
      <c r="B988" s="2" t="s">
        <v>20</v>
      </c>
      <c r="C988" s="2">
        <v>1</v>
      </c>
      <c r="D988" s="2">
        <v>2</v>
      </c>
      <c r="F988" t="str">
        <f>CONCATENATE(B988," ",C988, " ",D988)</f>
        <v xml:space="preserve"> parallel-search 1 2</v>
      </c>
      <c r="G988" s="3">
        <v>2.09</v>
      </c>
    </row>
    <row r="989" spans="1:7" x14ac:dyDescent="0.25">
      <c r="A989" s="2">
        <v>0</v>
      </c>
      <c r="B989" s="2" t="s">
        <v>20</v>
      </c>
      <c r="C989" s="2">
        <v>1</v>
      </c>
      <c r="D989" s="2">
        <v>2</v>
      </c>
      <c r="F989" t="str">
        <f>CONCATENATE(B989," ",C989, " ",D989)</f>
        <v xml:space="preserve"> parallel-search 1 2</v>
      </c>
      <c r="G989" s="3">
        <v>5.7850000000000001</v>
      </c>
    </row>
    <row r="990" spans="1:7" x14ac:dyDescent="0.25">
      <c r="A990" s="2">
        <v>0</v>
      </c>
      <c r="B990" s="2" t="s">
        <v>20</v>
      </c>
      <c r="C990" s="2">
        <v>1</v>
      </c>
      <c r="D990" s="2">
        <v>2</v>
      </c>
      <c r="F990" t="str">
        <f>CONCATENATE(B990," ",C990, " ",D990)</f>
        <v xml:space="preserve"> parallel-search 1 2</v>
      </c>
      <c r="G990" s="3">
        <v>3.395</v>
      </c>
    </row>
    <row r="991" spans="1:7" x14ac:dyDescent="0.25">
      <c r="A991" s="2">
        <v>0</v>
      </c>
      <c r="B991" s="2" t="s">
        <v>20</v>
      </c>
      <c r="C991" s="2">
        <v>1</v>
      </c>
      <c r="D991" s="2">
        <v>2</v>
      </c>
      <c r="F991" t="str">
        <f>CONCATENATE(B991," ",C991, " ",D991)</f>
        <v xml:space="preserve"> parallel-search 1 2</v>
      </c>
      <c r="G991" s="3">
        <v>2.02</v>
      </c>
    </row>
    <row r="992" spans="1:7" x14ac:dyDescent="0.25">
      <c r="A992" s="2">
        <v>0</v>
      </c>
      <c r="B992" s="2" t="s">
        <v>20</v>
      </c>
      <c r="C992" s="2">
        <v>1</v>
      </c>
      <c r="D992" s="2">
        <v>2</v>
      </c>
      <c r="F992" t="str">
        <f>CONCATENATE(B992," ",C992, " ",D992)</f>
        <v xml:space="preserve"> parallel-search 1 2</v>
      </c>
      <c r="G992" s="3">
        <v>4.62</v>
      </c>
    </row>
    <row r="993" spans="1:7" x14ac:dyDescent="0.25">
      <c r="A993" s="2">
        <v>0</v>
      </c>
      <c r="B993" s="2" t="s">
        <v>20</v>
      </c>
      <c r="C993" s="2">
        <v>1</v>
      </c>
      <c r="D993" s="2">
        <v>2</v>
      </c>
      <c r="F993" t="str">
        <f>CONCATENATE(B993," ",C993, " ",D993)</f>
        <v xml:space="preserve"> parallel-search 1 2</v>
      </c>
      <c r="G993" s="3">
        <v>3.4449999999999998</v>
      </c>
    </row>
    <row r="994" spans="1:7" x14ac:dyDescent="0.25">
      <c r="A994" s="2">
        <v>0</v>
      </c>
      <c r="B994" s="2" t="s">
        <v>20</v>
      </c>
      <c r="C994" s="2">
        <v>1</v>
      </c>
      <c r="D994" s="2">
        <v>2</v>
      </c>
      <c r="F994" t="str">
        <f>CONCATENATE(B994," ",C994, " ",D994)</f>
        <v xml:space="preserve"> parallel-search 1 2</v>
      </c>
      <c r="G994" s="3">
        <v>2.4550000000000001</v>
      </c>
    </row>
    <row r="995" spans="1:7" x14ac:dyDescent="0.25">
      <c r="A995" s="2">
        <v>0</v>
      </c>
      <c r="B995" s="2" t="s">
        <v>20</v>
      </c>
      <c r="C995" s="2">
        <v>1</v>
      </c>
      <c r="D995" s="2">
        <v>2</v>
      </c>
      <c r="F995" t="str">
        <f>CONCATENATE(B995," ",C995, " ",D995)</f>
        <v xml:space="preserve"> parallel-search 1 2</v>
      </c>
      <c r="G995" s="3">
        <v>5.3</v>
      </c>
    </row>
    <row r="996" spans="1:7" x14ac:dyDescent="0.25">
      <c r="A996" s="2">
        <v>0</v>
      </c>
      <c r="B996" s="2" t="s">
        <v>20</v>
      </c>
      <c r="C996" s="2">
        <v>1</v>
      </c>
      <c r="D996" s="2">
        <v>2</v>
      </c>
      <c r="F996" t="str">
        <f>CONCATENATE(B996," ",C996, " ",D996)</f>
        <v xml:space="preserve"> parallel-search 1 2</v>
      </c>
      <c r="G996" s="3">
        <v>3.25</v>
      </c>
    </row>
    <row r="997" spans="1:7" x14ac:dyDescent="0.25">
      <c r="A997" s="2">
        <v>0</v>
      </c>
      <c r="B997" s="2" t="s">
        <v>20</v>
      </c>
      <c r="C997" s="2">
        <v>1</v>
      </c>
      <c r="D997" s="2">
        <v>2</v>
      </c>
      <c r="F997" t="str">
        <f>CONCATENATE(B997," ",C997, " ",D997)</f>
        <v xml:space="preserve"> parallel-search 1 2</v>
      </c>
      <c r="G997" s="3">
        <v>1.675</v>
      </c>
    </row>
    <row r="998" spans="1:7" x14ac:dyDescent="0.25">
      <c r="A998" s="2">
        <v>0</v>
      </c>
      <c r="B998" s="2" t="s">
        <v>20</v>
      </c>
      <c r="C998" s="2">
        <v>1</v>
      </c>
      <c r="D998" s="2">
        <v>2</v>
      </c>
      <c r="F998" t="str">
        <f>CONCATENATE(B998," ",C998, " ",D998)</f>
        <v xml:space="preserve"> parallel-search 1 2</v>
      </c>
      <c r="G998" s="3">
        <v>4.7699999999999996</v>
      </c>
    </row>
    <row r="999" spans="1:7" x14ac:dyDescent="0.25">
      <c r="A999" s="2">
        <v>0</v>
      </c>
      <c r="B999" s="2" t="s">
        <v>20</v>
      </c>
      <c r="C999" s="2">
        <v>1</v>
      </c>
      <c r="D999" s="2">
        <v>2</v>
      </c>
      <c r="F999" t="str">
        <f>CONCATENATE(B999," ",C999, " ",D999)</f>
        <v xml:space="preserve"> parallel-search 1 2</v>
      </c>
      <c r="G999" s="3">
        <v>3.585</v>
      </c>
    </row>
    <row r="1000" spans="1:7" x14ac:dyDescent="0.25">
      <c r="A1000" s="2">
        <v>0</v>
      </c>
      <c r="B1000" s="2" t="s">
        <v>20</v>
      </c>
      <c r="C1000" s="2">
        <v>1</v>
      </c>
      <c r="D1000" s="2">
        <v>2</v>
      </c>
      <c r="F1000" t="str">
        <f>CONCATENATE(B1000," ",C1000, " ",D1000)</f>
        <v xml:space="preserve"> parallel-search 1 2</v>
      </c>
      <c r="G1000" s="3">
        <v>2.46</v>
      </c>
    </row>
    <row r="1001" spans="1:7" x14ac:dyDescent="0.25">
      <c r="A1001" s="2">
        <v>0</v>
      </c>
      <c r="B1001" s="2" t="s">
        <v>20</v>
      </c>
      <c r="C1001" s="2">
        <v>1</v>
      </c>
      <c r="D1001" s="2">
        <v>2</v>
      </c>
      <c r="F1001" t="str">
        <f>CONCATENATE(B1001," ",C1001, " ",D1001)</f>
        <v xml:space="preserve"> parallel-search 1 2</v>
      </c>
      <c r="G1001" s="3">
        <v>4.9850000000000003</v>
      </c>
    </row>
    <row r="1002" spans="1:7" x14ac:dyDescent="0.25">
      <c r="A1002" s="2">
        <v>0</v>
      </c>
      <c r="B1002" s="2" t="s">
        <v>20</v>
      </c>
      <c r="C1002" s="2">
        <v>1</v>
      </c>
      <c r="D1002" s="2">
        <v>2</v>
      </c>
      <c r="F1002" t="str">
        <f>CONCATENATE(B1002," ",C1002, " ",D1002)</f>
        <v xml:space="preserve"> parallel-search 1 2</v>
      </c>
      <c r="G1002" s="3">
        <v>3.2349999999999999</v>
      </c>
    </row>
    <row r="1003" spans="1:7" x14ac:dyDescent="0.25">
      <c r="A1003" s="2">
        <v>0</v>
      </c>
      <c r="B1003" s="2" t="s">
        <v>20</v>
      </c>
      <c r="C1003" s="2">
        <v>1</v>
      </c>
      <c r="D1003" s="2">
        <v>2</v>
      </c>
      <c r="F1003" t="str">
        <f>CONCATENATE(B1003," ",C1003, " ",D1003)</f>
        <v xml:space="preserve"> parallel-search 1 2</v>
      </c>
      <c r="G1003" s="3">
        <v>2.11</v>
      </c>
    </row>
    <row r="1004" spans="1:7" x14ac:dyDescent="0.25">
      <c r="A1004" s="2">
        <v>0</v>
      </c>
      <c r="B1004" s="2" t="s">
        <v>20</v>
      </c>
      <c r="C1004" s="2">
        <v>1</v>
      </c>
      <c r="D1004" s="2">
        <v>2</v>
      </c>
      <c r="F1004" t="str">
        <f>CONCATENATE(B1004," ",C1004, " ",D1004)</f>
        <v xml:space="preserve"> parallel-search 1 2</v>
      </c>
      <c r="G1004" s="3">
        <v>5.3849999999999998</v>
      </c>
    </row>
    <row r="1005" spans="1:7" x14ac:dyDescent="0.25">
      <c r="A1005" s="2">
        <v>0</v>
      </c>
      <c r="B1005" s="2" t="s">
        <v>20</v>
      </c>
      <c r="C1005" s="2">
        <v>1</v>
      </c>
      <c r="D1005" s="2">
        <v>2</v>
      </c>
      <c r="F1005" t="str">
        <f>CONCATENATE(B1005," ",C1005, " ",D1005)</f>
        <v xml:space="preserve"> parallel-search 1 2</v>
      </c>
      <c r="G1005" s="3">
        <v>1.905</v>
      </c>
    </row>
    <row r="1006" spans="1:7" x14ac:dyDescent="0.25">
      <c r="A1006" s="2">
        <v>0</v>
      </c>
      <c r="B1006" s="2" t="s">
        <v>20</v>
      </c>
      <c r="C1006" s="2">
        <v>1</v>
      </c>
      <c r="D1006" s="2">
        <v>2</v>
      </c>
      <c r="F1006" t="str">
        <f>CONCATENATE(B1006," ",C1006, " ",D1006)</f>
        <v xml:space="preserve"> parallel-search 1 2</v>
      </c>
      <c r="G1006" s="3">
        <v>1.97</v>
      </c>
    </row>
    <row r="1007" spans="1:7" x14ac:dyDescent="0.25">
      <c r="A1007" s="2">
        <v>0</v>
      </c>
      <c r="B1007" s="2" t="s">
        <v>20</v>
      </c>
      <c r="C1007" s="2">
        <v>1</v>
      </c>
      <c r="D1007" s="2">
        <v>2</v>
      </c>
      <c r="F1007" t="str">
        <f>CONCATENATE(B1007," ",C1007, " ",D1007)</f>
        <v xml:space="preserve"> parallel-search 1 2</v>
      </c>
      <c r="G1007" s="3">
        <v>5.6349999999999998</v>
      </c>
    </row>
    <row r="1008" spans="1:7" x14ac:dyDescent="0.25">
      <c r="A1008" s="2">
        <v>0</v>
      </c>
      <c r="B1008" s="2" t="s">
        <v>20</v>
      </c>
      <c r="C1008" s="2">
        <v>1</v>
      </c>
      <c r="D1008" s="2">
        <v>2</v>
      </c>
      <c r="F1008" t="str">
        <f>CONCATENATE(B1008," ",C1008, " ",D1008)</f>
        <v xml:space="preserve"> parallel-search 1 2</v>
      </c>
      <c r="G1008" s="3">
        <v>3.07</v>
      </c>
    </row>
    <row r="1009" spans="1:7" x14ac:dyDescent="0.25">
      <c r="A1009" s="2">
        <v>0</v>
      </c>
      <c r="B1009" s="2" t="s">
        <v>20</v>
      </c>
      <c r="C1009" s="2">
        <v>1</v>
      </c>
      <c r="D1009" s="2">
        <v>2</v>
      </c>
      <c r="F1009" t="str">
        <f>CONCATENATE(B1009," ",C1009, " ",D1009)</f>
        <v xml:space="preserve"> parallel-search 1 2</v>
      </c>
      <c r="G1009" s="3">
        <v>1.9950000000000001</v>
      </c>
    </row>
    <row r="1010" spans="1:7" x14ac:dyDescent="0.25">
      <c r="A1010" s="2">
        <v>0</v>
      </c>
      <c r="B1010" s="2" t="s">
        <v>20</v>
      </c>
      <c r="C1010" s="2">
        <v>1</v>
      </c>
      <c r="D1010" s="2">
        <v>2</v>
      </c>
      <c r="F1010" t="str">
        <f>CONCATENATE(B1010," ",C1010, " ",D1010)</f>
        <v xml:space="preserve"> parallel-search 1 2</v>
      </c>
      <c r="G1010" s="3">
        <v>5.6349999999999998</v>
      </c>
    </row>
    <row r="1011" spans="1:7" x14ac:dyDescent="0.25">
      <c r="A1011" s="2">
        <v>0</v>
      </c>
      <c r="B1011" s="2" t="s">
        <v>20</v>
      </c>
      <c r="C1011" s="2">
        <v>1</v>
      </c>
      <c r="D1011" s="2">
        <v>2</v>
      </c>
      <c r="F1011" t="str">
        <f>CONCATENATE(B1011," ",C1011, " ",D1011)</f>
        <v xml:space="preserve"> parallel-search 1 2</v>
      </c>
      <c r="G1011" s="3">
        <v>3.87</v>
      </c>
    </row>
    <row r="1012" spans="1:7" x14ac:dyDescent="0.25">
      <c r="A1012" s="2">
        <v>0</v>
      </c>
      <c r="B1012" s="2" t="s">
        <v>20</v>
      </c>
      <c r="C1012" s="2">
        <v>1</v>
      </c>
      <c r="D1012" s="2">
        <v>2</v>
      </c>
      <c r="F1012" t="str">
        <f>CONCATENATE(B1012," ",C1012, " ",D1012)</f>
        <v xml:space="preserve"> parallel-search 1 2</v>
      </c>
      <c r="G1012" s="3">
        <v>2.21</v>
      </c>
    </row>
    <row r="1013" spans="1:7" x14ac:dyDescent="0.25">
      <c r="A1013" s="2">
        <v>0</v>
      </c>
      <c r="B1013" s="2" t="s">
        <v>20</v>
      </c>
      <c r="C1013" s="2">
        <v>1</v>
      </c>
      <c r="D1013" s="2">
        <v>2</v>
      </c>
      <c r="F1013" t="str">
        <f>CONCATENATE(B1013," ",C1013, " ",D1013)</f>
        <v xml:space="preserve"> parallel-search 1 2</v>
      </c>
      <c r="G1013" s="3">
        <v>4.5999999999999996</v>
      </c>
    </row>
    <row r="1014" spans="1:7" x14ac:dyDescent="0.25">
      <c r="A1014" s="2">
        <v>0</v>
      </c>
      <c r="B1014" s="2" t="s">
        <v>20</v>
      </c>
      <c r="C1014" s="2">
        <v>1</v>
      </c>
      <c r="D1014" s="2">
        <v>2</v>
      </c>
      <c r="F1014" t="str">
        <f>CONCATENATE(B1014," ",C1014, " ",D1014)</f>
        <v xml:space="preserve"> parallel-search 1 2</v>
      </c>
      <c r="G1014" s="3">
        <v>4.07</v>
      </c>
    </row>
    <row r="1015" spans="1:7" x14ac:dyDescent="0.25">
      <c r="A1015" s="2">
        <v>0</v>
      </c>
      <c r="B1015" s="2" t="s">
        <v>20</v>
      </c>
      <c r="C1015" s="2">
        <v>1</v>
      </c>
      <c r="D1015" s="2">
        <v>2</v>
      </c>
      <c r="F1015" t="str">
        <f>CONCATENATE(B1015," ",C1015, " ",D1015)</f>
        <v xml:space="preserve"> parallel-search 1 2</v>
      </c>
      <c r="G1015" s="3">
        <v>2.2850000000000001</v>
      </c>
    </row>
    <row r="1016" spans="1:7" x14ac:dyDescent="0.25">
      <c r="A1016" s="2">
        <v>0</v>
      </c>
      <c r="B1016" s="2" t="s">
        <v>20</v>
      </c>
      <c r="C1016" s="2">
        <v>1</v>
      </c>
      <c r="D1016" s="2">
        <v>2</v>
      </c>
      <c r="F1016" t="str">
        <f>CONCATENATE(B1016," ",C1016, " ",D1016)</f>
        <v xml:space="preserve"> parallel-search 1 2</v>
      </c>
      <c r="G1016" s="3">
        <v>5.76</v>
      </c>
    </row>
    <row r="1017" spans="1:7" x14ac:dyDescent="0.25">
      <c r="A1017" s="2">
        <v>0</v>
      </c>
      <c r="B1017" s="2" t="s">
        <v>20</v>
      </c>
      <c r="C1017" s="2">
        <v>1</v>
      </c>
      <c r="D1017" s="2">
        <v>2</v>
      </c>
      <c r="F1017" t="str">
        <f>CONCATENATE(B1017," ",C1017, " ",D1017)</f>
        <v xml:space="preserve"> parallel-search 1 2</v>
      </c>
      <c r="G1017" s="3">
        <v>3.9449999999999998</v>
      </c>
    </row>
    <row r="1018" spans="1:7" x14ac:dyDescent="0.25">
      <c r="A1018" s="2">
        <v>0</v>
      </c>
      <c r="B1018" s="2" t="s">
        <v>20</v>
      </c>
      <c r="C1018" s="2">
        <v>1</v>
      </c>
      <c r="D1018" s="2">
        <v>2</v>
      </c>
      <c r="F1018" t="str">
        <f>CONCATENATE(B1018," ",C1018, " ",D1018)</f>
        <v xml:space="preserve"> parallel-search 1 2</v>
      </c>
      <c r="G1018" s="3">
        <v>2.8050000000000002</v>
      </c>
    </row>
    <row r="1019" spans="1:7" x14ac:dyDescent="0.25">
      <c r="A1019" s="2">
        <v>0</v>
      </c>
      <c r="B1019" s="2" t="s">
        <v>20</v>
      </c>
      <c r="C1019" s="2">
        <v>1</v>
      </c>
      <c r="D1019" s="2">
        <v>2</v>
      </c>
      <c r="F1019" t="str">
        <f>CONCATENATE(B1019," ",C1019, " ",D1019)</f>
        <v xml:space="preserve"> parallel-search 1 2</v>
      </c>
      <c r="G1019" s="3">
        <v>5.57</v>
      </c>
    </row>
    <row r="1020" spans="1:7" x14ac:dyDescent="0.25">
      <c r="A1020" s="2">
        <v>0</v>
      </c>
      <c r="B1020" s="2" t="s">
        <v>20</v>
      </c>
      <c r="C1020" s="2">
        <v>1</v>
      </c>
      <c r="D1020" s="2">
        <v>2</v>
      </c>
      <c r="F1020" t="str">
        <f>CONCATENATE(B1020," ",C1020, " ",D1020)</f>
        <v xml:space="preserve"> parallel-search 1 2</v>
      </c>
      <c r="G1020" s="3">
        <v>3.4950000000000001</v>
      </c>
    </row>
    <row r="1021" spans="1:7" x14ac:dyDescent="0.25">
      <c r="A1021" s="2">
        <v>0</v>
      </c>
      <c r="B1021" s="2" t="s">
        <v>20</v>
      </c>
      <c r="C1021" s="2">
        <v>1</v>
      </c>
      <c r="D1021" s="2">
        <v>2</v>
      </c>
      <c r="F1021" t="str">
        <f>CONCATENATE(B1021," ",C1021, " ",D1021)</f>
        <v xml:space="preserve"> parallel-search 1 2</v>
      </c>
      <c r="G1021" s="3">
        <v>1.64</v>
      </c>
    </row>
    <row r="1022" spans="1:7" x14ac:dyDescent="0.25">
      <c r="A1022" s="2">
        <v>0</v>
      </c>
      <c r="B1022" s="2" t="s">
        <v>20</v>
      </c>
      <c r="C1022" s="2">
        <v>1</v>
      </c>
      <c r="D1022" s="2">
        <v>2</v>
      </c>
      <c r="F1022" t="str">
        <f>CONCATENATE(B1022," ",C1022, " ",D1022)</f>
        <v xml:space="preserve"> parallel-search 1 2</v>
      </c>
      <c r="G1022" s="3">
        <v>4.8600000000000003</v>
      </c>
    </row>
    <row r="1023" spans="1:7" x14ac:dyDescent="0.25">
      <c r="A1023" s="2">
        <v>0</v>
      </c>
      <c r="B1023" s="2" t="s">
        <v>20</v>
      </c>
      <c r="C1023" s="2">
        <v>1</v>
      </c>
      <c r="D1023" s="2">
        <v>2</v>
      </c>
      <c r="F1023" t="str">
        <f>CONCATENATE(B1023," ",C1023, " ",D1023)</f>
        <v xml:space="preserve"> parallel-search 1 2</v>
      </c>
      <c r="G1023" s="3">
        <v>3.97</v>
      </c>
    </row>
    <row r="1024" spans="1:7" x14ac:dyDescent="0.25">
      <c r="A1024" s="2">
        <v>0</v>
      </c>
      <c r="B1024" s="2" t="s">
        <v>20</v>
      </c>
      <c r="C1024" s="2">
        <v>1</v>
      </c>
      <c r="D1024" s="2">
        <v>2</v>
      </c>
      <c r="F1024" t="str">
        <f>CONCATENATE(B1024," ",C1024, " ",D1024)</f>
        <v xml:space="preserve"> parallel-search 1 2</v>
      </c>
      <c r="G1024" s="3">
        <v>2.4449999999999998</v>
      </c>
    </row>
    <row r="1025" spans="1:7" x14ac:dyDescent="0.25">
      <c r="A1025" s="2">
        <v>0</v>
      </c>
      <c r="B1025" s="2" t="s">
        <v>20</v>
      </c>
      <c r="C1025" s="2">
        <v>1</v>
      </c>
      <c r="D1025" s="2">
        <v>2</v>
      </c>
      <c r="F1025" t="str">
        <f>CONCATENATE(B1025," ",C1025, " ",D1025)</f>
        <v xml:space="preserve"> parallel-search 1 2</v>
      </c>
      <c r="G1025" s="3">
        <v>5.45</v>
      </c>
    </row>
    <row r="1026" spans="1:7" x14ac:dyDescent="0.25">
      <c r="A1026" s="2">
        <v>0</v>
      </c>
      <c r="B1026" s="2" t="s">
        <v>20</v>
      </c>
      <c r="C1026" s="2">
        <v>1</v>
      </c>
      <c r="D1026" s="2">
        <v>2</v>
      </c>
      <c r="F1026" t="str">
        <f>CONCATENATE(B1026," ",C1026, " ",D1026)</f>
        <v xml:space="preserve"> parallel-search 1 2</v>
      </c>
      <c r="G1026" s="3">
        <v>3.4649999999999999</v>
      </c>
    </row>
    <row r="1027" spans="1:7" x14ac:dyDescent="0.25">
      <c r="A1027" s="2">
        <v>0</v>
      </c>
      <c r="B1027" s="2" t="s">
        <v>20</v>
      </c>
      <c r="C1027" s="2">
        <v>1</v>
      </c>
      <c r="D1027" s="2">
        <v>2</v>
      </c>
      <c r="F1027" t="str">
        <f>CONCATENATE(B1027," ",C1027, " ",D1027)</f>
        <v xml:space="preserve"> parallel-search 1 2</v>
      </c>
      <c r="G1027" s="3">
        <v>2.2050000000000001</v>
      </c>
    </row>
    <row r="1028" spans="1:7" x14ac:dyDescent="0.25">
      <c r="A1028" s="2">
        <v>0</v>
      </c>
      <c r="B1028" s="2" t="s">
        <v>20</v>
      </c>
      <c r="C1028" s="2">
        <v>1</v>
      </c>
      <c r="D1028" s="2">
        <v>2</v>
      </c>
      <c r="F1028" t="str">
        <f>CONCATENATE(B1028," ",C1028, " ",D1028)</f>
        <v xml:space="preserve"> parallel-search 1 2</v>
      </c>
      <c r="G1028" s="3">
        <v>5.3150000000000004</v>
      </c>
    </row>
    <row r="1029" spans="1:7" x14ac:dyDescent="0.25">
      <c r="A1029" s="2">
        <v>0</v>
      </c>
      <c r="B1029" s="2" t="s">
        <v>20</v>
      </c>
      <c r="C1029" s="2">
        <v>1</v>
      </c>
      <c r="D1029" s="2">
        <v>2</v>
      </c>
      <c r="F1029" t="str">
        <f>CONCATENATE(B1029," ",C1029, " ",D1029)</f>
        <v xml:space="preserve"> parallel-search 1 2</v>
      </c>
      <c r="G1029" s="3">
        <v>3.81</v>
      </c>
    </row>
    <row r="1030" spans="1:7" x14ac:dyDescent="0.25">
      <c r="A1030" s="2">
        <v>0</v>
      </c>
      <c r="B1030" s="2" t="s">
        <v>20</v>
      </c>
      <c r="C1030" s="2">
        <v>1</v>
      </c>
      <c r="D1030" s="2">
        <v>2</v>
      </c>
      <c r="F1030" t="str">
        <f>CONCATENATE(B1030," ",C1030, " ",D1030)</f>
        <v xml:space="preserve"> parallel-search 1 2</v>
      </c>
      <c r="G1030" s="3">
        <v>2.585</v>
      </c>
    </row>
    <row r="1031" spans="1:7" x14ac:dyDescent="0.25">
      <c r="A1031" s="2">
        <v>0</v>
      </c>
      <c r="B1031" s="2" t="s">
        <v>20</v>
      </c>
      <c r="C1031" s="2">
        <v>1</v>
      </c>
      <c r="D1031" s="2">
        <v>2</v>
      </c>
      <c r="F1031" t="str">
        <f>CONCATENATE(B1031," ",C1031, " ",D1031)</f>
        <v xml:space="preserve"> parallel-search 1 2</v>
      </c>
      <c r="G1031" s="3">
        <v>4.78</v>
      </c>
    </row>
    <row r="1032" spans="1:7" x14ac:dyDescent="0.25">
      <c r="A1032" s="2">
        <v>0</v>
      </c>
      <c r="B1032" s="2" t="s">
        <v>20</v>
      </c>
      <c r="C1032" s="2">
        <v>1</v>
      </c>
      <c r="D1032" s="2">
        <v>2</v>
      </c>
      <c r="F1032" t="str">
        <f>CONCATENATE(B1032," ",C1032, " ",D1032)</f>
        <v xml:space="preserve"> parallel-search 1 2</v>
      </c>
      <c r="G1032" s="3">
        <v>3</v>
      </c>
    </row>
    <row r="1033" spans="1:7" x14ac:dyDescent="0.25">
      <c r="A1033" s="2">
        <v>0</v>
      </c>
      <c r="B1033" s="2" t="s">
        <v>20</v>
      </c>
      <c r="C1033" s="2">
        <v>1</v>
      </c>
      <c r="D1033" s="2">
        <v>2</v>
      </c>
      <c r="F1033" t="str">
        <f>CONCATENATE(B1033," ",C1033, " ",D1033)</f>
        <v xml:space="preserve"> parallel-search 1 2</v>
      </c>
      <c r="G1033" s="3">
        <v>2.085</v>
      </c>
    </row>
    <row r="1034" spans="1:7" x14ac:dyDescent="0.25">
      <c r="A1034" s="2">
        <v>0</v>
      </c>
      <c r="B1034" s="2" t="s">
        <v>20</v>
      </c>
      <c r="C1034" s="2">
        <v>1</v>
      </c>
      <c r="D1034" s="2">
        <v>2</v>
      </c>
      <c r="F1034" t="str">
        <f>CONCATENATE(B1034," ",C1034, " ",D1034)</f>
        <v xml:space="preserve"> parallel-search 1 2</v>
      </c>
      <c r="G1034" s="3">
        <v>5.37</v>
      </c>
    </row>
    <row r="1035" spans="1:7" x14ac:dyDescent="0.25">
      <c r="A1035" s="2">
        <v>0</v>
      </c>
      <c r="B1035" s="2" t="s">
        <v>20</v>
      </c>
      <c r="C1035" s="2">
        <v>1</v>
      </c>
      <c r="D1035" s="2">
        <v>2</v>
      </c>
      <c r="F1035" t="str">
        <f>CONCATENATE(B1035," ",C1035, " ",D1035)</f>
        <v xml:space="preserve"> parallel-search 1 2</v>
      </c>
      <c r="G1035" s="3">
        <v>3.9049999999999998</v>
      </c>
    </row>
    <row r="1036" spans="1:7" x14ac:dyDescent="0.25">
      <c r="A1036" s="2">
        <v>0</v>
      </c>
      <c r="B1036" s="2" t="s">
        <v>20</v>
      </c>
      <c r="C1036" s="2">
        <v>1</v>
      </c>
      <c r="D1036" s="2">
        <v>2</v>
      </c>
      <c r="F1036" t="str">
        <f>CONCATENATE(B1036," ",C1036, " ",D1036)</f>
        <v xml:space="preserve"> parallel-search 1 2</v>
      </c>
      <c r="G1036" s="3">
        <v>2.27</v>
      </c>
    </row>
    <row r="1037" spans="1:7" x14ac:dyDescent="0.25">
      <c r="A1037" s="2">
        <v>0</v>
      </c>
      <c r="B1037" s="2" t="s">
        <v>20</v>
      </c>
      <c r="C1037" s="2">
        <v>1</v>
      </c>
      <c r="D1037" s="2">
        <v>2</v>
      </c>
      <c r="F1037" t="str">
        <f>CONCATENATE(B1037," ",C1037, " ",D1037)</f>
        <v xml:space="preserve"> parallel-search 1 2</v>
      </c>
      <c r="G1037" s="3">
        <v>5.1449999999999996</v>
      </c>
    </row>
    <row r="1038" spans="1:7" x14ac:dyDescent="0.25">
      <c r="A1038" s="2">
        <v>0</v>
      </c>
      <c r="B1038" s="2" t="s">
        <v>20</v>
      </c>
      <c r="C1038" s="2">
        <v>1</v>
      </c>
      <c r="D1038" s="2">
        <v>2</v>
      </c>
      <c r="F1038" t="str">
        <f>CONCATENATE(B1038," ",C1038, " ",D1038)</f>
        <v xml:space="preserve"> parallel-search 1 2</v>
      </c>
      <c r="G1038" s="3">
        <v>3.98</v>
      </c>
    </row>
    <row r="1039" spans="1:7" x14ac:dyDescent="0.25">
      <c r="A1039" s="2">
        <v>0</v>
      </c>
      <c r="B1039" s="2" t="s">
        <v>20</v>
      </c>
      <c r="C1039" s="2">
        <v>1</v>
      </c>
      <c r="D1039" s="2">
        <v>2</v>
      </c>
      <c r="F1039" t="str">
        <f>CONCATENATE(B1039," ",C1039, " ",D1039)</f>
        <v xml:space="preserve"> parallel-search 1 2</v>
      </c>
      <c r="G1039" s="3">
        <v>2.2599999999999998</v>
      </c>
    </row>
    <row r="1040" spans="1:7" x14ac:dyDescent="0.25">
      <c r="A1040" s="2">
        <v>0</v>
      </c>
      <c r="B1040" s="2" t="s">
        <v>20</v>
      </c>
      <c r="C1040" s="2">
        <v>1</v>
      </c>
      <c r="D1040" s="2">
        <v>2</v>
      </c>
      <c r="F1040" t="str">
        <f>CONCATENATE(B1040," ",C1040, " ",D1040)</f>
        <v xml:space="preserve"> parallel-search 1 2</v>
      </c>
      <c r="G1040" s="3">
        <v>6.05</v>
      </c>
    </row>
    <row r="1041" spans="1:7" x14ac:dyDescent="0.25">
      <c r="A1041" s="2">
        <v>0</v>
      </c>
      <c r="B1041" s="2" t="s">
        <v>20</v>
      </c>
      <c r="C1041" s="2">
        <v>1</v>
      </c>
      <c r="D1041" s="2">
        <v>2</v>
      </c>
      <c r="F1041" t="str">
        <f>CONCATENATE(B1041," ",C1041, " ",D1041)</f>
        <v xml:space="preserve"> parallel-search 1 2</v>
      </c>
      <c r="G1041" s="3">
        <v>4.07</v>
      </c>
    </row>
    <row r="1042" spans="1:7" x14ac:dyDescent="0.25">
      <c r="A1042" s="2">
        <v>0</v>
      </c>
      <c r="B1042" s="2" t="s">
        <v>20</v>
      </c>
      <c r="C1042" s="2">
        <v>1</v>
      </c>
      <c r="D1042" s="2">
        <v>2</v>
      </c>
      <c r="F1042" t="str">
        <f>CONCATENATE(B1042," ",C1042, " ",D1042)</f>
        <v xml:space="preserve"> parallel-search 1 2</v>
      </c>
      <c r="G1042" s="3">
        <v>2.3250000000000002</v>
      </c>
    </row>
    <row r="1043" spans="1:7" x14ac:dyDescent="0.25">
      <c r="A1043" s="2">
        <v>0</v>
      </c>
      <c r="B1043" s="2" t="s">
        <v>20</v>
      </c>
      <c r="C1043" s="2">
        <v>1</v>
      </c>
      <c r="D1043" s="2">
        <v>2</v>
      </c>
      <c r="F1043" t="str">
        <f>CONCATENATE(B1043," ",C1043, " ",D1043)</f>
        <v xml:space="preserve"> parallel-search 1 2</v>
      </c>
      <c r="G1043" s="3">
        <v>5.335</v>
      </c>
    </row>
    <row r="1044" spans="1:7" x14ac:dyDescent="0.25">
      <c r="A1044" s="2">
        <v>0</v>
      </c>
      <c r="B1044" s="2" t="s">
        <v>20</v>
      </c>
      <c r="C1044" s="2">
        <v>1</v>
      </c>
      <c r="D1044" s="2">
        <v>2</v>
      </c>
      <c r="F1044" t="str">
        <f>CONCATENATE(B1044," ",C1044, " ",D1044)</f>
        <v xml:space="preserve"> parallel-search 1 2</v>
      </c>
      <c r="G1044" s="3">
        <v>4.1550000000000002</v>
      </c>
    </row>
    <row r="1045" spans="1:7" x14ac:dyDescent="0.25">
      <c r="A1045" s="2">
        <v>0</v>
      </c>
      <c r="B1045" s="2" t="s">
        <v>20</v>
      </c>
      <c r="C1045" s="2">
        <v>1</v>
      </c>
      <c r="D1045" s="2">
        <v>2</v>
      </c>
      <c r="F1045" t="str">
        <f>CONCATENATE(B1045," ",C1045, " ",D1045)</f>
        <v xml:space="preserve"> parallel-search 1 2</v>
      </c>
      <c r="G1045" s="3">
        <v>2.4449999999999998</v>
      </c>
    </row>
    <row r="1046" spans="1:7" x14ac:dyDescent="0.25">
      <c r="A1046" s="2">
        <v>0</v>
      </c>
      <c r="B1046" s="2" t="s">
        <v>20</v>
      </c>
      <c r="C1046" s="2">
        <v>1</v>
      </c>
      <c r="D1046" s="2">
        <v>2</v>
      </c>
      <c r="F1046" t="str">
        <f>CONCATENATE(B1046," ",C1046, " ",D1046)</f>
        <v xml:space="preserve"> parallel-search 1 2</v>
      </c>
      <c r="G1046" s="3">
        <v>5.9550000000000001</v>
      </c>
    </row>
    <row r="1047" spans="1:7" x14ac:dyDescent="0.25">
      <c r="A1047" s="2">
        <v>0</v>
      </c>
      <c r="B1047" s="2" t="s">
        <v>20</v>
      </c>
      <c r="C1047" s="2">
        <v>1</v>
      </c>
      <c r="D1047" s="2">
        <v>2</v>
      </c>
      <c r="F1047" t="str">
        <f>CONCATENATE(B1047," ",C1047, " ",D1047)</f>
        <v xml:space="preserve"> parallel-search 1 2</v>
      </c>
      <c r="G1047" s="3">
        <v>4.29</v>
      </c>
    </row>
    <row r="1048" spans="1:7" x14ac:dyDescent="0.25">
      <c r="A1048" s="2">
        <v>0</v>
      </c>
      <c r="B1048" s="2" t="s">
        <v>20</v>
      </c>
      <c r="C1048" s="2">
        <v>1</v>
      </c>
      <c r="D1048" s="2">
        <v>2</v>
      </c>
      <c r="F1048" t="str">
        <f>CONCATENATE(B1048," ",C1048, " ",D1048)</f>
        <v xml:space="preserve"> parallel-search 1 2</v>
      </c>
      <c r="G1048" s="3">
        <v>2.5099999999999998</v>
      </c>
    </row>
    <row r="1049" spans="1:7" x14ac:dyDescent="0.25">
      <c r="A1049" s="2">
        <v>0</v>
      </c>
      <c r="B1049" s="2" t="s">
        <v>20</v>
      </c>
      <c r="C1049" s="2">
        <v>1</v>
      </c>
      <c r="D1049" s="2">
        <v>2</v>
      </c>
      <c r="F1049" t="str">
        <f>CONCATENATE(B1049," ",C1049, " ",D1049)</f>
        <v xml:space="preserve"> parallel-search 1 2</v>
      </c>
      <c r="G1049" s="3">
        <v>4.7949999999999999</v>
      </c>
    </row>
    <row r="1050" spans="1:7" x14ac:dyDescent="0.25">
      <c r="A1050" s="2">
        <v>0</v>
      </c>
      <c r="B1050" s="2" t="s">
        <v>20</v>
      </c>
      <c r="C1050" s="2">
        <v>1</v>
      </c>
      <c r="D1050" s="2">
        <v>2</v>
      </c>
      <c r="F1050" t="str">
        <f>CONCATENATE(B1050," ",C1050, " ",D1050)</f>
        <v xml:space="preserve"> parallel-search 1 2</v>
      </c>
      <c r="G1050" s="3">
        <v>3.09</v>
      </c>
    </row>
    <row r="1051" spans="1:7" x14ac:dyDescent="0.25">
      <c r="A1051" s="2">
        <v>0</v>
      </c>
      <c r="B1051" s="2" t="s">
        <v>20</v>
      </c>
      <c r="C1051" s="2">
        <v>1</v>
      </c>
      <c r="D1051" s="2">
        <v>2</v>
      </c>
      <c r="F1051" t="str">
        <f>CONCATENATE(B1051," ",C1051, " ",D1051)</f>
        <v xml:space="preserve"> parallel-search 1 2</v>
      </c>
      <c r="G1051" s="3">
        <v>1.18</v>
      </c>
    </row>
    <row r="1052" spans="1:7" x14ac:dyDescent="0.25">
      <c r="A1052" s="2">
        <v>0</v>
      </c>
      <c r="B1052" s="2" t="s">
        <v>20</v>
      </c>
      <c r="C1052" s="2">
        <v>1</v>
      </c>
      <c r="D1052" s="2">
        <v>4</v>
      </c>
      <c r="F1052" t="str">
        <f>CONCATENATE(B1052," ",C1052, " ",D1052)</f>
        <v xml:space="preserve"> parallel-search 1 4</v>
      </c>
      <c r="G1052" s="3">
        <v>5.2525000000000004</v>
      </c>
    </row>
    <row r="1053" spans="1:7" x14ac:dyDescent="0.25">
      <c r="A1053" s="2">
        <v>0</v>
      </c>
      <c r="B1053" s="2" t="s">
        <v>20</v>
      </c>
      <c r="C1053" s="2">
        <v>1</v>
      </c>
      <c r="D1053" s="2">
        <v>4</v>
      </c>
      <c r="F1053" t="str">
        <f>CONCATENATE(B1053," ",C1053, " ",D1053)</f>
        <v xml:space="preserve"> parallel-search 1 4</v>
      </c>
      <c r="G1053" s="3">
        <v>4.0599999999999996</v>
      </c>
    </row>
    <row r="1054" spans="1:7" x14ac:dyDescent="0.25">
      <c r="A1054" s="2">
        <v>0</v>
      </c>
      <c r="B1054" s="2" t="s">
        <v>20</v>
      </c>
      <c r="C1054" s="2">
        <v>1</v>
      </c>
      <c r="D1054" s="2">
        <v>4</v>
      </c>
      <c r="F1054" t="str">
        <f>CONCATENATE(B1054," ",C1054, " ",D1054)</f>
        <v xml:space="preserve"> parallel-search 1 4</v>
      </c>
      <c r="G1054" s="3">
        <v>2.0575000000000001</v>
      </c>
    </row>
    <row r="1055" spans="1:7" x14ac:dyDescent="0.25">
      <c r="A1055" s="2">
        <v>0</v>
      </c>
      <c r="B1055" s="2" t="s">
        <v>20</v>
      </c>
      <c r="C1055" s="2">
        <v>1</v>
      </c>
      <c r="D1055" s="2">
        <v>4</v>
      </c>
      <c r="F1055" t="str">
        <f>CONCATENATE(B1055," ",C1055, " ",D1055)</f>
        <v xml:space="preserve"> parallel-search 1 4</v>
      </c>
      <c r="G1055" s="3">
        <v>5.915</v>
      </c>
    </row>
    <row r="1056" spans="1:7" x14ac:dyDescent="0.25">
      <c r="A1056" s="2">
        <v>0</v>
      </c>
      <c r="B1056" s="2" t="s">
        <v>20</v>
      </c>
      <c r="C1056" s="2">
        <v>1</v>
      </c>
      <c r="D1056" s="2">
        <v>4</v>
      </c>
      <c r="F1056" t="str">
        <f>CONCATENATE(B1056," ",C1056, " ",D1056)</f>
        <v xml:space="preserve"> parallel-search 1 4</v>
      </c>
      <c r="G1056" s="3">
        <v>3.8050000000000002</v>
      </c>
    </row>
    <row r="1057" spans="1:7" x14ac:dyDescent="0.25">
      <c r="A1057" s="2">
        <v>0</v>
      </c>
      <c r="B1057" s="2" t="s">
        <v>20</v>
      </c>
      <c r="C1057" s="2">
        <v>1</v>
      </c>
      <c r="D1057" s="2">
        <v>4</v>
      </c>
      <c r="F1057" t="str">
        <f>CONCATENATE(B1057," ",C1057, " ",D1057)</f>
        <v xml:space="preserve"> parallel-search 1 4</v>
      </c>
      <c r="G1057" s="3">
        <v>2.4725000000000001</v>
      </c>
    </row>
    <row r="1058" spans="1:7" x14ac:dyDescent="0.25">
      <c r="A1058" s="2">
        <v>0</v>
      </c>
      <c r="B1058" s="2" t="s">
        <v>20</v>
      </c>
      <c r="C1058" s="2">
        <v>1</v>
      </c>
      <c r="D1058" s="2">
        <v>4</v>
      </c>
      <c r="F1058" t="str">
        <f>CONCATENATE(B1058," ",C1058, " ",D1058)</f>
        <v xml:space="preserve"> parallel-search 1 4</v>
      </c>
      <c r="G1058" s="3">
        <v>4.8674999999999997</v>
      </c>
    </row>
    <row r="1059" spans="1:7" x14ac:dyDescent="0.25">
      <c r="A1059" s="2">
        <v>0</v>
      </c>
      <c r="B1059" s="2" t="s">
        <v>20</v>
      </c>
      <c r="C1059" s="2">
        <v>1</v>
      </c>
      <c r="D1059" s="2">
        <v>4</v>
      </c>
      <c r="F1059" t="str">
        <f>CONCATENATE(B1059," ",C1059, " ",D1059)</f>
        <v xml:space="preserve"> parallel-search 1 4</v>
      </c>
      <c r="G1059" s="3">
        <v>3.6775000000000002</v>
      </c>
    </row>
    <row r="1060" spans="1:7" x14ac:dyDescent="0.25">
      <c r="A1060" s="2">
        <v>0</v>
      </c>
      <c r="B1060" s="2" t="s">
        <v>20</v>
      </c>
      <c r="C1060" s="2">
        <v>1</v>
      </c>
      <c r="D1060" s="2">
        <v>4</v>
      </c>
      <c r="F1060" t="str">
        <f>CONCATENATE(B1060," ",C1060, " ",D1060)</f>
        <v xml:space="preserve"> parallel-search 1 4</v>
      </c>
      <c r="G1060" s="3">
        <v>2.4350000000000001</v>
      </c>
    </row>
    <row r="1061" spans="1:7" x14ac:dyDescent="0.25">
      <c r="A1061" s="2">
        <v>0</v>
      </c>
      <c r="B1061" s="2" t="s">
        <v>20</v>
      </c>
      <c r="C1061" s="2">
        <v>1</v>
      </c>
      <c r="D1061" s="2">
        <v>4</v>
      </c>
      <c r="F1061" t="str">
        <f>CONCATENATE(B1061," ",C1061, " ",D1061)</f>
        <v xml:space="preserve"> parallel-search 1 4</v>
      </c>
      <c r="G1061" s="3">
        <v>6.29</v>
      </c>
    </row>
    <row r="1062" spans="1:7" x14ac:dyDescent="0.25">
      <c r="A1062" s="2">
        <v>0</v>
      </c>
      <c r="B1062" s="2" t="s">
        <v>20</v>
      </c>
      <c r="C1062" s="2">
        <v>1</v>
      </c>
      <c r="D1062" s="2">
        <v>4</v>
      </c>
      <c r="F1062" t="str">
        <f>CONCATENATE(B1062," ",C1062, " ",D1062)</f>
        <v xml:space="preserve"> parallel-search 1 4</v>
      </c>
      <c r="G1062" s="3">
        <v>4.1100000000000003</v>
      </c>
    </row>
    <row r="1063" spans="1:7" x14ac:dyDescent="0.25">
      <c r="A1063" s="2">
        <v>0</v>
      </c>
      <c r="B1063" s="2" t="s">
        <v>20</v>
      </c>
      <c r="C1063" s="2">
        <v>1</v>
      </c>
      <c r="D1063" s="2">
        <v>4</v>
      </c>
      <c r="F1063" t="str">
        <f>CONCATENATE(B1063," ",C1063, " ",D1063)</f>
        <v xml:space="preserve"> parallel-search 1 4</v>
      </c>
      <c r="G1063" s="3">
        <v>2.2475000000000001</v>
      </c>
    </row>
    <row r="1064" spans="1:7" x14ac:dyDescent="0.25">
      <c r="A1064" s="2">
        <v>0</v>
      </c>
      <c r="B1064" s="2" t="s">
        <v>20</v>
      </c>
      <c r="C1064" s="2">
        <v>1</v>
      </c>
      <c r="D1064" s="2">
        <v>4</v>
      </c>
      <c r="F1064" t="str">
        <f>CONCATENATE(B1064," ",C1064, " ",D1064)</f>
        <v xml:space="preserve"> parallel-search 1 4</v>
      </c>
      <c r="G1064" s="3">
        <v>4.9950000000000001</v>
      </c>
    </row>
    <row r="1065" spans="1:7" x14ac:dyDescent="0.25">
      <c r="A1065" s="2">
        <v>0</v>
      </c>
      <c r="B1065" s="2" t="s">
        <v>20</v>
      </c>
      <c r="C1065" s="2">
        <v>1</v>
      </c>
      <c r="D1065" s="2">
        <v>4</v>
      </c>
      <c r="F1065" t="str">
        <f>CONCATENATE(B1065," ",C1065, " ",D1065)</f>
        <v xml:space="preserve"> parallel-search 1 4</v>
      </c>
      <c r="G1065" s="3">
        <v>3.9175</v>
      </c>
    </row>
    <row r="1066" spans="1:7" x14ac:dyDescent="0.25">
      <c r="A1066" s="2">
        <v>0</v>
      </c>
      <c r="B1066" s="2" t="s">
        <v>20</v>
      </c>
      <c r="C1066" s="2">
        <v>1</v>
      </c>
      <c r="D1066" s="2">
        <v>4</v>
      </c>
      <c r="F1066" t="str">
        <f>CONCATENATE(B1066," ",C1066, " ",D1066)</f>
        <v xml:space="preserve"> parallel-search 1 4</v>
      </c>
      <c r="G1066" s="3">
        <v>2.1175000000000002</v>
      </c>
    </row>
    <row r="1067" spans="1:7" x14ac:dyDescent="0.25">
      <c r="A1067" s="2">
        <v>0</v>
      </c>
      <c r="B1067" s="2" t="s">
        <v>20</v>
      </c>
      <c r="C1067" s="2">
        <v>1</v>
      </c>
      <c r="D1067" s="2">
        <v>4</v>
      </c>
      <c r="F1067" t="str">
        <f>CONCATENATE(B1067," ",C1067, " ",D1067)</f>
        <v xml:space="preserve"> parallel-search 1 4</v>
      </c>
      <c r="G1067" s="3">
        <v>5.47</v>
      </c>
    </row>
    <row r="1068" spans="1:7" x14ac:dyDescent="0.25">
      <c r="A1068" s="2">
        <v>0</v>
      </c>
      <c r="B1068" s="2" t="s">
        <v>20</v>
      </c>
      <c r="C1068" s="2">
        <v>1</v>
      </c>
      <c r="D1068" s="2">
        <v>4</v>
      </c>
      <c r="F1068" t="str">
        <f>CONCATENATE(B1068," ",C1068, " ",D1068)</f>
        <v xml:space="preserve"> parallel-search 1 4</v>
      </c>
      <c r="G1068" s="3">
        <v>3.5274999999999999</v>
      </c>
    </row>
    <row r="1069" spans="1:7" x14ac:dyDescent="0.25">
      <c r="A1069" s="2">
        <v>0</v>
      </c>
      <c r="B1069" s="2" t="s">
        <v>20</v>
      </c>
      <c r="C1069" s="2">
        <v>1</v>
      </c>
      <c r="D1069" s="2">
        <v>4</v>
      </c>
      <c r="F1069" t="str">
        <f>CONCATENATE(B1069," ",C1069, " ",D1069)</f>
        <v xml:space="preserve"> parallel-search 1 4</v>
      </c>
      <c r="G1069" s="3">
        <v>2.04</v>
      </c>
    </row>
    <row r="1070" spans="1:7" x14ac:dyDescent="0.25">
      <c r="A1070" s="2">
        <v>0</v>
      </c>
      <c r="B1070" s="2" t="s">
        <v>20</v>
      </c>
      <c r="C1070" s="2">
        <v>1</v>
      </c>
      <c r="D1070" s="2">
        <v>4</v>
      </c>
      <c r="F1070" t="str">
        <f>CONCATENATE(B1070," ",C1070, " ",D1070)</f>
        <v xml:space="preserve"> parallel-search 1 4</v>
      </c>
      <c r="G1070" s="3">
        <v>5.9775</v>
      </c>
    </row>
    <row r="1071" spans="1:7" x14ac:dyDescent="0.25">
      <c r="A1071" s="2">
        <v>0</v>
      </c>
      <c r="B1071" s="2" t="s">
        <v>20</v>
      </c>
      <c r="C1071" s="2">
        <v>1</v>
      </c>
      <c r="D1071" s="2">
        <v>4</v>
      </c>
      <c r="F1071" t="str">
        <f>CONCATENATE(B1071," ",C1071, " ",D1071)</f>
        <v xml:space="preserve"> parallel-search 1 4</v>
      </c>
      <c r="G1071" s="3">
        <v>3.55</v>
      </c>
    </row>
    <row r="1072" spans="1:7" x14ac:dyDescent="0.25">
      <c r="A1072" s="2">
        <v>0</v>
      </c>
      <c r="B1072" s="2" t="s">
        <v>20</v>
      </c>
      <c r="C1072" s="2">
        <v>1</v>
      </c>
      <c r="D1072" s="2">
        <v>4</v>
      </c>
      <c r="F1072" t="str">
        <f>CONCATENATE(B1072," ",C1072, " ",D1072)</f>
        <v xml:space="preserve"> parallel-search 1 4</v>
      </c>
      <c r="G1072" s="3">
        <v>1.5</v>
      </c>
    </row>
    <row r="1073" spans="1:7" x14ac:dyDescent="0.25">
      <c r="A1073" s="2">
        <v>0</v>
      </c>
      <c r="B1073" s="2" t="s">
        <v>20</v>
      </c>
      <c r="C1073" s="2">
        <v>1</v>
      </c>
      <c r="D1073" s="2">
        <v>4</v>
      </c>
      <c r="F1073" t="str">
        <f>CONCATENATE(B1073," ",C1073, " ",D1073)</f>
        <v xml:space="preserve"> parallel-search 1 4</v>
      </c>
      <c r="G1073" s="3">
        <v>5.6974999999999998</v>
      </c>
    </row>
    <row r="1074" spans="1:7" x14ac:dyDescent="0.25">
      <c r="A1074" s="2">
        <v>0</v>
      </c>
      <c r="B1074" s="2" t="s">
        <v>20</v>
      </c>
      <c r="C1074" s="2">
        <v>1</v>
      </c>
      <c r="D1074" s="2">
        <v>4</v>
      </c>
      <c r="F1074" t="str">
        <f>CONCATENATE(B1074," ",C1074, " ",D1074)</f>
        <v xml:space="preserve"> parallel-search 1 4</v>
      </c>
      <c r="G1074" s="3">
        <v>3.1025</v>
      </c>
    </row>
    <row r="1075" spans="1:7" x14ac:dyDescent="0.25">
      <c r="A1075" s="2">
        <v>0</v>
      </c>
      <c r="B1075" s="2" t="s">
        <v>20</v>
      </c>
      <c r="C1075" s="2">
        <v>1</v>
      </c>
      <c r="D1075" s="2">
        <v>4</v>
      </c>
      <c r="F1075" t="str">
        <f>CONCATENATE(B1075," ",C1075, " ",D1075)</f>
        <v xml:space="preserve"> parallel-search 1 4</v>
      </c>
      <c r="G1075" s="3">
        <v>2.105</v>
      </c>
    </row>
    <row r="1076" spans="1:7" x14ac:dyDescent="0.25">
      <c r="A1076" s="2">
        <v>0</v>
      </c>
      <c r="B1076" s="2" t="s">
        <v>20</v>
      </c>
      <c r="C1076" s="2">
        <v>1</v>
      </c>
      <c r="D1076" s="2">
        <v>4</v>
      </c>
      <c r="F1076" t="str">
        <f>CONCATENATE(B1076," ",C1076, " ",D1076)</f>
        <v xml:space="preserve"> parallel-search 1 4</v>
      </c>
      <c r="G1076" s="3">
        <v>5.3949999999999996</v>
      </c>
    </row>
    <row r="1077" spans="1:7" x14ac:dyDescent="0.25">
      <c r="A1077" s="2">
        <v>0</v>
      </c>
      <c r="B1077" s="2" t="s">
        <v>20</v>
      </c>
      <c r="C1077" s="2">
        <v>1</v>
      </c>
      <c r="D1077" s="2">
        <v>4</v>
      </c>
      <c r="F1077" t="str">
        <f>CONCATENATE(B1077," ",C1077, " ",D1077)</f>
        <v xml:space="preserve"> parallel-search 1 4</v>
      </c>
      <c r="G1077" s="3">
        <v>3.59</v>
      </c>
    </row>
    <row r="1078" spans="1:7" x14ac:dyDescent="0.25">
      <c r="A1078" s="2">
        <v>0</v>
      </c>
      <c r="B1078" s="2" t="s">
        <v>20</v>
      </c>
      <c r="C1078" s="2">
        <v>1</v>
      </c>
      <c r="D1078" s="2">
        <v>4</v>
      </c>
      <c r="F1078" t="str">
        <f>CONCATENATE(B1078," ",C1078, " ",D1078)</f>
        <v xml:space="preserve"> parallel-search 1 4</v>
      </c>
      <c r="G1078" s="3">
        <v>2.2524999999999999</v>
      </c>
    </row>
    <row r="1079" spans="1:7" x14ac:dyDescent="0.25">
      <c r="A1079" s="2">
        <v>0</v>
      </c>
      <c r="B1079" s="2" t="s">
        <v>20</v>
      </c>
      <c r="C1079" s="2">
        <v>1</v>
      </c>
      <c r="D1079" s="2">
        <v>4</v>
      </c>
      <c r="F1079" t="str">
        <f>CONCATENATE(B1079," ",C1079, " ",D1079)</f>
        <v xml:space="preserve"> parallel-search 1 4</v>
      </c>
      <c r="G1079" s="3">
        <v>4.76</v>
      </c>
    </row>
    <row r="1080" spans="1:7" x14ac:dyDescent="0.25">
      <c r="A1080" s="2">
        <v>0</v>
      </c>
      <c r="B1080" s="2" t="s">
        <v>20</v>
      </c>
      <c r="C1080" s="2">
        <v>1</v>
      </c>
      <c r="D1080" s="2">
        <v>4</v>
      </c>
      <c r="F1080" t="str">
        <f>CONCATENATE(B1080," ",C1080, " ",D1080)</f>
        <v xml:space="preserve"> parallel-search 1 4</v>
      </c>
      <c r="G1080" s="3">
        <v>4.5599999999999996</v>
      </c>
    </row>
    <row r="1081" spans="1:7" x14ac:dyDescent="0.25">
      <c r="A1081" s="2">
        <v>0</v>
      </c>
      <c r="B1081" s="2" t="s">
        <v>20</v>
      </c>
      <c r="C1081" s="2">
        <v>1</v>
      </c>
      <c r="D1081" s="2">
        <v>4</v>
      </c>
      <c r="F1081" t="str">
        <f>CONCATENATE(B1081," ",C1081, " ",D1081)</f>
        <v xml:space="preserve"> parallel-search 1 4</v>
      </c>
      <c r="G1081" s="3">
        <v>1.7075</v>
      </c>
    </row>
    <row r="1082" spans="1:7" x14ac:dyDescent="0.25">
      <c r="A1082" s="2">
        <v>0</v>
      </c>
      <c r="B1082" s="2" t="s">
        <v>20</v>
      </c>
      <c r="C1082" s="2">
        <v>1</v>
      </c>
      <c r="D1082" s="2">
        <v>4</v>
      </c>
      <c r="F1082" t="str">
        <f>CONCATENATE(B1082," ",C1082, " ",D1082)</f>
        <v xml:space="preserve"> parallel-search 1 4</v>
      </c>
      <c r="G1082" s="3">
        <v>5.4675000000000002</v>
      </c>
    </row>
    <row r="1083" spans="1:7" x14ac:dyDescent="0.25">
      <c r="A1083" s="2">
        <v>0</v>
      </c>
      <c r="B1083" s="2" t="s">
        <v>20</v>
      </c>
      <c r="C1083" s="2">
        <v>1</v>
      </c>
      <c r="D1083" s="2">
        <v>4</v>
      </c>
      <c r="F1083" t="str">
        <f>CONCATENATE(B1083," ",C1083, " ",D1083)</f>
        <v xml:space="preserve"> parallel-search 1 4</v>
      </c>
      <c r="G1083" s="3">
        <v>3.8525</v>
      </c>
    </row>
    <row r="1084" spans="1:7" x14ac:dyDescent="0.25">
      <c r="A1084" s="2">
        <v>0</v>
      </c>
      <c r="B1084" s="2" t="s">
        <v>20</v>
      </c>
      <c r="C1084" s="2">
        <v>1</v>
      </c>
      <c r="D1084" s="2">
        <v>4</v>
      </c>
      <c r="F1084" t="str">
        <f>CONCATENATE(B1084," ",C1084, " ",D1084)</f>
        <v xml:space="preserve"> parallel-search 1 4</v>
      </c>
      <c r="G1084" s="3">
        <v>2.375</v>
      </c>
    </row>
    <row r="1085" spans="1:7" x14ac:dyDescent="0.25">
      <c r="A1085" s="2">
        <v>0</v>
      </c>
      <c r="B1085" s="2" t="s">
        <v>20</v>
      </c>
      <c r="C1085" s="2">
        <v>1</v>
      </c>
      <c r="D1085" s="2">
        <v>4</v>
      </c>
      <c r="F1085" t="str">
        <f>CONCATENATE(B1085," ",C1085, " ",D1085)</f>
        <v xml:space="preserve"> parallel-search 1 4</v>
      </c>
      <c r="G1085" s="3">
        <v>4.5175000000000001</v>
      </c>
    </row>
    <row r="1086" spans="1:7" x14ac:dyDescent="0.25">
      <c r="A1086" s="2">
        <v>0</v>
      </c>
      <c r="B1086" s="2" t="s">
        <v>20</v>
      </c>
      <c r="C1086" s="2">
        <v>1</v>
      </c>
      <c r="D1086" s="2">
        <v>4</v>
      </c>
      <c r="F1086" t="str">
        <f>CONCATENATE(B1086," ",C1086, " ",D1086)</f>
        <v xml:space="preserve"> parallel-search 1 4</v>
      </c>
      <c r="G1086" s="3">
        <v>3.43</v>
      </c>
    </row>
    <row r="1087" spans="1:7" x14ac:dyDescent="0.25">
      <c r="A1087" s="2">
        <v>0</v>
      </c>
      <c r="B1087" s="2" t="s">
        <v>20</v>
      </c>
      <c r="C1087" s="2">
        <v>1</v>
      </c>
      <c r="D1087" s="2">
        <v>4</v>
      </c>
      <c r="F1087" t="str">
        <f>CONCATENATE(B1087," ",C1087, " ",D1087)</f>
        <v xml:space="preserve"> parallel-search 1 4</v>
      </c>
      <c r="G1087" s="3">
        <v>2.52</v>
      </c>
    </row>
    <row r="1088" spans="1:7" x14ac:dyDescent="0.25">
      <c r="A1088" s="2">
        <v>0</v>
      </c>
      <c r="B1088" s="2" t="s">
        <v>20</v>
      </c>
      <c r="C1088" s="2">
        <v>1</v>
      </c>
      <c r="D1088" s="2">
        <v>4</v>
      </c>
      <c r="F1088" t="str">
        <f>CONCATENATE(B1088," ",C1088, " ",D1088)</f>
        <v xml:space="preserve"> parallel-search 1 4</v>
      </c>
      <c r="G1088" s="3">
        <v>5.1124999999999998</v>
      </c>
    </row>
    <row r="1089" spans="1:7" x14ac:dyDescent="0.25">
      <c r="A1089" s="2">
        <v>0</v>
      </c>
      <c r="B1089" s="2" t="s">
        <v>20</v>
      </c>
      <c r="C1089" s="2">
        <v>1</v>
      </c>
      <c r="D1089" s="2">
        <v>4</v>
      </c>
      <c r="F1089" t="str">
        <f>CONCATENATE(B1089," ",C1089, " ",D1089)</f>
        <v xml:space="preserve"> parallel-search 1 4</v>
      </c>
      <c r="G1089" s="3">
        <v>4.29</v>
      </c>
    </row>
    <row r="1090" spans="1:7" x14ac:dyDescent="0.25">
      <c r="A1090" s="2">
        <v>0</v>
      </c>
      <c r="B1090" s="2" t="s">
        <v>20</v>
      </c>
      <c r="C1090" s="2">
        <v>1</v>
      </c>
      <c r="D1090" s="2">
        <v>4</v>
      </c>
      <c r="F1090" t="str">
        <f>CONCATENATE(B1090," ",C1090, " ",D1090)</f>
        <v xml:space="preserve"> parallel-search 1 4</v>
      </c>
      <c r="G1090" s="3">
        <v>2.4049999999999998</v>
      </c>
    </row>
    <row r="1091" spans="1:7" x14ac:dyDescent="0.25">
      <c r="A1091" s="2">
        <v>0</v>
      </c>
      <c r="B1091" s="2" t="s">
        <v>20</v>
      </c>
      <c r="C1091" s="2">
        <v>1</v>
      </c>
      <c r="D1091" s="2">
        <v>4</v>
      </c>
      <c r="F1091" t="str">
        <f>CONCATENATE(B1091," ",C1091, " ",D1091)</f>
        <v xml:space="preserve"> parallel-search 1 4</v>
      </c>
      <c r="G1091" s="3">
        <v>5.51</v>
      </c>
    </row>
    <row r="1092" spans="1:7" x14ac:dyDescent="0.25">
      <c r="A1092" s="2">
        <v>0</v>
      </c>
      <c r="B1092" s="2" t="s">
        <v>20</v>
      </c>
      <c r="C1092" s="2">
        <v>1</v>
      </c>
      <c r="D1092" s="2">
        <v>4</v>
      </c>
      <c r="F1092" t="str">
        <f>CONCATENATE(B1092," ",C1092, " ",D1092)</f>
        <v xml:space="preserve"> parallel-search 1 4</v>
      </c>
      <c r="G1092" s="3">
        <v>4.2050000000000001</v>
      </c>
    </row>
    <row r="1093" spans="1:7" x14ac:dyDescent="0.25">
      <c r="A1093" s="2">
        <v>0</v>
      </c>
      <c r="B1093" s="2" t="s">
        <v>20</v>
      </c>
      <c r="C1093" s="2">
        <v>1</v>
      </c>
      <c r="D1093" s="2">
        <v>4</v>
      </c>
      <c r="F1093" t="str">
        <f>CONCATENATE(B1093," ",C1093, " ",D1093)</f>
        <v xml:space="preserve"> parallel-search 1 4</v>
      </c>
      <c r="G1093" s="3">
        <v>2.02</v>
      </c>
    </row>
    <row r="1094" spans="1:7" x14ac:dyDescent="0.25">
      <c r="A1094" s="2">
        <v>0</v>
      </c>
      <c r="B1094" s="2" t="s">
        <v>20</v>
      </c>
      <c r="C1094" s="2">
        <v>1</v>
      </c>
      <c r="D1094" s="2">
        <v>4</v>
      </c>
      <c r="F1094" t="str">
        <f>CONCATENATE(B1094," ",C1094, " ",D1094)</f>
        <v xml:space="preserve"> parallel-search 1 4</v>
      </c>
      <c r="G1094" s="3">
        <v>5.4625000000000004</v>
      </c>
    </row>
    <row r="1095" spans="1:7" x14ac:dyDescent="0.25">
      <c r="A1095" s="2">
        <v>0</v>
      </c>
      <c r="B1095" s="2" t="s">
        <v>20</v>
      </c>
      <c r="C1095" s="2">
        <v>1</v>
      </c>
      <c r="D1095" s="2">
        <v>4</v>
      </c>
      <c r="F1095" t="str">
        <f>CONCATENATE(B1095," ",C1095, " ",D1095)</f>
        <v xml:space="preserve"> parallel-search 1 4</v>
      </c>
      <c r="G1095" s="3">
        <v>3.2925</v>
      </c>
    </row>
    <row r="1096" spans="1:7" x14ac:dyDescent="0.25">
      <c r="A1096" s="2">
        <v>0</v>
      </c>
      <c r="B1096" s="2" t="s">
        <v>20</v>
      </c>
      <c r="C1096" s="2">
        <v>1</v>
      </c>
      <c r="D1096" s="2">
        <v>4</v>
      </c>
      <c r="F1096" t="str">
        <f>CONCATENATE(B1096," ",C1096, " ",D1096)</f>
        <v xml:space="preserve"> parallel-search 1 4</v>
      </c>
      <c r="G1096" s="3">
        <v>2.4224999999999999</v>
      </c>
    </row>
    <row r="1097" spans="1:7" x14ac:dyDescent="0.25">
      <c r="A1097" s="2">
        <v>0</v>
      </c>
      <c r="B1097" s="2" t="s">
        <v>20</v>
      </c>
      <c r="C1097" s="2">
        <v>1</v>
      </c>
      <c r="D1097" s="2">
        <v>4</v>
      </c>
      <c r="F1097" t="str">
        <f>CONCATENATE(B1097," ",C1097, " ",D1097)</f>
        <v xml:space="preserve"> parallel-search 1 4</v>
      </c>
      <c r="G1097" s="3">
        <v>5.15</v>
      </c>
    </row>
    <row r="1098" spans="1:7" x14ac:dyDescent="0.25">
      <c r="A1098" s="2">
        <v>0</v>
      </c>
      <c r="B1098" s="2" t="s">
        <v>20</v>
      </c>
      <c r="C1098" s="2">
        <v>1</v>
      </c>
      <c r="D1098" s="2">
        <v>4</v>
      </c>
      <c r="F1098" t="str">
        <f>CONCATENATE(B1098," ",C1098, " ",D1098)</f>
        <v xml:space="preserve"> parallel-search 1 4</v>
      </c>
      <c r="G1098" s="3">
        <v>4.0774999999999997</v>
      </c>
    </row>
    <row r="1099" spans="1:7" x14ac:dyDescent="0.25">
      <c r="A1099" s="2">
        <v>0</v>
      </c>
      <c r="B1099" s="2" t="s">
        <v>20</v>
      </c>
      <c r="C1099" s="2">
        <v>1</v>
      </c>
      <c r="D1099" s="2">
        <v>4</v>
      </c>
      <c r="F1099" t="str">
        <f>CONCATENATE(B1099," ",C1099, " ",D1099)</f>
        <v xml:space="preserve"> parallel-search 1 4</v>
      </c>
      <c r="G1099" s="3">
        <v>1.7475000000000001</v>
      </c>
    </row>
    <row r="1100" spans="1:7" x14ac:dyDescent="0.25">
      <c r="A1100" s="2">
        <v>0</v>
      </c>
      <c r="B1100" s="2" t="s">
        <v>20</v>
      </c>
      <c r="C1100" s="2">
        <v>1</v>
      </c>
      <c r="D1100" s="2">
        <v>4</v>
      </c>
      <c r="F1100" t="str">
        <f>CONCATENATE(B1100," ",C1100, " ",D1100)</f>
        <v xml:space="preserve"> parallel-search 1 4</v>
      </c>
      <c r="G1100" s="3">
        <v>4.9074999999999998</v>
      </c>
    </row>
    <row r="1101" spans="1:7" x14ac:dyDescent="0.25">
      <c r="A1101" s="2">
        <v>0</v>
      </c>
      <c r="B1101" s="2" t="s">
        <v>20</v>
      </c>
      <c r="C1101" s="2">
        <v>1</v>
      </c>
      <c r="D1101" s="2">
        <v>4</v>
      </c>
      <c r="F1101" t="str">
        <f>CONCATENATE(B1101," ",C1101, " ",D1101)</f>
        <v xml:space="preserve"> parallel-search 1 4</v>
      </c>
      <c r="G1101" s="3">
        <v>2.1949999999999998</v>
      </c>
    </row>
    <row r="1102" spans="1:7" x14ac:dyDescent="0.25">
      <c r="A1102" s="2">
        <v>0</v>
      </c>
      <c r="B1102" s="2" t="s">
        <v>20</v>
      </c>
      <c r="C1102" s="2">
        <v>1</v>
      </c>
      <c r="D1102" s="2">
        <v>4</v>
      </c>
      <c r="F1102" t="str">
        <f>CONCATENATE(B1102," ",C1102, " ",D1102)</f>
        <v xml:space="preserve"> parallel-search 1 4</v>
      </c>
      <c r="G1102" s="3">
        <v>1.825</v>
      </c>
    </row>
    <row r="1103" spans="1:7" x14ac:dyDescent="0.25">
      <c r="A1103" s="2">
        <v>0</v>
      </c>
      <c r="B1103" s="2" t="s">
        <v>20</v>
      </c>
      <c r="C1103" s="2">
        <v>1</v>
      </c>
      <c r="D1103" s="2">
        <v>4</v>
      </c>
      <c r="F1103" t="str">
        <f>CONCATENATE(B1103," ",C1103, " ",D1103)</f>
        <v xml:space="preserve"> parallel-search 1 4</v>
      </c>
      <c r="G1103" s="3">
        <v>5.36</v>
      </c>
    </row>
    <row r="1104" spans="1:7" x14ac:dyDescent="0.25">
      <c r="A1104" s="2">
        <v>0</v>
      </c>
      <c r="B1104" s="2" t="s">
        <v>20</v>
      </c>
      <c r="C1104" s="2">
        <v>1</v>
      </c>
      <c r="D1104" s="2">
        <v>4</v>
      </c>
      <c r="F1104" t="str">
        <f>CONCATENATE(B1104," ",C1104, " ",D1104)</f>
        <v xml:space="preserve"> parallel-search 1 4</v>
      </c>
      <c r="G1104" s="3">
        <v>3.5975000000000001</v>
      </c>
    </row>
    <row r="1105" spans="1:7" x14ac:dyDescent="0.25">
      <c r="A1105" s="2">
        <v>0</v>
      </c>
      <c r="B1105" s="2" t="s">
        <v>20</v>
      </c>
      <c r="C1105" s="2">
        <v>1</v>
      </c>
      <c r="D1105" s="2">
        <v>4</v>
      </c>
      <c r="F1105" t="str">
        <f>CONCATENATE(B1105," ",C1105, " ",D1105)</f>
        <v xml:space="preserve"> parallel-search 1 4</v>
      </c>
      <c r="G1105" s="3">
        <v>2.64</v>
      </c>
    </row>
    <row r="1106" spans="1:7" x14ac:dyDescent="0.25">
      <c r="A1106" s="2">
        <v>0</v>
      </c>
      <c r="B1106" s="2" t="s">
        <v>20</v>
      </c>
      <c r="C1106" s="2">
        <v>1</v>
      </c>
      <c r="D1106" s="2">
        <v>4</v>
      </c>
      <c r="F1106" t="str">
        <f>CONCATENATE(B1106," ",C1106, " ",D1106)</f>
        <v xml:space="preserve"> parallel-search 1 4</v>
      </c>
      <c r="G1106" s="3">
        <v>5.7350000000000003</v>
      </c>
    </row>
    <row r="1107" spans="1:7" x14ac:dyDescent="0.25">
      <c r="A1107" s="2">
        <v>0</v>
      </c>
      <c r="B1107" s="2" t="s">
        <v>20</v>
      </c>
      <c r="C1107" s="2">
        <v>1</v>
      </c>
      <c r="D1107" s="2">
        <v>4</v>
      </c>
      <c r="F1107" t="str">
        <f>CONCATENATE(B1107," ",C1107, " ",D1107)</f>
        <v xml:space="preserve"> parallel-search 1 4</v>
      </c>
      <c r="G1107" s="3">
        <v>2.16</v>
      </c>
    </row>
    <row r="1108" spans="1:7" x14ac:dyDescent="0.25">
      <c r="A1108" s="2">
        <v>0</v>
      </c>
      <c r="B1108" s="2" t="s">
        <v>20</v>
      </c>
      <c r="C1108" s="2">
        <v>1</v>
      </c>
      <c r="D1108" s="2">
        <v>4</v>
      </c>
      <c r="F1108" t="str">
        <f>CONCATENATE(B1108," ",C1108, " ",D1108)</f>
        <v xml:space="preserve"> parallel-search 1 4</v>
      </c>
      <c r="G1108" s="3">
        <v>3</v>
      </c>
    </row>
    <row r="1109" spans="1:7" x14ac:dyDescent="0.25">
      <c r="A1109" s="2">
        <v>0</v>
      </c>
      <c r="B1109" s="2" t="s">
        <v>20</v>
      </c>
      <c r="C1109" s="2">
        <v>1</v>
      </c>
      <c r="D1109" s="2">
        <v>4</v>
      </c>
      <c r="F1109" t="str">
        <f>CONCATENATE(B1109," ",C1109, " ",D1109)</f>
        <v xml:space="preserve"> parallel-search 1 4</v>
      </c>
      <c r="G1109" s="3">
        <v>5.2275</v>
      </c>
    </row>
    <row r="1110" spans="1:7" x14ac:dyDescent="0.25">
      <c r="A1110" s="2">
        <v>0</v>
      </c>
      <c r="B1110" s="2" t="s">
        <v>20</v>
      </c>
      <c r="C1110" s="2">
        <v>1</v>
      </c>
      <c r="D1110" s="2">
        <v>4</v>
      </c>
      <c r="F1110" t="str">
        <f>CONCATENATE(B1110," ",C1110, " ",D1110)</f>
        <v xml:space="preserve"> parallel-search 1 4</v>
      </c>
      <c r="G1110" s="3">
        <v>2.3075000000000001</v>
      </c>
    </row>
    <row r="1111" spans="1:7" x14ac:dyDescent="0.25">
      <c r="A1111" s="2">
        <v>0</v>
      </c>
      <c r="B1111" s="2" t="s">
        <v>20</v>
      </c>
      <c r="C1111" s="2">
        <v>1</v>
      </c>
      <c r="D1111" s="2">
        <v>4</v>
      </c>
      <c r="F1111" t="str">
        <f>CONCATENATE(B1111," ",C1111, " ",D1111)</f>
        <v xml:space="preserve"> parallel-search 1 4</v>
      </c>
      <c r="G1111" s="3">
        <v>2.0325000000000002</v>
      </c>
    </row>
    <row r="1112" spans="1:7" x14ac:dyDescent="0.25">
      <c r="A1112" s="2">
        <v>0</v>
      </c>
      <c r="B1112" s="2" t="s">
        <v>20</v>
      </c>
      <c r="C1112" s="2">
        <v>1</v>
      </c>
      <c r="D1112" s="2">
        <v>4</v>
      </c>
      <c r="F1112" t="str">
        <f>CONCATENATE(B1112," ",C1112, " ",D1112)</f>
        <v xml:space="preserve"> parallel-search 1 4</v>
      </c>
      <c r="G1112" s="3">
        <v>4.8899999999999997</v>
      </c>
    </row>
    <row r="1113" spans="1:7" x14ac:dyDescent="0.25">
      <c r="A1113" s="2">
        <v>0</v>
      </c>
      <c r="B1113" s="2" t="s">
        <v>20</v>
      </c>
      <c r="C1113" s="2">
        <v>1</v>
      </c>
      <c r="D1113" s="2">
        <v>4</v>
      </c>
      <c r="F1113" t="str">
        <f>CONCATENATE(B1113," ",C1113, " ",D1113)</f>
        <v xml:space="preserve"> parallel-search 1 4</v>
      </c>
      <c r="G1113" s="3">
        <v>3.7225000000000001</v>
      </c>
    </row>
    <row r="1114" spans="1:7" x14ac:dyDescent="0.25">
      <c r="A1114" s="2">
        <v>0</v>
      </c>
      <c r="B1114" s="2" t="s">
        <v>20</v>
      </c>
      <c r="C1114" s="2">
        <v>1</v>
      </c>
      <c r="D1114" s="2">
        <v>4</v>
      </c>
      <c r="F1114" t="str">
        <f>CONCATENATE(B1114," ",C1114, " ",D1114)</f>
        <v xml:space="preserve"> parallel-search 1 4</v>
      </c>
      <c r="G1114" s="3">
        <v>1.6</v>
      </c>
    </row>
    <row r="1115" spans="1:7" x14ac:dyDescent="0.25">
      <c r="A1115" s="2">
        <v>0</v>
      </c>
      <c r="B1115" s="2" t="s">
        <v>20</v>
      </c>
      <c r="C1115" s="2">
        <v>1</v>
      </c>
      <c r="D1115" s="2">
        <v>4</v>
      </c>
      <c r="F1115" t="str">
        <f>CONCATENATE(B1115," ",C1115, " ",D1115)</f>
        <v xml:space="preserve"> parallel-search 1 4</v>
      </c>
      <c r="G1115" s="3">
        <v>5.7824999999999998</v>
      </c>
    </row>
    <row r="1116" spans="1:7" x14ac:dyDescent="0.25">
      <c r="A1116" s="2">
        <v>0</v>
      </c>
      <c r="B1116" s="2" t="s">
        <v>20</v>
      </c>
      <c r="C1116" s="2">
        <v>1</v>
      </c>
      <c r="D1116" s="2">
        <v>4</v>
      </c>
      <c r="F1116" t="str">
        <f>CONCATENATE(B1116," ",C1116, " ",D1116)</f>
        <v xml:space="preserve"> parallel-search 1 4</v>
      </c>
      <c r="G1116" s="3">
        <v>2.2149999999999999</v>
      </c>
    </row>
    <row r="1117" spans="1:7" x14ac:dyDescent="0.25">
      <c r="A1117" s="2">
        <v>0</v>
      </c>
      <c r="B1117" s="2" t="s">
        <v>20</v>
      </c>
      <c r="C1117" s="2">
        <v>1</v>
      </c>
      <c r="D1117" s="2">
        <v>4</v>
      </c>
      <c r="F1117" t="str">
        <f>CONCATENATE(B1117," ",C1117, " ",D1117)</f>
        <v xml:space="preserve"> parallel-search 1 4</v>
      </c>
      <c r="G1117" s="3">
        <v>1.4325000000000001</v>
      </c>
    </row>
    <row r="1118" spans="1:7" x14ac:dyDescent="0.25">
      <c r="A1118" s="2">
        <v>0</v>
      </c>
      <c r="B1118" s="2" t="s">
        <v>20</v>
      </c>
      <c r="C1118" s="2">
        <v>1</v>
      </c>
      <c r="D1118" s="2">
        <v>4</v>
      </c>
      <c r="F1118" t="str">
        <f>CONCATENATE(B1118," ",C1118, " ",D1118)</f>
        <v xml:space="preserve"> parallel-search 1 4</v>
      </c>
      <c r="G1118" s="3">
        <v>5.9275000000000002</v>
      </c>
    </row>
    <row r="1119" spans="1:7" x14ac:dyDescent="0.25">
      <c r="A1119" s="2">
        <v>0</v>
      </c>
      <c r="B1119" s="2" t="s">
        <v>20</v>
      </c>
      <c r="C1119" s="2">
        <v>1</v>
      </c>
      <c r="D1119" s="2">
        <v>4</v>
      </c>
      <c r="F1119" t="str">
        <f>CONCATENATE(B1119," ",C1119, " ",D1119)</f>
        <v xml:space="preserve"> parallel-search 1 4</v>
      </c>
      <c r="G1119" s="3">
        <v>2.2949999999999999</v>
      </c>
    </row>
    <row r="1120" spans="1:7" x14ac:dyDescent="0.25">
      <c r="A1120" s="2">
        <v>0</v>
      </c>
      <c r="B1120" s="2" t="s">
        <v>20</v>
      </c>
      <c r="C1120" s="2">
        <v>1</v>
      </c>
      <c r="D1120" s="2">
        <v>4</v>
      </c>
      <c r="F1120" t="str">
        <f>CONCATENATE(B1120," ",C1120, " ",D1120)</f>
        <v xml:space="preserve"> parallel-search 1 4</v>
      </c>
      <c r="G1120" s="3">
        <v>2.2075</v>
      </c>
    </row>
    <row r="1121" spans="1:7" x14ac:dyDescent="0.25">
      <c r="A1121" s="2">
        <v>0</v>
      </c>
      <c r="B1121" s="2" t="s">
        <v>20</v>
      </c>
      <c r="C1121" s="2">
        <v>1</v>
      </c>
      <c r="D1121" s="2">
        <v>4</v>
      </c>
      <c r="F1121" t="str">
        <f>CONCATENATE(B1121," ",C1121, " ",D1121)</f>
        <v xml:space="preserve"> parallel-search 1 4</v>
      </c>
      <c r="G1121" s="3">
        <v>5.9824999999999999</v>
      </c>
    </row>
    <row r="1122" spans="1:7" x14ac:dyDescent="0.25">
      <c r="A1122" s="2">
        <v>0</v>
      </c>
      <c r="B1122" s="2" t="s">
        <v>20</v>
      </c>
      <c r="C1122" s="2">
        <v>1</v>
      </c>
      <c r="D1122" s="2">
        <v>4</v>
      </c>
      <c r="F1122" t="str">
        <f>CONCATENATE(B1122," ",C1122, " ",D1122)</f>
        <v xml:space="preserve"> parallel-search 1 4</v>
      </c>
      <c r="G1122" s="3">
        <v>3.8774999999999999</v>
      </c>
    </row>
    <row r="1123" spans="1:7" x14ac:dyDescent="0.25">
      <c r="A1123" s="2">
        <v>0</v>
      </c>
      <c r="B1123" s="2" t="s">
        <v>20</v>
      </c>
      <c r="C1123" s="2">
        <v>1</v>
      </c>
      <c r="D1123" s="2">
        <v>4</v>
      </c>
      <c r="F1123" t="str">
        <f>CONCATENATE(B1123," ",C1123, " ",D1123)</f>
        <v xml:space="preserve"> parallel-search 1 4</v>
      </c>
      <c r="G1123" s="3">
        <v>2.16</v>
      </c>
    </row>
    <row r="1124" spans="1:7" x14ac:dyDescent="0.25">
      <c r="A1124" s="2">
        <v>0</v>
      </c>
      <c r="B1124" s="2" t="s">
        <v>20</v>
      </c>
      <c r="C1124" s="2">
        <v>1</v>
      </c>
      <c r="D1124" s="2">
        <v>4</v>
      </c>
      <c r="F1124" t="str">
        <f>CONCATENATE(B1124," ",C1124, " ",D1124)</f>
        <v xml:space="preserve"> parallel-search 1 4</v>
      </c>
      <c r="G1124" s="3">
        <v>4.7699999999999996</v>
      </c>
    </row>
    <row r="1125" spans="1:7" x14ac:dyDescent="0.25">
      <c r="A1125" s="2">
        <v>0</v>
      </c>
      <c r="B1125" s="2" t="s">
        <v>20</v>
      </c>
      <c r="C1125" s="2">
        <v>1</v>
      </c>
      <c r="D1125" s="2">
        <v>4</v>
      </c>
      <c r="F1125" t="str">
        <f>CONCATENATE(B1125," ",C1125, " ",D1125)</f>
        <v xml:space="preserve"> parallel-search 1 4</v>
      </c>
      <c r="G1125" s="3">
        <v>2.8725000000000001</v>
      </c>
    </row>
    <row r="1126" spans="1:7" x14ac:dyDescent="0.25">
      <c r="A1126" s="2">
        <v>0</v>
      </c>
      <c r="B1126" s="2" t="s">
        <v>20</v>
      </c>
      <c r="C1126" s="2">
        <v>1</v>
      </c>
      <c r="D1126" s="2">
        <v>4</v>
      </c>
      <c r="F1126" t="str">
        <f>CONCATENATE(B1126," ",C1126, " ",D1126)</f>
        <v xml:space="preserve"> parallel-search 1 4</v>
      </c>
      <c r="G1126" s="3">
        <v>1.8425</v>
      </c>
    </row>
    <row r="1127" spans="1:7" x14ac:dyDescent="0.25">
      <c r="A1127" s="2">
        <v>0</v>
      </c>
      <c r="B1127" s="2" t="s">
        <v>20</v>
      </c>
      <c r="C1127" s="2">
        <v>1</v>
      </c>
      <c r="D1127" s="2">
        <v>4</v>
      </c>
      <c r="F1127" t="str">
        <f>CONCATENATE(B1127," ",C1127, " ",D1127)</f>
        <v xml:space="preserve"> parallel-search 1 4</v>
      </c>
      <c r="G1127" s="3">
        <v>5.43</v>
      </c>
    </row>
    <row r="1128" spans="1:7" x14ac:dyDescent="0.25">
      <c r="A1128" s="2">
        <v>0</v>
      </c>
      <c r="B1128" s="2" t="s">
        <v>20</v>
      </c>
      <c r="C1128" s="2">
        <v>1</v>
      </c>
      <c r="D1128" s="2">
        <v>4</v>
      </c>
      <c r="F1128" t="str">
        <f>CONCATENATE(B1128," ",C1128, " ",D1128)</f>
        <v xml:space="preserve"> parallel-search 1 4</v>
      </c>
      <c r="G1128" s="3">
        <v>2.95</v>
      </c>
    </row>
    <row r="1129" spans="1:7" x14ac:dyDescent="0.25">
      <c r="A1129" s="2">
        <v>0</v>
      </c>
      <c r="B1129" s="2" t="s">
        <v>20</v>
      </c>
      <c r="C1129" s="2">
        <v>1</v>
      </c>
      <c r="D1129" s="2">
        <v>4</v>
      </c>
      <c r="F1129" t="str">
        <f>CONCATENATE(B1129," ",C1129, " ",D1129)</f>
        <v xml:space="preserve"> parallel-search 1 4</v>
      </c>
      <c r="G1129" s="3">
        <v>2.0175000000000001</v>
      </c>
    </row>
    <row r="1130" spans="1:7" x14ac:dyDescent="0.25">
      <c r="A1130" s="2">
        <v>0</v>
      </c>
      <c r="B1130" s="2" t="s">
        <v>20</v>
      </c>
      <c r="C1130" s="2">
        <v>1</v>
      </c>
      <c r="D1130" s="2">
        <v>4</v>
      </c>
      <c r="F1130" t="str">
        <f>CONCATENATE(B1130," ",C1130, " ",D1130)</f>
        <v xml:space="preserve"> parallel-search 1 4</v>
      </c>
      <c r="G1130" s="3">
        <v>5.04</v>
      </c>
    </row>
    <row r="1131" spans="1:7" x14ac:dyDescent="0.25">
      <c r="A1131" s="2">
        <v>0</v>
      </c>
      <c r="B1131" s="2" t="s">
        <v>20</v>
      </c>
      <c r="C1131" s="2">
        <v>1</v>
      </c>
      <c r="D1131" s="2">
        <v>4</v>
      </c>
      <c r="F1131" t="str">
        <f>CONCATENATE(B1131," ",C1131, " ",D1131)</f>
        <v xml:space="preserve"> parallel-search 1 4</v>
      </c>
      <c r="G1131" s="3">
        <v>3.7749999999999999</v>
      </c>
    </row>
    <row r="1132" spans="1:7" x14ac:dyDescent="0.25">
      <c r="A1132" s="2">
        <v>0</v>
      </c>
      <c r="B1132" s="2" t="s">
        <v>20</v>
      </c>
      <c r="C1132" s="2">
        <v>1</v>
      </c>
      <c r="D1132" s="2">
        <v>4</v>
      </c>
      <c r="F1132" t="str">
        <f>CONCATENATE(B1132," ",C1132, " ",D1132)</f>
        <v xml:space="preserve"> parallel-search 1 4</v>
      </c>
      <c r="G1132" s="3">
        <v>2.1924999999999999</v>
      </c>
    </row>
    <row r="1133" spans="1:7" x14ac:dyDescent="0.25">
      <c r="A1133" s="2">
        <v>0</v>
      </c>
      <c r="B1133" s="2" t="s">
        <v>20</v>
      </c>
      <c r="C1133" s="2">
        <v>1</v>
      </c>
      <c r="D1133" s="2">
        <v>4</v>
      </c>
      <c r="F1133" t="str">
        <f>CONCATENATE(B1133," ",C1133, " ",D1133)</f>
        <v xml:space="preserve"> parallel-search 1 4</v>
      </c>
      <c r="G1133" s="3">
        <v>6.3125</v>
      </c>
    </row>
    <row r="1134" spans="1:7" x14ac:dyDescent="0.25">
      <c r="A1134" s="2">
        <v>0</v>
      </c>
      <c r="B1134" s="2" t="s">
        <v>20</v>
      </c>
      <c r="C1134" s="2">
        <v>1</v>
      </c>
      <c r="D1134" s="2">
        <v>4</v>
      </c>
      <c r="F1134" t="str">
        <f>CONCATENATE(B1134," ",C1134, " ",D1134)</f>
        <v xml:space="preserve"> parallel-search 1 4</v>
      </c>
      <c r="G1134" s="3">
        <v>4.49</v>
      </c>
    </row>
    <row r="1135" spans="1:7" x14ac:dyDescent="0.25">
      <c r="A1135" s="2">
        <v>0</v>
      </c>
      <c r="B1135" s="2" t="s">
        <v>20</v>
      </c>
      <c r="C1135" s="2">
        <v>1</v>
      </c>
      <c r="D1135" s="2">
        <v>4</v>
      </c>
      <c r="F1135" t="str">
        <f>CONCATENATE(B1135," ",C1135, " ",D1135)</f>
        <v xml:space="preserve"> parallel-search 1 4</v>
      </c>
      <c r="G1135" s="3">
        <v>1.96</v>
      </c>
    </row>
    <row r="1136" spans="1:7" x14ac:dyDescent="0.25">
      <c r="A1136" s="2">
        <v>0</v>
      </c>
      <c r="B1136" s="2" t="s">
        <v>20</v>
      </c>
      <c r="C1136" s="2">
        <v>1</v>
      </c>
      <c r="D1136" s="2">
        <v>4</v>
      </c>
      <c r="F1136" t="str">
        <f>CONCATENATE(B1136," ",C1136, " ",D1136)</f>
        <v xml:space="preserve"> parallel-search 1 4</v>
      </c>
      <c r="G1136" s="3">
        <v>5.2949999999999999</v>
      </c>
    </row>
    <row r="1137" spans="1:7" x14ac:dyDescent="0.25">
      <c r="A1137" s="2">
        <v>0</v>
      </c>
      <c r="B1137" s="2" t="s">
        <v>20</v>
      </c>
      <c r="C1137" s="2">
        <v>1</v>
      </c>
      <c r="D1137" s="2">
        <v>4</v>
      </c>
      <c r="F1137" t="str">
        <f>CONCATENATE(B1137," ",C1137, " ",D1137)</f>
        <v xml:space="preserve"> parallel-search 1 4</v>
      </c>
      <c r="G1137" s="3">
        <v>4.0650000000000004</v>
      </c>
    </row>
    <row r="1138" spans="1:7" x14ac:dyDescent="0.25">
      <c r="A1138" s="2">
        <v>0</v>
      </c>
      <c r="B1138" s="2" t="s">
        <v>20</v>
      </c>
      <c r="C1138" s="2">
        <v>1</v>
      </c>
      <c r="D1138" s="2">
        <v>4</v>
      </c>
      <c r="F1138" t="str">
        <f>CONCATENATE(B1138," ",C1138, " ",D1138)</f>
        <v xml:space="preserve"> parallel-search 1 4</v>
      </c>
      <c r="G1138" s="3">
        <v>1.7275</v>
      </c>
    </row>
    <row r="1139" spans="1:7" x14ac:dyDescent="0.25">
      <c r="A1139" s="2">
        <v>0</v>
      </c>
      <c r="B1139" s="2" t="s">
        <v>20</v>
      </c>
      <c r="C1139" s="2">
        <v>1</v>
      </c>
      <c r="D1139" s="2">
        <v>4</v>
      </c>
      <c r="F1139" t="str">
        <f>CONCATENATE(B1139," ",C1139, " ",D1139)</f>
        <v xml:space="preserve"> parallel-search 1 4</v>
      </c>
      <c r="G1139" s="3">
        <v>6.04</v>
      </c>
    </row>
    <row r="1140" spans="1:7" x14ac:dyDescent="0.25">
      <c r="A1140" s="2">
        <v>0</v>
      </c>
      <c r="B1140" s="2" t="s">
        <v>20</v>
      </c>
      <c r="C1140" s="2">
        <v>1</v>
      </c>
      <c r="D1140" s="2">
        <v>4</v>
      </c>
      <c r="F1140" t="str">
        <f>CONCATENATE(B1140," ",C1140, " ",D1140)</f>
        <v xml:space="preserve"> parallel-search 1 4</v>
      </c>
      <c r="G1140" s="3">
        <v>3.9</v>
      </c>
    </row>
    <row r="1141" spans="1:7" x14ac:dyDescent="0.25">
      <c r="A1141" s="2">
        <v>0</v>
      </c>
      <c r="B1141" s="2" t="s">
        <v>20</v>
      </c>
      <c r="C1141" s="2">
        <v>1</v>
      </c>
      <c r="D1141" s="2">
        <v>4</v>
      </c>
      <c r="F1141" t="str">
        <f>CONCATENATE(B1141," ",C1141, " ",D1141)</f>
        <v xml:space="preserve"> parallel-search 1 4</v>
      </c>
      <c r="G1141" s="3">
        <v>1.9450000000000001</v>
      </c>
    </row>
    <row r="1142" spans="1:7" x14ac:dyDescent="0.25">
      <c r="A1142" s="2">
        <v>0</v>
      </c>
      <c r="B1142" s="2" t="s">
        <v>20</v>
      </c>
      <c r="C1142" s="2">
        <v>1</v>
      </c>
      <c r="D1142" s="2">
        <v>4</v>
      </c>
      <c r="F1142" t="str">
        <f>CONCATENATE(B1142," ",C1142, " ",D1142)</f>
        <v xml:space="preserve"> parallel-search 1 4</v>
      </c>
      <c r="G1142" s="3">
        <v>5.2850000000000001</v>
      </c>
    </row>
    <row r="1143" spans="1:7" x14ac:dyDescent="0.25">
      <c r="A1143" s="2">
        <v>0</v>
      </c>
      <c r="B1143" s="2" t="s">
        <v>20</v>
      </c>
      <c r="C1143" s="2">
        <v>1</v>
      </c>
      <c r="D1143" s="2">
        <v>4</v>
      </c>
      <c r="F1143" t="str">
        <f>CONCATENATE(B1143," ",C1143, " ",D1143)</f>
        <v xml:space="preserve"> parallel-search 1 4</v>
      </c>
      <c r="G1143" s="3">
        <v>4.0650000000000004</v>
      </c>
    </row>
    <row r="1144" spans="1:7" x14ac:dyDescent="0.25">
      <c r="A1144" s="2">
        <v>0</v>
      </c>
      <c r="B1144" s="2" t="s">
        <v>20</v>
      </c>
      <c r="C1144" s="2">
        <v>1</v>
      </c>
      <c r="D1144" s="2">
        <v>4</v>
      </c>
      <c r="F1144" t="str">
        <f>CONCATENATE(B1144," ",C1144, " ",D1144)</f>
        <v xml:space="preserve"> parallel-search 1 4</v>
      </c>
      <c r="G1144" s="3">
        <v>2.5425</v>
      </c>
    </row>
    <row r="1145" spans="1:7" x14ac:dyDescent="0.25">
      <c r="A1145" s="2">
        <v>0</v>
      </c>
      <c r="B1145" s="2" t="s">
        <v>20</v>
      </c>
      <c r="C1145" s="2">
        <v>1</v>
      </c>
      <c r="D1145" s="2">
        <v>4</v>
      </c>
      <c r="F1145" t="str">
        <f>CONCATENATE(B1145," ",C1145, " ",D1145)</f>
        <v xml:space="preserve"> parallel-search 1 4</v>
      </c>
      <c r="G1145" s="3">
        <v>5.7</v>
      </c>
    </row>
    <row r="1146" spans="1:7" x14ac:dyDescent="0.25">
      <c r="A1146" s="2">
        <v>0</v>
      </c>
      <c r="B1146" s="2" t="s">
        <v>20</v>
      </c>
      <c r="C1146" s="2">
        <v>1</v>
      </c>
      <c r="D1146" s="2">
        <v>4</v>
      </c>
      <c r="F1146" t="str">
        <f>CONCATENATE(B1146," ",C1146, " ",D1146)</f>
        <v xml:space="preserve"> parallel-search 1 4</v>
      </c>
      <c r="G1146" s="3">
        <v>3.7650000000000001</v>
      </c>
    </row>
    <row r="1147" spans="1:7" x14ac:dyDescent="0.25">
      <c r="A1147" s="2">
        <v>0</v>
      </c>
      <c r="B1147" s="2" t="s">
        <v>20</v>
      </c>
      <c r="C1147" s="2">
        <v>1</v>
      </c>
      <c r="D1147" s="2">
        <v>4</v>
      </c>
      <c r="F1147" t="str">
        <f>CONCATENATE(B1147," ",C1147, " ",D1147)</f>
        <v xml:space="preserve"> parallel-search 1 4</v>
      </c>
      <c r="G1147" s="3">
        <v>2.0074999999999998</v>
      </c>
    </row>
    <row r="1148" spans="1:7" x14ac:dyDescent="0.25">
      <c r="A1148" s="2">
        <v>0</v>
      </c>
      <c r="B1148" s="2" t="s">
        <v>20</v>
      </c>
      <c r="C1148" s="2">
        <v>1</v>
      </c>
      <c r="D1148" s="2">
        <v>4</v>
      </c>
      <c r="F1148" t="str">
        <f>CONCATENATE(B1148," ",C1148, " ",D1148)</f>
        <v xml:space="preserve"> parallel-search 1 4</v>
      </c>
      <c r="G1148" s="3">
        <v>5.43</v>
      </c>
    </row>
    <row r="1149" spans="1:7" x14ac:dyDescent="0.25">
      <c r="A1149" s="2">
        <v>0</v>
      </c>
      <c r="B1149" s="2" t="s">
        <v>20</v>
      </c>
      <c r="C1149" s="2">
        <v>1</v>
      </c>
      <c r="D1149" s="2">
        <v>4</v>
      </c>
      <c r="F1149" t="str">
        <f>CONCATENATE(B1149," ",C1149, " ",D1149)</f>
        <v xml:space="preserve"> parallel-search 1 4</v>
      </c>
      <c r="G1149" s="3">
        <v>3.2974999999999999</v>
      </c>
    </row>
    <row r="1150" spans="1:7" x14ac:dyDescent="0.25">
      <c r="A1150" s="2">
        <v>0</v>
      </c>
      <c r="B1150" s="2" t="s">
        <v>20</v>
      </c>
      <c r="C1150" s="2">
        <v>1</v>
      </c>
      <c r="D1150" s="2">
        <v>4</v>
      </c>
      <c r="F1150" t="str">
        <f>CONCATENATE(B1150," ",C1150, " ",D1150)</f>
        <v xml:space="preserve"> parallel-search 1 4</v>
      </c>
      <c r="G1150" s="3">
        <v>2.33</v>
      </c>
    </row>
    <row r="1151" spans="1:7" x14ac:dyDescent="0.25">
      <c r="A1151" s="2">
        <v>0</v>
      </c>
      <c r="B1151" s="2" t="s">
        <v>20</v>
      </c>
      <c r="C1151" s="2">
        <v>1</v>
      </c>
      <c r="D1151" s="2">
        <v>4</v>
      </c>
      <c r="F1151" t="str">
        <f>CONCATENATE(B1151," ",C1151, " ",D1151)</f>
        <v xml:space="preserve"> parallel-search 1 4</v>
      </c>
      <c r="G1151" s="3">
        <v>5.5750000000000002</v>
      </c>
    </row>
    <row r="1152" spans="1:7" x14ac:dyDescent="0.25">
      <c r="A1152" s="2">
        <v>0</v>
      </c>
      <c r="B1152" s="2" t="s">
        <v>20</v>
      </c>
      <c r="C1152" s="2">
        <v>1</v>
      </c>
      <c r="D1152" s="2">
        <v>4</v>
      </c>
      <c r="F1152" t="str">
        <f>CONCATENATE(B1152," ",C1152, " ",D1152)</f>
        <v xml:space="preserve"> parallel-search 1 4</v>
      </c>
      <c r="G1152" s="3">
        <v>4.0425000000000004</v>
      </c>
    </row>
    <row r="1153" spans="1:7" x14ac:dyDescent="0.25">
      <c r="A1153" s="2">
        <v>0</v>
      </c>
      <c r="B1153" s="2" t="s">
        <v>20</v>
      </c>
      <c r="C1153" s="2">
        <v>1</v>
      </c>
      <c r="D1153" s="2">
        <v>4</v>
      </c>
      <c r="F1153" t="str">
        <f>CONCATENATE(B1153," ",C1153, " ",D1153)</f>
        <v xml:space="preserve"> parallel-search 1 4</v>
      </c>
      <c r="G1153" s="3">
        <v>2.4325000000000001</v>
      </c>
    </row>
    <row r="1154" spans="1:7" x14ac:dyDescent="0.25">
      <c r="A1154" s="2">
        <v>0</v>
      </c>
      <c r="B1154" s="2" t="s">
        <v>20</v>
      </c>
      <c r="C1154" s="2">
        <v>1</v>
      </c>
      <c r="D1154" s="2">
        <v>4</v>
      </c>
      <c r="F1154" t="str">
        <f>CONCATENATE(B1154," ",C1154, " ",D1154)</f>
        <v xml:space="preserve"> parallel-search 1 4</v>
      </c>
      <c r="G1154" s="3">
        <v>5.7350000000000003</v>
      </c>
    </row>
    <row r="1155" spans="1:7" x14ac:dyDescent="0.25">
      <c r="A1155" s="2">
        <v>0</v>
      </c>
      <c r="B1155" s="2" t="s">
        <v>20</v>
      </c>
      <c r="C1155" s="2">
        <v>1</v>
      </c>
      <c r="D1155" s="2">
        <v>4</v>
      </c>
      <c r="F1155" t="str">
        <f>CONCATENATE(B1155," ",C1155, " ",D1155)</f>
        <v xml:space="preserve"> parallel-search 1 4</v>
      </c>
      <c r="G1155" s="3">
        <v>2.2524999999999999</v>
      </c>
    </row>
    <row r="1156" spans="1:7" x14ac:dyDescent="0.25">
      <c r="A1156" s="2">
        <v>0</v>
      </c>
      <c r="B1156" s="2" t="s">
        <v>20</v>
      </c>
      <c r="C1156" s="2">
        <v>1</v>
      </c>
      <c r="D1156" s="2">
        <v>4</v>
      </c>
      <c r="F1156" t="str">
        <f>CONCATENATE(B1156," ",C1156, " ",D1156)</f>
        <v xml:space="preserve"> parallel-search 1 4</v>
      </c>
      <c r="G1156" s="3">
        <v>2.0924999999999998</v>
      </c>
    </row>
    <row r="1157" spans="1:7" x14ac:dyDescent="0.25">
      <c r="A1157" s="2">
        <v>0</v>
      </c>
      <c r="B1157" s="2" t="s">
        <v>20</v>
      </c>
      <c r="C1157" s="2">
        <v>1</v>
      </c>
      <c r="D1157" s="2">
        <v>4</v>
      </c>
      <c r="F1157" t="str">
        <f>CONCATENATE(B1157," ",C1157, " ",D1157)</f>
        <v xml:space="preserve"> parallel-search 1 4</v>
      </c>
      <c r="G1157" s="3">
        <v>5.4625000000000004</v>
      </c>
    </row>
    <row r="1158" spans="1:7" x14ac:dyDescent="0.25">
      <c r="A1158" s="2">
        <v>0</v>
      </c>
      <c r="B1158" s="2" t="s">
        <v>20</v>
      </c>
      <c r="C1158" s="2">
        <v>1</v>
      </c>
      <c r="D1158" s="2">
        <v>4</v>
      </c>
      <c r="F1158" t="str">
        <f>CONCATENATE(B1158," ",C1158, " ",D1158)</f>
        <v xml:space="preserve"> parallel-search 1 4</v>
      </c>
      <c r="G1158" s="3">
        <v>3.43</v>
      </c>
    </row>
    <row r="1159" spans="1:7" x14ac:dyDescent="0.25">
      <c r="A1159" s="2">
        <v>0</v>
      </c>
      <c r="B1159" s="2" t="s">
        <v>20</v>
      </c>
      <c r="C1159" s="2">
        <v>1</v>
      </c>
      <c r="D1159" s="2">
        <v>4</v>
      </c>
      <c r="F1159" t="str">
        <f>CONCATENATE(B1159," ",C1159, " ",D1159)</f>
        <v xml:space="preserve"> parallel-search 1 4</v>
      </c>
      <c r="G1159" s="3">
        <v>1.9225000000000001</v>
      </c>
    </row>
    <row r="1160" spans="1:7" x14ac:dyDescent="0.25">
      <c r="A1160" s="2">
        <v>0</v>
      </c>
      <c r="B1160" s="2" t="s">
        <v>20</v>
      </c>
      <c r="C1160" s="2">
        <v>1</v>
      </c>
      <c r="D1160" s="2">
        <v>4</v>
      </c>
      <c r="F1160" t="str">
        <f>CONCATENATE(B1160," ",C1160, " ",D1160)</f>
        <v xml:space="preserve"> parallel-search 1 4</v>
      </c>
      <c r="G1160" s="3">
        <v>6.19</v>
      </c>
    </row>
    <row r="1161" spans="1:7" x14ac:dyDescent="0.25">
      <c r="A1161" s="2">
        <v>0</v>
      </c>
      <c r="B1161" s="2" t="s">
        <v>20</v>
      </c>
      <c r="C1161" s="2">
        <v>1</v>
      </c>
      <c r="D1161" s="2">
        <v>4</v>
      </c>
      <c r="F1161" t="str">
        <f>CONCATENATE(B1161," ",C1161, " ",D1161)</f>
        <v xml:space="preserve"> parallel-search 1 4</v>
      </c>
      <c r="G1161" s="3">
        <v>4.5125000000000002</v>
      </c>
    </row>
    <row r="1162" spans="1:7" x14ac:dyDescent="0.25">
      <c r="A1162" s="2">
        <v>0</v>
      </c>
      <c r="B1162" s="2" t="s">
        <v>20</v>
      </c>
      <c r="C1162" s="2">
        <v>1</v>
      </c>
      <c r="D1162" s="2">
        <v>4</v>
      </c>
      <c r="F1162" t="str">
        <f>CONCATENATE(B1162," ",C1162, " ",D1162)</f>
        <v xml:space="preserve"> parallel-search 1 4</v>
      </c>
      <c r="G1162" s="3">
        <v>1.93</v>
      </c>
    </row>
    <row r="1163" spans="1:7" x14ac:dyDescent="0.25">
      <c r="A1163" s="2">
        <v>0</v>
      </c>
      <c r="B1163" s="2" t="s">
        <v>20</v>
      </c>
      <c r="C1163" s="2">
        <v>1</v>
      </c>
      <c r="D1163" s="2">
        <v>4</v>
      </c>
      <c r="F1163" t="str">
        <f>CONCATENATE(B1163," ",C1163, " ",D1163)</f>
        <v xml:space="preserve"> parallel-search 1 4</v>
      </c>
      <c r="G1163" s="3">
        <v>5.2</v>
      </c>
    </row>
    <row r="1164" spans="1:7" x14ac:dyDescent="0.25">
      <c r="A1164" s="2">
        <v>0</v>
      </c>
      <c r="B1164" s="2" t="s">
        <v>20</v>
      </c>
      <c r="C1164" s="2">
        <v>1</v>
      </c>
      <c r="D1164" s="2">
        <v>4</v>
      </c>
      <c r="F1164" t="str">
        <f>CONCATENATE(B1164," ",C1164, " ",D1164)</f>
        <v xml:space="preserve"> parallel-search 1 4</v>
      </c>
      <c r="G1164" s="3">
        <v>3.1625000000000001</v>
      </c>
    </row>
    <row r="1165" spans="1:7" x14ac:dyDescent="0.25">
      <c r="A1165" s="2">
        <v>0</v>
      </c>
      <c r="B1165" s="2" t="s">
        <v>20</v>
      </c>
      <c r="C1165" s="2">
        <v>1</v>
      </c>
      <c r="D1165" s="2">
        <v>4</v>
      </c>
      <c r="F1165" t="str">
        <f>CONCATENATE(B1165," ",C1165, " ",D1165)</f>
        <v xml:space="preserve"> parallel-search 1 4</v>
      </c>
      <c r="G1165" s="3">
        <v>1.7350000000000001</v>
      </c>
    </row>
    <row r="1166" spans="1:7" x14ac:dyDescent="0.25">
      <c r="A1166" s="2">
        <v>0</v>
      </c>
      <c r="B1166" s="2" t="s">
        <v>20</v>
      </c>
      <c r="C1166" s="2">
        <v>1</v>
      </c>
      <c r="D1166" s="2">
        <v>4</v>
      </c>
      <c r="F1166" t="str">
        <f>CONCATENATE(B1166," ",C1166, " ",D1166)</f>
        <v xml:space="preserve"> parallel-search 1 4</v>
      </c>
      <c r="G1166" s="3">
        <v>6.0575000000000001</v>
      </c>
    </row>
    <row r="1167" spans="1:7" x14ac:dyDescent="0.25">
      <c r="A1167" s="2">
        <v>0</v>
      </c>
      <c r="B1167" s="2" t="s">
        <v>20</v>
      </c>
      <c r="C1167" s="2">
        <v>1</v>
      </c>
      <c r="D1167" s="2">
        <v>4</v>
      </c>
      <c r="F1167" t="str">
        <f>CONCATENATE(B1167," ",C1167, " ",D1167)</f>
        <v xml:space="preserve"> parallel-search 1 4</v>
      </c>
      <c r="G1167" s="3">
        <v>3.3774999999999999</v>
      </c>
    </row>
    <row r="1168" spans="1:7" x14ac:dyDescent="0.25">
      <c r="A1168" s="2">
        <v>0</v>
      </c>
      <c r="B1168" s="2" t="s">
        <v>20</v>
      </c>
      <c r="C1168" s="2">
        <v>1</v>
      </c>
      <c r="D1168" s="2">
        <v>4</v>
      </c>
      <c r="F1168" t="str">
        <f>CONCATENATE(B1168," ",C1168, " ",D1168)</f>
        <v xml:space="preserve"> parallel-search 1 4</v>
      </c>
      <c r="G1168" s="3">
        <v>2.7774999999999999</v>
      </c>
    </row>
    <row r="1169" spans="1:7" x14ac:dyDescent="0.25">
      <c r="A1169" s="2">
        <v>0</v>
      </c>
      <c r="B1169" s="2" t="s">
        <v>20</v>
      </c>
      <c r="C1169" s="2">
        <v>1</v>
      </c>
      <c r="D1169" s="2">
        <v>4</v>
      </c>
      <c r="F1169" t="str">
        <f>CONCATENATE(B1169," ",C1169, " ",D1169)</f>
        <v xml:space="preserve"> parallel-search 1 4</v>
      </c>
      <c r="G1169" s="3">
        <v>5.2024999999999997</v>
      </c>
    </row>
    <row r="1170" spans="1:7" x14ac:dyDescent="0.25">
      <c r="A1170" s="2">
        <v>0</v>
      </c>
      <c r="B1170" s="2" t="s">
        <v>20</v>
      </c>
      <c r="C1170" s="2">
        <v>1</v>
      </c>
      <c r="D1170" s="2">
        <v>4</v>
      </c>
      <c r="F1170" t="str">
        <f>CONCATENATE(B1170," ",C1170, " ",D1170)</f>
        <v xml:space="preserve"> parallel-search 1 4</v>
      </c>
      <c r="G1170" s="3">
        <v>3.9874999999999998</v>
      </c>
    </row>
    <row r="1171" spans="1:7" x14ac:dyDescent="0.25">
      <c r="A1171" s="2">
        <v>0</v>
      </c>
      <c r="B1171" s="2" t="s">
        <v>20</v>
      </c>
      <c r="C1171" s="2">
        <v>1</v>
      </c>
      <c r="D1171" s="2">
        <v>4</v>
      </c>
      <c r="F1171" t="str">
        <f>CONCATENATE(B1171," ",C1171, " ",D1171)</f>
        <v xml:space="preserve"> parallel-search 1 4</v>
      </c>
      <c r="G1171" s="3">
        <v>1.6225000000000001</v>
      </c>
    </row>
    <row r="1172" spans="1:7" x14ac:dyDescent="0.25">
      <c r="A1172" s="2">
        <v>0</v>
      </c>
      <c r="B1172" s="2" t="s">
        <v>20</v>
      </c>
      <c r="C1172" s="2">
        <v>1</v>
      </c>
      <c r="D1172" s="2">
        <v>4</v>
      </c>
      <c r="F1172" t="str">
        <f>CONCATENATE(B1172," ",C1172, " ",D1172)</f>
        <v xml:space="preserve"> parallel-search 1 4</v>
      </c>
      <c r="G1172" s="3">
        <v>5.2474999999999996</v>
      </c>
    </row>
    <row r="1173" spans="1:7" x14ac:dyDescent="0.25">
      <c r="A1173" s="2">
        <v>0</v>
      </c>
      <c r="B1173" s="2" t="s">
        <v>20</v>
      </c>
      <c r="C1173" s="2">
        <v>1</v>
      </c>
      <c r="D1173" s="2">
        <v>4</v>
      </c>
      <c r="F1173" t="str">
        <f>CONCATENATE(B1173," ",C1173, " ",D1173)</f>
        <v xml:space="preserve"> parallel-search 1 4</v>
      </c>
      <c r="G1173" s="3">
        <v>3.61</v>
      </c>
    </row>
    <row r="1174" spans="1:7" x14ac:dyDescent="0.25">
      <c r="A1174" s="2">
        <v>0</v>
      </c>
      <c r="B1174" s="2" t="s">
        <v>20</v>
      </c>
      <c r="C1174" s="2">
        <v>1</v>
      </c>
      <c r="D1174" s="2">
        <v>4</v>
      </c>
      <c r="F1174" t="str">
        <f>CONCATENATE(B1174," ",C1174, " ",D1174)</f>
        <v xml:space="preserve"> parallel-search 1 4</v>
      </c>
      <c r="G1174" s="3">
        <v>2.6724999999999999</v>
      </c>
    </row>
    <row r="1175" spans="1:7" x14ac:dyDescent="0.25">
      <c r="A1175" s="2">
        <v>0</v>
      </c>
      <c r="B1175" s="2" t="s">
        <v>20</v>
      </c>
      <c r="C1175" s="2">
        <v>1</v>
      </c>
      <c r="D1175" s="2">
        <v>4</v>
      </c>
      <c r="F1175" t="str">
        <f>CONCATENATE(B1175," ",C1175, " ",D1175)</f>
        <v xml:space="preserve"> parallel-search 1 4</v>
      </c>
      <c r="G1175" s="3">
        <v>6.54</v>
      </c>
    </row>
    <row r="1176" spans="1:7" x14ac:dyDescent="0.25">
      <c r="A1176" s="2">
        <v>0</v>
      </c>
      <c r="B1176" s="2" t="s">
        <v>20</v>
      </c>
      <c r="C1176" s="2">
        <v>1</v>
      </c>
      <c r="D1176" s="2">
        <v>4</v>
      </c>
      <c r="F1176" t="str">
        <f>CONCATENATE(B1176," ",C1176, " ",D1176)</f>
        <v xml:space="preserve"> parallel-search 1 4</v>
      </c>
      <c r="G1176" s="3">
        <v>3.9249999999999998</v>
      </c>
    </row>
    <row r="1177" spans="1:7" x14ac:dyDescent="0.25">
      <c r="A1177" s="2">
        <v>0</v>
      </c>
      <c r="B1177" s="2" t="s">
        <v>20</v>
      </c>
      <c r="C1177" s="2">
        <v>1</v>
      </c>
      <c r="D1177" s="2">
        <v>4</v>
      </c>
      <c r="F1177" t="str">
        <f>CONCATENATE(B1177," ",C1177, " ",D1177)</f>
        <v xml:space="preserve"> parallel-search 1 4</v>
      </c>
      <c r="G1177" s="3">
        <v>2.4424999999999999</v>
      </c>
    </row>
    <row r="1178" spans="1:7" x14ac:dyDescent="0.25">
      <c r="A1178" s="2">
        <v>0</v>
      </c>
      <c r="B1178" s="2" t="s">
        <v>20</v>
      </c>
      <c r="C1178" s="2">
        <v>1</v>
      </c>
      <c r="D1178" s="2">
        <v>4</v>
      </c>
      <c r="F1178" t="str">
        <f>CONCATENATE(B1178," ",C1178, " ",D1178)</f>
        <v xml:space="preserve"> parallel-search 1 4</v>
      </c>
      <c r="G1178" s="3">
        <v>5.5824999999999996</v>
      </c>
    </row>
    <row r="1179" spans="1:7" x14ac:dyDescent="0.25">
      <c r="A1179" s="2">
        <v>0</v>
      </c>
      <c r="B1179" s="2" t="s">
        <v>20</v>
      </c>
      <c r="C1179" s="2">
        <v>1</v>
      </c>
      <c r="D1179" s="2">
        <v>4</v>
      </c>
      <c r="F1179" t="str">
        <f>CONCATENATE(B1179," ",C1179, " ",D1179)</f>
        <v xml:space="preserve"> parallel-search 1 4</v>
      </c>
      <c r="G1179" s="3">
        <v>3.6475</v>
      </c>
    </row>
    <row r="1180" spans="1:7" x14ac:dyDescent="0.25">
      <c r="A1180" s="2">
        <v>0</v>
      </c>
      <c r="B1180" s="2" t="s">
        <v>20</v>
      </c>
      <c r="C1180" s="2">
        <v>1</v>
      </c>
      <c r="D1180" s="2">
        <v>4</v>
      </c>
      <c r="F1180" t="str">
        <f>CONCATENATE(B1180," ",C1180, " ",D1180)</f>
        <v xml:space="preserve"> parallel-search 1 4</v>
      </c>
      <c r="G1180" s="3">
        <v>2.83</v>
      </c>
    </row>
    <row r="1181" spans="1:7" x14ac:dyDescent="0.25">
      <c r="A1181" s="2">
        <v>0</v>
      </c>
      <c r="B1181" s="2" t="s">
        <v>20</v>
      </c>
      <c r="C1181" s="2">
        <v>1</v>
      </c>
      <c r="D1181" s="2">
        <v>4</v>
      </c>
      <c r="F1181" t="str">
        <f>CONCATENATE(B1181," ",C1181, " ",D1181)</f>
        <v xml:space="preserve"> parallel-search 1 4</v>
      </c>
      <c r="G1181" s="3">
        <v>5.2450000000000001</v>
      </c>
    </row>
    <row r="1182" spans="1:7" x14ac:dyDescent="0.25">
      <c r="A1182" s="2">
        <v>0</v>
      </c>
      <c r="B1182" s="2" t="s">
        <v>20</v>
      </c>
      <c r="C1182" s="2">
        <v>1</v>
      </c>
      <c r="D1182" s="2">
        <v>4</v>
      </c>
      <c r="F1182" t="str">
        <f>CONCATENATE(B1182," ",C1182, " ",D1182)</f>
        <v xml:space="preserve"> parallel-search 1 4</v>
      </c>
      <c r="G1182" s="3">
        <v>3.5649999999999999</v>
      </c>
    </row>
    <row r="1183" spans="1:7" x14ac:dyDescent="0.25">
      <c r="A1183" s="2">
        <v>0</v>
      </c>
      <c r="B1183" s="2" t="s">
        <v>20</v>
      </c>
      <c r="C1183" s="2">
        <v>1</v>
      </c>
      <c r="D1183" s="2">
        <v>4</v>
      </c>
      <c r="F1183" t="str">
        <f>CONCATENATE(B1183," ",C1183, " ",D1183)</f>
        <v xml:space="preserve"> parallel-search 1 4</v>
      </c>
      <c r="G1183" s="3">
        <v>2.3650000000000002</v>
      </c>
    </row>
    <row r="1184" spans="1:7" x14ac:dyDescent="0.25">
      <c r="A1184" s="2">
        <v>0</v>
      </c>
      <c r="B1184" s="2" t="s">
        <v>20</v>
      </c>
      <c r="C1184" s="2">
        <v>1</v>
      </c>
      <c r="D1184" s="2">
        <v>4</v>
      </c>
      <c r="F1184" t="str">
        <f>CONCATENATE(B1184," ",C1184, " ",D1184)</f>
        <v xml:space="preserve"> parallel-search 1 4</v>
      </c>
      <c r="G1184" s="3">
        <v>5.8150000000000004</v>
      </c>
    </row>
    <row r="1185" spans="1:7" x14ac:dyDescent="0.25">
      <c r="A1185" s="2">
        <v>0</v>
      </c>
      <c r="B1185" s="2" t="s">
        <v>20</v>
      </c>
      <c r="C1185" s="2">
        <v>1</v>
      </c>
      <c r="D1185" s="2">
        <v>4</v>
      </c>
      <c r="F1185" t="str">
        <f>CONCATENATE(B1185," ",C1185, " ",D1185)</f>
        <v xml:space="preserve"> parallel-search 1 4</v>
      </c>
      <c r="G1185" s="3">
        <v>3.3025000000000002</v>
      </c>
    </row>
    <row r="1186" spans="1:7" x14ac:dyDescent="0.25">
      <c r="A1186" s="2">
        <v>0</v>
      </c>
      <c r="B1186" s="2" t="s">
        <v>20</v>
      </c>
      <c r="C1186" s="2">
        <v>1</v>
      </c>
      <c r="D1186" s="2">
        <v>4</v>
      </c>
      <c r="F1186" t="str">
        <f>CONCATENATE(B1186," ",C1186, " ",D1186)</f>
        <v xml:space="preserve"> parallel-search 1 4</v>
      </c>
      <c r="G1186" s="3">
        <v>2.5924999999999998</v>
      </c>
    </row>
    <row r="1187" spans="1:7" x14ac:dyDescent="0.25">
      <c r="A1187" s="2">
        <v>0</v>
      </c>
      <c r="B1187" s="2" t="s">
        <v>20</v>
      </c>
      <c r="C1187" s="2">
        <v>1</v>
      </c>
      <c r="D1187" s="2">
        <v>4</v>
      </c>
      <c r="F1187" t="str">
        <f>CONCATENATE(B1187," ",C1187, " ",D1187)</f>
        <v xml:space="preserve"> parallel-search 1 4</v>
      </c>
      <c r="G1187" s="3">
        <v>5.5125000000000002</v>
      </c>
    </row>
    <row r="1188" spans="1:7" x14ac:dyDescent="0.25">
      <c r="A1188" s="2">
        <v>0</v>
      </c>
      <c r="B1188" s="2" t="s">
        <v>20</v>
      </c>
      <c r="C1188" s="2">
        <v>1</v>
      </c>
      <c r="D1188" s="2">
        <v>4</v>
      </c>
      <c r="F1188" t="str">
        <f>CONCATENATE(B1188," ",C1188, " ",D1188)</f>
        <v xml:space="preserve"> parallel-search 1 4</v>
      </c>
      <c r="G1188" s="3">
        <v>4.3125</v>
      </c>
    </row>
    <row r="1189" spans="1:7" x14ac:dyDescent="0.25">
      <c r="A1189" s="2">
        <v>0</v>
      </c>
      <c r="B1189" s="2" t="s">
        <v>20</v>
      </c>
      <c r="C1189" s="2">
        <v>1</v>
      </c>
      <c r="D1189" s="2">
        <v>4</v>
      </c>
      <c r="F1189" t="str">
        <f>CONCATENATE(B1189," ",C1189, " ",D1189)</f>
        <v xml:space="preserve"> parallel-search 1 4</v>
      </c>
      <c r="G1189" s="3">
        <v>2.5499999999999998</v>
      </c>
    </row>
    <row r="1190" spans="1:7" x14ac:dyDescent="0.25">
      <c r="A1190" s="2">
        <v>0</v>
      </c>
      <c r="B1190" s="2" t="s">
        <v>20</v>
      </c>
      <c r="C1190" s="2">
        <v>1</v>
      </c>
      <c r="D1190" s="2">
        <v>4</v>
      </c>
      <c r="F1190" t="str">
        <f>CONCATENATE(B1190," ",C1190, " ",D1190)</f>
        <v xml:space="preserve"> parallel-search 1 4</v>
      </c>
      <c r="G1190" s="3">
        <v>5.7175000000000002</v>
      </c>
    </row>
    <row r="1191" spans="1:7" x14ac:dyDescent="0.25">
      <c r="A1191" s="2">
        <v>0</v>
      </c>
      <c r="B1191" s="2" t="s">
        <v>20</v>
      </c>
      <c r="C1191" s="2">
        <v>1</v>
      </c>
      <c r="D1191" s="2">
        <v>4</v>
      </c>
      <c r="F1191" t="str">
        <f>CONCATENATE(B1191," ",C1191, " ",D1191)</f>
        <v xml:space="preserve"> parallel-search 1 4</v>
      </c>
      <c r="G1191" s="3">
        <v>4.4800000000000004</v>
      </c>
    </row>
    <row r="1192" spans="1:7" x14ac:dyDescent="0.25">
      <c r="A1192" s="2">
        <v>0</v>
      </c>
      <c r="B1192" s="2" t="s">
        <v>20</v>
      </c>
      <c r="C1192" s="2">
        <v>1</v>
      </c>
      <c r="D1192" s="2">
        <v>4</v>
      </c>
      <c r="F1192" t="str">
        <f>CONCATENATE(B1192," ",C1192, " ",D1192)</f>
        <v xml:space="preserve"> parallel-search 1 4</v>
      </c>
      <c r="G1192" s="3">
        <v>2.4474999999999998</v>
      </c>
    </row>
    <row r="1193" spans="1:7" x14ac:dyDescent="0.25">
      <c r="A1193" s="2">
        <v>0</v>
      </c>
      <c r="B1193" s="2" t="s">
        <v>20</v>
      </c>
      <c r="C1193" s="2">
        <v>1</v>
      </c>
      <c r="D1193" s="2">
        <v>4</v>
      </c>
      <c r="F1193" t="str">
        <f>CONCATENATE(B1193," ",C1193, " ",D1193)</f>
        <v xml:space="preserve"> parallel-search 1 4</v>
      </c>
      <c r="G1193" s="3">
        <v>5.72</v>
      </c>
    </row>
    <row r="1194" spans="1:7" x14ac:dyDescent="0.25">
      <c r="A1194" s="2">
        <v>0</v>
      </c>
      <c r="B1194" s="2" t="s">
        <v>20</v>
      </c>
      <c r="C1194" s="2">
        <v>1</v>
      </c>
      <c r="D1194" s="2">
        <v>4</v>
      </c>
      <c r="F1194" t="str">
        <f>CONCATENATE(B1194," ",C1194, " ",D1194)</f>
        <v xml:space="preserve"> parallel-search 1 4</v>
      </c>
      <c r="G1194" s="3">
        <v>3.6625000000000001</v>
      </c>
    </row>
    <row r="1195" spans="1:7" x14ac:dyDescent="0.25">
      <c r="A1195" s="2">
        <v>0</v>
      </c>
      <c r="B1195" s="2" t="s">
        <v>20</v>
      </c>
      <c r="C1195" s="2">
        <v>1</v>
      </c>
      <c r="D1195" s="2">
        <v>4</v>
      </c>
      <c r="F1195" t="str">
        <f>CONCATENATE(B1195," ",C1195, " ",D1195)</f>
        <v xml:space="preserve"> parallel-search 1 4</v>
      </c>
      <c r="G1195" s="3">
        <v>2.6150000000000002</v>
      </c>
    </row>
    <row r="1196" spans="1:7" x14ac:dyDescent="0.25">
      <c r="A1196" s="2">
        <v>0</v>
      </c>
      <c r="B1196" s="2" t="s">
        <v>20</v>
      </c>
      <c r="C1196" s="2">
        <v>1</v>
      </c>
      <c r="D1196" s="2">
        <v>4</v>
      </c>
      <c r="F1196" t="str">
        <f>CONCATENATE(B1196," ",C1196, " ",D1196)</f>
        <v xml:space="preserve"> parallel-search 1 4</v>
      </c>
      <c r="G1196" s="3">
        <v>6.6825000000000001</v>
      </c>
    </row>
    <row r="1197" spans="1:7" x14ac:dyDescent="0.25">
      <c r="A1197" s="2">
        <v>0</v>
      </c>
      <c r="B1197" s="2" t="s">
        <v>20</v>
      </c>
      <c r="C1197" s="2">
        <v>1</v>
      </c>
      <c r="D1197" s="2">
        <v>4</v>
      </c>
      <c r="F1197" t="str">
        <f>CONCATENATE(B1197," ",C1197, " ",D1197)</f>
        <v xml:space="preserve"> parallel-search 1 4</v>
      </c>
      <c r="G1197" s="3">
        <v>4.085</v>
      </c>
    </row>
    <row r="1198" spans="1:7" x14ac:dyDescent="0.25">
      <c r="A1198" s="2">
        <v>0</v>
      </c>
      <c r="B1198" s="2" t="s">
        <v>20</v>
      </c>
      <c r="C1198" s="2">
        <v>1</v>
      </c>
      <c r="D1198" s="2">
        <v>4</v>
      </c>
      <c r="F1198" t="str">
        <f>CONCATENATE(B1198," ",C1198, " ",D1198)</f>
        <v xml:space="preserve"> parallel-search 1 4</v>
      </c>
      <c r="G1198" s="3">
        <v>1.6875</v>
      </c>
    </row>
    <row r="1199" spans="1:7" x14ac:dyDescent="0.25">
      <c r="A1199" s="2">
        <v>0</v>
      </c>
      <c r="B1199" s="2" t="s">
        <v>20</v>
      </c>
      <c r="C1199" s="2">
        <v>1</v>
      </c>
      <c r="D1199" s="2">
        <v>4</v>
      </c>
      <c r="F1199" t="str">
        <f>CONCATENATE(B1199," ",C1199, " ",D1199)</f>
        <v xml:space="preserve"> parallel-search 1 4</v>
      </c>
      <c r="G1199" s="3">
        <v>5.6050000000000004</v>
      </c>
    </row>
    <row r="1200" spans="1:7" x14ac:dyDescent="0.25">
      <c r="A1200" s="2">
        <v>0</v>
      </c>
      <c r="B1200" s="2" t="s">
        <v>20</v>
      </c>
      <c r="C1200" s="2">
        <v>1</v>
      </c>
      <c r="D1200" s="2">
        <v>4</v>
      </c>
      <c r="F1200" t="str">
        <f>CONCATENATE(B1200," ",C1200, " ",D1200)</f>
        <v xml:space="preserve"> parallel-search 1 4</v>
      </c>
      <c r="G1200" s="3">
        <v>3.8050000000000002</v>
      </c>
    </row>
    <row r="1201" spans="1:7" x14ac:dyDescent="0.25">
      <c r="A1201" s="2">
        <v>0</v>
      </c>
      <c r="B1201" s="2" t="s">
        <v>20</v>
      </c>
      <c r="C1201" s="2">
        <v>1</v>
      </c>
      <c r="D1201" s="2">
        <v>4</v>
      </c>
      <c r="F1201" t="str">
        <f>CONCATENATE(B1201," ",C1201, " ",D1201)</f>
        <v xml:space="preserve"> parallel-search 1 4</v>
      </c>
      <c r="G1201" s="3">
        <v>1.3975</v>
      </c>
    </row>
    <row r="1202" spans="1:7" x14ac:dyDescent="0.25">
      <c r="A1202" s="2">
        <v>0</v>
      </c>
      <c r="B1202" s="2" t="s">
        <v>20</v>
      </c>
      <c r="C1202" s="2">
        <v>1</v>
      </c>
      <c r="D1202" s="2">
        <v>8</v>
      </c>
      <c r="F1202" t="str">
        <f>CONCATENATE(B1202," ",C1202, " ",D1202)</f>
        <v xml:space="preserve"> parallel-search 1 8</v>
      </c>
      <c r="G1202" s="3">
        <v>7.5437500000000002</v>
      </c>
    </row>
    <row r="1203" spans="1:7" x14ac:dyDescent="0.25">
      <c r="A1203" s="2">
        <v>0</v>
      </c>
      <c r="B1203" s="2" t="s">
        <v>20</v>
      </c>
      <c r="C1203" s="2">
        <v>1</v>
      </c>
      <c r="D1203" s="2">
        <v>8</v>
      </c>
      <c r="F1203" t="str">
        <f>CONCATENATE(B1203," ",C1203, " ",D1203)</f>
        <v xml:space="preserve"> parallel-search 1 8</v>
      </c>
      <c r="G1203" s="3">
        <v>5.2474999999999996</v>
      </c>
    </row>
    <row r="1204" spans="1:7" x14ac:dyDescent="0.25">
      <c r="A1204" s="2">
        <v>0</v>
      </c>
      <c r="B1204" s="2" t="s">
        <v>20</v>
      </c>
      <c r="C1204" s="2">
        <v>1</v>
      </c>
      <c r="D1204" s="2">
        <v>8</v>
      </c>
      <c r="F1204" t="str">
        <f>CONCATENATE(B1204," ",C1204, " ",D1204)</f>
        <v xml:space="preserve"> parallel-search 1 8</v>
      </c>
      <c r="G1204" s="3">
        <v>2.7475000000000001</v>
      </c>
    </row>
    <row r="1205" spans="1:7" x14ac:dyDescent="0.25">
      <c r="A1205" s="2">
        <v>0</v>
      </c>
      <c r="B1205" s="2" t="s">
        <v>20</v>
      </c>
      <c r="C1205" s="2">
        <v>1</v>
      </c>
      <c r="D1205" s="2">
        <v>8</v>
      </c>
      <c r="F1205" t="str">
        <f>CONCATENATE(B1205," ",C1205, " ",D1205)</f>
        <v xml:space="preserve"> parallel-search 1 8</v>
      </c>
      <c r="G1205" s="3">
        <v>6.6574999999999998</v>
      </c>
    </row>
    <row r="1206" spans="1:7" x14ac:dyDescent="0.25">
      <c r="A1206" s="2">
        <v>0</v>
      </c>
      <c r="B1206" s="2" t="s">
        <v>20</v>
      </c>
      <c r="C1206" s="2">
        <v>1</v>
      </c>
      <c r="D1206" s="2">
        <v>8</v>
      </c>
      <c r="F1206" t="str">
        <f>CONCATENATE(B1206," ",C1206, " ",D1206)</f>
        <v xml:space="preserve"> parallel-search 1 8</v>
      </c>
      <c r="G1206" s="3">
        <v>4.0387500000000003</v>
      </c>
    </row>
    <row r="1207" spans="1:7" x14ac:dyDescent="0.25">
      <c r="A1207" s="2">
        <v>0</v>
      </c>
      <c r="B1207" s="2" t="s">
        <v>20</v>
      </c>
      <c r="C1207" s="2">
        <v>1</v>
      </c>
      <c r="D1207" s="2">
        <v>8</v>
      </c>
      <c r="F1207" t="str">
        <f>CONCATENATE(B1207," ",C1207, " ",D1207)</f>
        <v xml:space="preserve"> parallel-search 1 8</v>
      </c>
      <c r="G1207" s="3">
        <v>2.88375</v>
      </c>
    </row>
    <row r="1208" spans="1:7" x14ac:dyDescent="0.25">
      <c r="A1208" s="2">
        <v>0</v>
      </c>
      <c r="B1208" s="2" t="s">
        <v>20</v>
      </c>
      <c r="C1208" s="2">
        <v>1</v>
      </c>
      <c r="D1208" s="2">
        <v>8</v>
      </c>
      <c r="F1208" t="str">
        <f>CONCATENATE(B1208," ",C1208, " ",D1208)</f>
        <v xml:space="preserve"> parallel-search 1 8</v>
      </c>
      <c r="G1208" s="3">
        <v>6.5837500000000002</v>
      </c>
    </row>
    <row r="1209" spans="1:7" x14ac:dyDescent="0.25">
      <c r="A1209" s="2">
        <v>0</v>
      </c>
      <c r="B1209" s="2" t="s">
        <v>20</v>
      </c>
      <c r="C1209" s="2">
        <v>1</v>
      </c>
      <c r="D1209" s="2">
        <v>8</v>
      </c>
      <c r="F1209" t="str">
        <f>CONCATENATE(B1209," ",C1209, " ",D1209)</f>
        <v xml:space="preserve"> parallel-search 1 8</v>
      </c>
      <c r="G1209" s="3">
        <v>4.9275000000000002</v>
      </c>
    </row>
    <row r="1210" spans="1:7" x14ac:dyDescent="0.25">
      <c r="A1210" s="2">
        <v>0</v>
      </c>
      <c r="B1210" s="2" t="s">
        <v>20</v>
      </c>
      <c r="C1210" s="2">
        <v>1</v>
      </c>
      <c r="D1210" s="2">
        <v>8</v>
      </c>
      <c r="F1210" t="str">
        <f>CONCATENATE(B1210," ",C1210, " ",D1210)</f>
        <v xml:space="preserve"> parallel-search 1 8</v>
      </c>
      <c r="G1210" s="3">
        <v>3.4562499999999998</v>
      </c>
    </row>
    <row r="1211" spans="1:7" x14ac:dyDescent="0.25">
      <c r="A1211" s="2">
        <v>0</v>
      </c>
      <c r="B1211" s="2" t="s">
        <v>20</v>
      </c>
      <c r="C1211" s="2">
        <v>1</v>
      </c>
      <c r="D1211" s="2">
        <v>8</v>
      </c>
      <c r="F1211" t="str">
        <f>CONCATENATE(B1211," ",C1211, " ",D1211)</f>
        <v xml:space="preserve"> parallel-search 1 8</v>
      </c>
      <c r="G1211" s="3">
        <v>6.94</v>
      </c>
    </row>
    <row r="1212" spans="1:7" x14ac:dyDescent="0.25">
      <c r="A1212" s="2">
        <v>0</v>
      </c>
      <c r="B1212" s="2" t="s">
        <v>20</v>
      </c>
      <c r="C1212" s="2">
        <v>1</v>
      </c>
      <c r="D1212" s="2">
        <v>8</v>
      </c>
      <c r="F1212" t="str">
        <f>CONCATENATE(B1212," ",C1212, " ",D1212)</f>
        <v xml:space="preserve"> parallel-search 1 8</v>
      </c>
      <c r="G1212" s="3">
        <v>4.2649999999999997</v>
      </c>
    </row>
    <row r="1213" spans="1:7" x14ac:dyDescent="0.25">
      <c r="A1213" s="2">
        <v>0</v>
      </c>
      <c r="B1213" s="2" t="s">
        <v>20</v>
      </c>
      <c r="C1213" s="2">
        <v>1</v>
      </c>
      <c r="D1213" s="2">
        <v>8</v>
      </c>
      <c r="F1213" t="str">
        <f>CONCATENATE(B1213," ",C1213, " ",D1213)</f>
        <v xml:space="preserve"> parallel-search 1 8</v>
      </c>
      <c r="G1213" s="3">
        <v>3.2524999999999999</v>
      </c>
    </row>
    <row r="1214" spans="1:7" x14ac:dyDescent="0.25">
      <c r="A1214" s="2">
        <v>0</v>
      </c>
      <c r="B1214" s="2" t="s">
        <v>20</v>
      </c>
      <c r="C1214" s="2">
        <v>1</v>
      </c>
      <c r="D1214" s="2">
        <v>8</v>
      </c>
      <c r="F1214" t="str">
        <f>CONCATENATE(B1214," ",C1214, " ",D1214)</f>
        <v xml:space="preserve"> parallel-search 1 8</v>
      </c>
      <c r="G1214" s="3">
        <v>6.8162500000000001</v>
      </c>
    </row>
    <row r="1215" spans="1:7" x14ac:dyDescent="0.25">
      <c r="A1215" s="2">
        <v>0</v>
      </c>
      <c r="B1215" s="2" t="s">
        <v>20</v>
      </c>
      <c r="C1215" s="2">
        <v>1</v>
      </c>
      <c r="D1215" s="2">
        <v>8</v>
      </c>
      <c r="F1215" t="str">
        <f>CONCATENATE(B1215," ",C1215, " ",D1215)</f>
        <v xml:space="preserve"> parallel-search 1 8</v>
      </c>
      <c r="G1215" s="3">
        <v>3.95</v>
      </c>
    </row>
    <row r="1216" spans="1:7" x14ac:dyDescent="0.25">
      <c r="A1216" s="2">
        <v>0</v>
      </c>
      <c r="B1216" s="2" t="s">
        <v>20</v>
      </c>
      <c r="C1216" s="2">
        <v>1</v>
      </c>
      <c r="D1216" s="2">
        <v>8</v>
      </c>
      <c r="F1216" t="str">
        <f>CONCATENATE(B1216," ",C1216, " ",D1216)</f>
        <v xml:space="preserve"> parallel-search 1 8</v>
      </c>
      <c r="G1216" s="3">
        <v>2.9412500000000001</v>
      </c>
    </row>
    <row r="1217" spans="1:7" x14ac:dyDescent="0.25">
      <c r="A1217" s="2">
        <v>0</v>
      </c>
      <c r="B1217" s="2" t="s">
        <v>20</v>
      </c>
      <c r="C1217" s="2">
        <v>1</v>
      </c>
      <c r="D1217" s="2">
        <v>8</v>
      </c>
      <c r="F1217" t="str">
        <f>CONCATENATE(B1217," ",C1217, " ",D1217)</f>
        <v xml:space="preserve"> parallel-search 1 8</v>
      </c>
      <c r="G1217" s="3">
        <v>7.3562500000000002</v>
      </c>
    </row>
    <row r="1218" spans="1:7" x14ac:dyDescent="0.25">
      <c r="A1218" s="2">
        <v>0</v>
      </c>
      <c r="B1218" s="2" t="s">
        <v>20</v>
      </c>
      <c r="C1218" s="2">
        <v>1</v>
      </c>
      <c r="D1218" s="2">
        <v>8</v>
      </c>
      <c r="F1218" t="str">
        <f>CONCATENATE(B1218," ",C1218, " ",D1218)</f>
        <v xml:space="preserve"> parallel-search 1 8</v>
      </c>
      <c r="G1218" s="3">
        <v>5.0512499999999996</v>
      </c>
    </row>
    <row r="1219" spans="1:7" x14ac:dyDescent="0.25">
      <c r="A1219" s="2">
        <v>0</v>
      </c>
      <c r="B1219" s="2" t="s">
        <v>20</v>
      </c>
      <c r="C1219" s="2">
        <v>1</v>
      </c>
      <c r="D1219" s="2">
        <v>8</v>
      </c>
      <c r="F1219" t="str">
        <f>CONCATENATE(B1219," ",C1219, " ",D1219)</f>
        <v xml:space="preserve"> parallel-search 1 8</v>
      </c>
      <c r="G1219" s="3">
        <v>2.32375</v>
      </c>
    </row>
    <row r="1220" spans="1:7" x14ac:dyDescent="0.25">
      <c r="A1220" s="2">
        <v>0</v>
      </c>
      <c r="B1220" s="2" t="s">
        <v>20</v>
      </c>
      <c r="C1220" s="2">
        <v>1</v>
      </c>
      <c r="D1220" s="2">
        <v>8</v>
      </c>
      <c r="F1220" t="str">
        <f>CONCATENATE(B1220," ",C1220, " ",D1220)</f>
        <v xml:space="preserve"> parallel-search 1 8</v>
      </c>
      <c r="G1220" s="3">
        <v>7.3962500000000002</v>
      </c>
    </row>
    <row r="1221" spans="1:7" x14ac:dyDescent="0.25">
      <c r="A1221" s="2">
        <v>0</v>
      </c>
      <c r="B1221" s="2" t="s">
        <v>20</v>
      </c>
      <c r="C1221" s="2">
        <v>1</v>
      </c>
      <c r="D1221" s="2">
        <v>8</v>
      </c>
      <c r="F1221" t="str">
        <f>CONCATENATE(B1221," ",C1221, " ",D1221)</f>
        <v xml:space="preserve"> parallel-search 1 8</v>
      </c>
      <c r="G1221" s="3">
        <v>4.1924999999999999</v>
      </c>
    </row>
    <row r="1222" spans="1:7" x14ac:dyDescent="0.25">
      <c r="A1222" s="2">
        <v>0</v>
      </c>
      <c r="B1222" s="2" t="s">
        <v>20</v>
      </c>
      <c r="C1222" s="2">
        <v>1</v>
      </c>
      <c r="D1222" s="2">
        <v>8</v>
      </c>
      <c r="F1222" t="str">
        <f>CONCATENATE(B1222," ",C1222, " ",D1222)</f>
        <v xml:space="preserve"> parallel-search 1 8</v>
      </c>
      <c r="G1222" s="3">
        <v>2.2549999999999999</v>
      </c>
    </row>
    <row r="1223" spans="1:7" x14ac:dyDescent="0.25">
      <c r="A1223" s="2">
        <v>0</v>
      </c>
      <c r="B1223" s="2" t="s">
        <v>20</v>
      </c>
      <c r="C1223" s="2">
        <v>1</v>
      </c>
      <c r="D1223" s="2">
        <v>8</v>
      </c>
      <c r="F1223" t="str">
        <f>CONCATENATE(B1223," ",C1223, " ",D1223)</f>
        <v xml:space="preserve"> parallel-search 1 8</v>
      </c>
      <c r="G1223" s="3">
        <v>7.2287499999999998</v>
      </c>
    </row>
    <row r="1224" spans="1:7" x14ac:dyDescent="0.25">
      <c r="A1224" s="2">
        <v>0</v>
      </c>
      <c r="B1224" s="2" t="s">
        <v>20</v>
      </c>
      <c r="C1224" s="2">
        <v>1</v>
      </c>
      <c r="D1224" s="2">
        <v>8</v>
      </c>
      <c r="F1224" t="str">
        <f>CONCATENATE(B1224," ",C1224, " ",D1224)</f>
        <v xml:space="preserve"> parallel-search 1 8</v>
      </c>
      <c r="G1224" s="3">
        <v>4.49125</v>
      </c>
    </row>
    <row r="1225" spans="1:7" x14ac:dyDescent="0.25">
      <c r="A1225" s="2">
        <v>0</v>
      </c>
      <c r="B1225" s="2" t="s">
        <v>20</v>
      </c>
      <c r="C1225" s="2">
        <v>1</v>
      </c>
      <c r="D1225" s="2">
        <v>8</v>
      </c>
      <c r="F1225" t="str">
        <f>CONCATENATE(B1225," ",C1225, " ",D1225)</f>
        <v xml:space="preserve"> parallel-search 1 8</v>
      </c>
      <c r="G1225" s="3">
        <v>3.1974999999999998</v>
      </c>
    </row>
    <row r="1226" spans="1:7" x14ac:dyDescent="0.25">
      <c r="A1226" s="2">
        <v>0</v>
      </c>
      <c r="B1226" s="2" t="s">
        <v>20</v>
      </c>
      <c r="C1226" s="2">
        <v>1</v>
      </c>
      <c r="D1226" s="2">
        <v>8</v>
      </c>
      <c r="F1226" t="str">
        <f>CONCATENATE(B1226," ",C1226, " ",D1226)</f>
        <v xml:space="preserve"> parallel-search 1 8</v>
      </c>
      <c r="G1226" s="3">
        <v>7.27</v>
      </c>
    </row>
    <row r="1227" spans="1:7" x14ac:dyDescent="0.25">
      <c r="A1227" s="2">
        <v>0</v>
      </c>
      <c r="B1227" s="2" t="s">
        <v>20</v>
      </c>
      <c r="C1227" s="2">
        <v>1</v>
      </c>
      <c r="D1227" s="2">
        <v>8</v>
      </c>
      <c r="F1227" t="str">
        <f>CONCATENATE(B1227," ",C1227, " ",D1227)</f>
        <v xml:space="preserve"> parallel-search 1 8</v>
      </c>
      <c r="G1227" s="3">
        <v>2.9325000000000001</v>
      </c>
    </row>
    <row r="1228" spans="1:7" x14ac:dyDescent="0.25">
      <c r="A1228" s="2">
        <v>0</v>
      </c>
      <c r="B1228" s="2" t="s">
        <v>20</v>
      </c>
      <c r="C1228" s="2">
        <v>1</v>
      </c>
      <c r="D1228" s="2">
        <v>8</v>
      </c>
      <c r="F1228" t="str">
        <f>CONCATENATE(B1228," ",C1228, " ",D1228)</f>
        <v xml:space="preserve"> parallel-search 1 8</v>
      </c>
      <c r="G1228" s="3">
        <v>2.8487499999999999</v>
      </c>
    </row>
    <row r="1229" spans="1:7" x14ac:dyDescent="0.25">
      <c r="A1229" s="2">
        <v>0</v>
      </c>
      <c r="B1229" s="2" t="s">
        <v>20</v>
      </c>
      <c r="C1229" s="2">
        <v>1</v>
      </c>
      <c r="D1229" s="2">
        <v>8</v>
      </c>
      <c r="F1229" t="str">
        <f>CONCATENATE(B1229," ",C1229, " ",D1229)</f>
        <v xml:space="preserve"> parallel-search 1 8</v>
      </c>
      <c r="G1229" s="3">
        <v>6.7562499999999996</v>
      </c>
    </row>
    <row r="1230" spans="1:7" x14ac:dyDescent="0.25">
      <c r="A1230" s="2">
        <v>0</v>
      </c>
      <c r="B1230" s="2" t="s">
        <v>20</v>
      </c>
      <c r="C1230" s="2">
        <v>1</v>
      </c>
      <c r="D1230" s="2">
        <v>8</v>
      </c>
      <c r="F1230" t="str">
        <f>CONCATENATE(B1230," ",C1230, " ",D1230)</f>
        <v xml:space="preserve"> parallel-search 1 8</v>
      </c>
      <c r="G1230" s="3">
        <v>5.6550000000000002</v>
      </c>
    </row>
    <row r="1231" spans="1:7" x14ac:dyDescent="0.25">
      <c r="A1231" s="2">
        <v>0</v>
      </c>
      <c r="B1231" s="2" t="s">
        <v>20</v>
      </c>
      <c r="C1231" s="2">
        <v>1</v>
      </c>
      <c r="D1231" s="2">
        <v>8</v>
      </c>
      <c r="F1231" t="str">
        <f>CONCATENATE(B1231," ",C1231, " ",D1231)</f>
        <v xml:space="preserve"> parallel-search 1 8</v>
      </c>
      <c r="G1231" s="3">
        <v>2.80375</v>
      </c>
    </row>
    <row r="1232" spans="1:7" x14ac:dyDescent="0.25">
      <c r="A1232" s="2">
        <v>0</v>
      </c>
      <c r="B1232" s="2" t="s">
        <v>20</v>
      </c>
      <c r="C1232" s="2">
        <v>1</v>
      </c>
      <c r="D1232" s="2">
        <v>8</v>
      </c>
      <c r="F1232" t="str">
        <f>CONCATENATE(B1232," ",C1232, " ",D1232)</f>
        <v xml:space="preserve"> parallel-search 1 8</v>
      </c>
      <c r="G1232" s="3">
        <v>7.2249999999999996</v>
      </c>
    </row>
    <row r="1233" spans="1:7" x14ac:dyDescent="0.25">
      <c r="A1233" s="2">
        <v>0</v>
      </c>
      <c r="B1233" s="2" t="s">
        <v>20</v>
      </c>
      <c r="C1233" s="2">
        <v>1</v>
      </c>
      <c r="D1233" s="2">
        <v>8</v>
      </c>
      <c r="F1233" t="str">
        <f>CONCATENATE(B1233," ",C1233, " ",D1233)</f>
        <v xml:space="preserve"> parallel-search 1 8</v>
      </c>
      <c r="G1233" s="3">
        <v>3.5950000000000002</v>
      </c>
    </row>
    <row r="1234" spans="1:7" x14ac:dyDescent="0.25">
      <c r="A1234" s="2">
        <v>0</v>
      </c>
      <c r="B1234" s="2" t="s">
        <v>20</v>
      </c>
      <c r="C1234" s="2">
        <v>1</v>
      </c>
      <c r="D1234" s="2">
        <v>8</v>
      </c>
      <c r="F1234" t="str">
        <f>CONCATENATE(B1234," ",C1234, " ",D1234)</f>
        <v xml:space="preserve"> parallel-search 1 8</v>
      </c>
      <c r="G1234" s="3">
        <v>2.9824999999999999</v>
      </c>
    </row>
    <row r="1235" spans="1:7" x14ac:dyDescent="0.25">
      <c r="A1235" s="2">
        <v>0</v>
      </c>
      <c r="B1235" s="2" t="s">
        <v>20</v>
      </c>
      <c r="C1235" s="2">
        <v>1</v>
      </c>
      <c r="D1235" s="2">
        <v>8</v>
      </c>
      <c r="F1235" t="str">
        <f>CONCATENATE(B1235," ",C1235, " ",D1235)</f>
        <v xml:space="preserve"> parallel-search 1 8</v>
      </c>
      <c r="G1235" s="3">
        <v>6.5250000000000004</v>
      </c>
    </row>
    <row r="1236" spans="1:7" x14ac:dyDescent="0.25">
      <c r="A1236" s="2">
        <v>0</v>
      </c>
      <c r="B1236" s="2" t="s">
        <v>20</v>
      </c>
      <c r="C1236" s="2">
        <v>1</v>
      </c>
      <c r="D1236" s="2">
        <v>8</v>
      </c>
      <c r="F1236" t="str">
        <f>CONCATENATE(B1236," ",C1236, " ",D1236)</f>
        <v xml:space="preserve"> parallel-search 1 8</v>
      </c>
      <c r="G1236" s="3">
        <v>4.3150000000000004</v>
      </c>
    </row>
    <row r="1237" spans="1:7" x14ac:dyDescent="0.25">
      <c r="A1237" s="2">
        <v>0</v>
      </c>
      <c r="B1237" s="2" t="s">
        <v>20</v>
      </c>
      <c r="C1237" s="2">
        <v>1</v>
      </c>
      <c r="D1237" s="2">
        <v>8</v>
      </c>
      <c r="F1237" t="str">
        <f>CONCATENATE(B1237," ",C1237, " ",D1237)</f>
        <v xml:space="preserve"> parallel-search 1 8</v>
      </c>
      <c r="G1237" s="3">
        <v>2.1462500000000002</v>
      </c>
    </row>
    <row r="1238" spans="1:7" x14ac:dyDescent="0.25">
      <c r="A1238" s="2">
        <v>0</v>
      </c>
      <c r="B1238" s="2" t="s">
        <v>20</v>
      </c>
      <c r="C1238" s="2">
        <v>1</v>
      </c>
      <c r="D1238" s="2">
        <v>8</v>
      </c>
      <c r="F1238" t="str">
        <f>CONCATENATE(B1238," ",C1238, " ",D1238)</f>
        <v xml:space="preserve"> parallel-search 1 8</v>
      </c>
      <c r="G1238" s="3">
        <v>6.5687499999999996</v>
      </c>
    </row>
    <row r="1239" spans="1:7" x14ac:dyDescent="0.25">
      <c r="A1239" s="2">
        <v>0</v>
      </c>
      <c r="B1239" s="2" t="s">
        <v>20</v>
      </c>
      <c r="C1239" s="2">
        <v>1</v>
      </c>
      <c r="D1239" s="2">
        <v>8</v>
      </c>
      <c r="F1239" t="str">
        <f>CONCATENATE(B1239," ",C1239, " ",D1239)</f>
        <v xml:space="preserve"> parallel-search 1 8</v>
      </c>
      <c r="G1239" s="3">
        <v>2.8812500000000001</v>
      </c>
    </row>
    <row r="1240" spans="1:7" x14ac:dyDescent="0.25">
      <c r="A1240" s="2">
        <v>0</v>
      </c>
      <c r="B1240" s="2" t="s">
        <v>20</v>
      </c>
      <c r="C1240" s="2">
        <v>1</v>
      </c>
      <c r="D1240" s="2">
        <v>8</v>
      </c>
      <c r="F1240" t="str">
        <f>CONCATENATE(B1240," ",C1240, " ",D1240)</f>
        <v xml:space="preserve"> parallel-search 1 8</v>
      </c>
      <c r="G1240" s="3">
        <v>2.35</v>
      </c>
    </row>
    <row r="1241" spans="1:7" x14ac:dyDescent="0.25">
      <c r="A1241" s="2">
        <v>0</v>
      </c>
      <c r="B1241" s="2" t="s">
        <v>20</v>
      </c>
      <c r="C1241" s="2">
        <v>1</v>
      </c>
      <c r="D1241" s="2">
        <v>8</v>
      </c>
      <c r="F1241" t="str">
        <f>CONCATENATE(B1241," ",C1241, " ",D1241)</f>
        <v xml:space="preserve"> parallel-search 1 8</v>
      </c>
      <c r="G1241" s="3">
        <v>7.4612499999999997</v>
      </c>
    </row>
    <row r="1242" spans="1:7" x14ac:dyDescent="0.25">
      <c r="A1242" s="2">
        <v>0</v>
      </c>
      <c r="B1242" s="2" t="s">
        <v>20</v>
      </c>
      <c r="C1242" s="2">
        <v>1</v>
      </c>
      <c r="D1242" s="2">
        <v>8</v>
      </c>
      <c r="F1242" t="str">
        <f>CONCATENATE(B1242," ",C1242, " ",D1242)</f>
        <v xml:space="preserve"> parallel-search 1 8</v>
      </c>
      <c r="G1242" s="3">
        <v>5.5149999999999997</v>
      </c>
    </row>
    <row r="1243" spans="1:7" x14ac:dyDescent="0.25">
      <c r="A1243" s="2">
        <v>0</v>
      </c>
      <c r="B1243" s="2" t="s">
        <v>20</v>
      </c>
      <c r="C1243" s="2">
        <v>1</v>
      </c>
      <c r="D1243" s="2">
        <v>8</v>
      </c>
      <c r="F1243" t="str">
        <f>CONCATENATE(B1243," ",C1243, " ",D1243)</f>
        <v xml:space="preserve"> parallel-search 1 8</v>
      </c>
      <c r="G1243" s="3">
        <v>2.6512500000000001</v>
      </c>
    </row>
    <row r="1244" spans="1:7" x14ac:dyDescent="0.25">
      <c r="A1244" s="2">
        <v>0</v>
      </c>
      <c r="B1244" s="2" t="s">
        <v>20</v>
      </c>
      <c r="C1244" s="2">
        <v>1</v>
      </c>
      <c r="D1244" s="2">
        <v>8</v>
      </c>
      <c r="F1244" t="str">
        <f>CONCATENATE(B1244," ",C1244, " ",D1244)</f>
        <v xml:space="preserve"> parallel-search 1 8</v>
      </c>
      <c r="G1244" s="3">
        <v>7.2549999999999999</v>
      </c>
    </row>
    <row r="1245" spans="1:7" x14ac:dyDescent="0.25">
      <c r="A1245" s="2">
        <v>0</v>
      </c>
      <c r="B1245" s="2" t="s">
        <v>20</v>
      </c>
      <c r="C1245" s="2">
        <v>1</v>
      </c>
      <c r="D1245" s="2">
        <v>8</v>
      </c>
      <c r="F1245" t="str">
        <f>CONCATENATE(B1245," ",C1245, " ",D1245)</f>
        <v xml:space="preserve"> parallel-search 1 8</v>
      </c>
      <c r="G1245" s="3">
        <v>5.3362499999999997</v>
      </c>
    </row>
    <row r="1246" spans="1:7" x14ac:dyDescent="0.25">
      <c r="A1246" s="2">
        <v>0</v>
      </c>
      <c r="B1246" s="2" t="s">
        <v>20</v>
      </c>
      <c r="C1246" s="2">
        <v>1</v>
      </c>
      <c r="D1246" s="2">
        <v>8</v>
      </c>
      <c r="F1246" t="str">
        <f>CONCATENATE(B1246," ",C1246, " ",D1246)</f>
        <v xml:space="preserve"> parallel-search 1 8</v>
      </c>
      <c r="G1246" s="3">
        <v>2.9525000000000001</v>
      </c>
    </row>
    <row r="1247" spans="1:7" x14ac:dyDescent="0.25">
      <c r="A1247" s="2">
        <v>0</v>
      </c>
      <c r="B1247" s="2" t="s">
        <v>20</v>
      </c>
      <c r="C1247" s="2">
        <v>1</v>
      </c>
      <c r="D1247" s="2">
        <v>8</v>
      </c>
      <c r="F1247" t="str">
        <f>CONCATENATE(B1247," ",C1247, " ",D1247)</f>
        <v xml:space="preserve"> parallel-search 1 8</v>
      </c>
      <c r="G1247" s="3">
        <v>6.7774999999999999</v>
      </c>
    </row>
    <row r="1248" spans="1:7" x14ac:dyDescent="0.25">
      <c r="A1248" s="2">
        <v>0</v>
      </c>
      <c r="B1248" s="2" t="s">
        <v>20</v>
      </c>
      <c r="C1248" s="2">
        <v>1</v>
      </c>
      <c r="D1248" s="2">
        <v>8</v>
      </c>
      <c r="F1248" t="str">
        <f>CONCATENATE(B1248," ",C1248, " ",D1248)</f>
        <v xml:space="preserve"> parallel-search 1 8</v>
      </c>
      <c r="G1248" s="3">
        <v>5.7225000000000001</v>
      </c>
    </row>
    <row r="1249" spans="1:7" x14ac:dyDescent="0.25">
      <c r="A1249" s="2">
        <v>0</v>
      </c>
      <c r="B1249" s="2" t="s">
        <v>20</v>
      </c>
      <c r="C1249" s="2">
        <v>1</v>
      </c>
      <c r="D1249" s="2">
        <v>8</v>
      </c>
      <c r="F1249" t="str">
        <f>CONCATENATE(B1249," ",C1249, " ",D1249)</f>
        <v xml:space="preserve"> parallel-search 1 8</v>
      </c>
      <c r="G1249" s="3">
        <v>2.65625</v>
      </c>
    </row>
    <row r="1250" spans="1:7" x14ac:dyDescent="0.25">
      <c r="A1250" s="2">
        <v>0</v>
      </c>
      <c r="B1250" s="2" t="s">
        <v>20</v>
      </c>
      <c r="C1250" s="2">
        <v>1</v>
      </c>
      <c r="D1250" s="2">
        <v>8</v>
      </c>
      <c r="F1250" t="str">
        <f>CONCATENATE(B1250," ",C1250, " ",D1250)</f>
        <v xml:space="preserve"> parallel-search 1 8</v>
      </c>
      <c r="G1250" s="3">
        <v>6.3787500000000001</v>
      </c>
    </row>
    <row r="1251" spans="1:7" x14ac:dyDescent="0.25">
      <c r="A1251" s="2">
        <v>0</v>
      </c>
      <c r="B1251" s="2" t="s">
        <v>20</v>
      </c>
      <c r="C1251" s="2">
        <v>1</v>
      </c>
      <c r="D1251" s="2">
        <v>8</v>
      </c>
      <c r="F1251" t="str">
        <f>CONCATENATE(B1251," ",C1251, " ",D1251)</f>
        <v xml:space="preserve"> parallel-search 1 8</v>
      </c>
      <c r="G1251" s="3">
        <v>2.9987499999999998</v>
      </c>
    </row>
    <row r="1252" spans="1:7" x14ac:dyDescent="0.25">
      <c r="A1252" s="2">
        <v>0</v>
      </c>
      <c r="B1252" s="2" t="s">
        <v>20</v>
      </c>
      <c r="C1252" s="2">
        <v>1</v>
      </c>
      <c r="D1252" s="2">
        <v>8</v>
      </c>
      <c r="F1252" t="str">
        <f>CONCATENATE(B1252," ",C1252, " ",D1252)</f>
        <v xml:space="preserve"> parallel-search 1 8</v>
      </c>
      <c r="G1252" s="3">
        <v>2.5750000000000002</v>
      </c>
    </row>
    <row r="1253" spans="1:7" x14ac:dyDescent="0.25">
      <c r="A1253" s="2">
        <v>0</v>
      </c>
      <c r="B1253" s="2" t="s">
        <v>20</v>
      </c>
      <c r="C1253" s="2">
        <v>1</v>
      </c>
      <c r="D1253" s="2">
        <v>8</v>
      </c>
      <c r="F1253" t="str">
        <f>CONCATENATE(B1253," ",C1253, " ",D1253)</f>
        <v xml:space="preserve"> parallel-search 1 8</v>
      </c>
      <c r="G1253" s="3">
        <v>6.7637499999999999</v>
      </c>
    </row>
    <row r="1254" spans="1:7" x14ac:dyDescent="0.25">
      <c r="A1254" s="2">
        <v>0</v>
      </c>
      <c r="B1254" s="2" t="s">
        <v>20</v>
      </c>
      <c r="C1254" s="2">
        <v>1</v>
      </c>
      <c r="D1254" s="2">
        <v>8</v>
      </c>
      <c r="F1254" t="str">
        <f>CONCATENATE(B1254," ",C1254, " ",D1254)</f>
        <v xml:space="preserve"> parallel-search 1 8</v>
      </c>
      <c r="G1254" s="3">
        <v>3.7437499999999999</v>
      </c>
    </row>
    <row r="1255" spans="1:7" x14ac:dyDescent="0.25">
      <c r="A1255" s="2">
        <v>0</v>
      </c>
      <c r="B1255" s="2" t="s">
        <v>20</v>
      </c>
      <c r="C1255" s="2">
        <v>1</v>
      </c>
      <c r="D1255" s="2">
        <v>8</v>
      </c>
      <c r="F1255" t="str">
        <f>CONCATENATE(B1255," ",C1255, " ",D1255)</f>
        <v xml:space="preserve"> parallel-search 1 8</v>
      </c>
      <c r="G1255" s="3">
        <v>2.3025000000000002</v>
      </c>
    </row>
    <row r="1256" spans="1:7" x14ac:dyDescent="0.25">
      <c r="A1256" s="2">
        <v>0</v>
      </c>
      <c r="B1256" s="2" t="s">
        <v>20</v>
      </c>
      <c r="C1256" s="2">
        <v>1</v>
      </c>
      <c r="D1256" s="2">
        <v>8</v>
      </c>
      <c r="F1256" t="str">
        <f>CONCATENATE(B1256," ",C1256, " ",D1256)</f>
        <v xml:space="preserve"> parallel-search 1 8</v>
      </c>
      <c r="G1256" s="3">
        <v>7.3962500000000002</v>
      </c>
    </row>
    <row r="1257" spans="1:7" x14ac:dyDescent="0.25">
      <c r="A1257" s="2">
        <v>0</v>
      </c>
      <c r="B1257" s="2" t="s">
        <v>20</v>
      </c>
      <c r="C1257" s="2">
        <v>1</v>
      </c>
      <c r="D1257" s="2">
        <v>8</v>
      </c>
      <c r="F1257" t="str">
        <f>CONCATENATE(B1257," ",C1257, " ",D1257)</f>
        <v xml:space="preserve"> parallel-search 1 8</v>
      </c>
      <c r="G1257" s="3">
        <v>3.12</v>
      </c>
    </row>
    <row r="1258" spans="1:7" x14ac:dyDescent="0.25">
      <c r="A1258" s="2">
        <v>0</v>
      </c>
      <c r="B1258" s="2" t="s">
        <v>20</v>
      </c>
      <c r="C1258" s="2">
        <v>1</v>
      </c>
      <c r="D1258" s="2">
        <v>8</v>
      </c>
      <c r="F1258" t="str">
        <f>CONCATENATE(B1258," ",C1258, " ",D1258)</f>
        <v xml:space="preserve"> parallel-search 1 8</v>
      </c>
      <c r="G1258" s="3">
        <v>2.6612499999999999</v>
      </c>
    </row>
    <row r="1259" spans="1:7" x14ac:dyDescent="0.25">
      <c r="A1259" s="2">
        <v>0</v>
      </c>
      <c r="B1259" s="2" t="s">
        <v>20</v>
      </c>
      <c r="C1259" s="2">
        <v>1</v>
      </c>
      <c r="D1259" s="2">
        <v>8</v>
      </c>
      <c r="F1259" t="str">
        <f>CONCATENATE(B1259," ",C1259, " ",D1259)</f>
        <v xml:space="preserve"> parallel-search 1 8</v>
      </c>
      <c r="G1259" s="3">
        <v>6.1124999999999998</v>
      </c>
    </row>
    <row r="1260" spans="1:7" x14ac:dyDescent="0.25">
      <c r="A1260" s="2">
        <v>0</v>
      </c>
      <c r="B1260" s="2" t="s">
        <v>20</v>
      </c>
      <c r="C1260" s="2">
        <v>1</v>
      </c>
      <c r="D1260" s="2">
        <v>8</v>
      </c>
      <c r="F1260" t="str">
        <f>CONCATENATE(B1260," ",C1260, " ",D1260)</f>
        <v xml:space="preserve"> parallel-search 1 8</v>
      </c>
      <c r="G1260" s="3">
        <v>2.9950000000000001</v>
      </c>
    </row>
    <row r="1261" spans="1:7" x14ac:dyDescent="0.25">
      <c r="A1261" s="2">
        <v>0</v>
      </c>
      <c r="B1261" s="2" t="s">
        <v>20</v>
      </c>
      <c r="C1261" s="2">
        <v>1</v>
      </c>
      <c r="D1261" s="2">
        <v>8</v>
      </c>
      <c r="F1261" t="str">
        <f>CONCATENATE(B1261," ",C1261, " ",D1261)</f>
        <v xml:space="preserve"> parallel-search 1 8</v>
      </c>
      <c r="G1261" s="3">
        <v>1.9662500000000001</v>
      </c>
    </row>
    <row r="1262" spans="1:7" x14ac:dyDescent="0.25">
      <c r="A1262" s="2">
        <v>0</v>
      </c>
      <c r="B1262" s="2" t="s">
        <v>20</v>
      </c>
      <c r="C1262" s="2">
        <v>1</v>
      </c>
      <c r="D1262" s="2">
        <v>8</v>
      </c>
      <c r="F1262" t="str">
        <f>CONCATENATE(B1262," ",C1262, " ",D1262)</f>
        <v xml:space="preserve"> parallel-search 1 8</v>
      </c>
      <c r="G1262" s="3">
        <v>7.0374999999999996</v>
      </c>
    </row>
    <row r="1263" spans="1:7" x14ac:dyDescent="0.25">
      <c r="A1263" s="2">
        <v>0</v>
      </c>
      <c r="B1263" s="2" t="s">
        <v>20</v>
      </c>
      <c r="C1263" s="2">
        <v>1</v>
      </c>
      <c r="D1263" s="2">
        <v>8</v>
      </c>
      <c r="F1263" t="str">
        <f>CONCATENATE(B1263," ",C1263, " ",D1263)</f>
        <v xml:space="preserve"> parallel-search 1 8</v>
      </c>
      <c r="G1263" s="3">
        <v>4.9437499999999996</v>
      </c>
    </row>
    <row r="1264" spans="1:7" x14ac:dyDescent="0.25">
      <c r="A1264" s="2">
        <v>0</v>
      </c>
      <c r="B1264" s="2" t="s">
        <v>20</v>
      </c>
      <c r="C1264" s="2">
        <v>1</v>
      </c>
      <c r="D1264" s="2">
        <v>8</v>
      </c>
      <c r="F1264" t="str">
        <f>CONCATENATE(B1264," ",C1264, " ",D1264)</f>
        <v xml:space="preserve"> parallel-search 1 8</v>
      </c>
      <c r="G1264" s="3">
        <v>2.3587500000000001</v>
      </c>
    </row>
    <row r="1265" spans="1:7" x14ac:dyDescent="0.25">
      <c r="A1265" s="2">
        <v>0</v>
      </c>
      <c r="B1265" s="2" t="s">
        <v>20</v>
      </c>
      <c r="C1265" s="2">
        <v>1</v>
      </c>
      <c r="D1265" s="2">
        <v>8</v>
      </c>
      <c r="F1265" t="str">
        <f>CONCATENATE(B1265," ",C1265, " ",D1265)</f>
        <v xml:space="preserve"> parallel-search 1 8</v>
      </c>
      <c r="G1265" s="3">
        <v>8.1050000000000004</v>
      </c>
    </row>
    <row r="1266" spans="1:7" x14ac:dyDescent="0.25">
      <c r="A1266" s="2">
        <v>0</v>
      </c>
      <c r="B1266" s="2" t="s">
        <v>20</v>
      </c>
      <c r="C1266" s="2">
        <v>1</v>
      </c>
      <c r="D1266" s="2">
        <v>8</v>
      </c>
      <c r="F1266" t="str">
        <f>CONCATENATE(B1266," ",C1266, " ",D1266)</f>
        <v xml:space="preserve"> parallel-search 1 8</v>
      </c>
      <c r="G1266" s="3">
        <v>3.13625</v>
      </c>
    </row>
    <row r="1267" spans="1:7" x14ac:dyDescent="0.25">
      <c r="A1267" s="2">
        <v>0</v>
      </c>
      <c r="B1267" s="2" t="s">
        <v>20</v>
      </c>
      <c r="C1267" s="2">
        <v>1</v>
      </c>
      <c r="D1267" s="2">
        <v>8</v>
      </c>
      <c r="F1267" t="str">
        <f>CONCATENATE(B1267," ",C1267, " ",D1267)</f>
        <v xml:space="preserve"> parallel-search 1 8</v>
      </c>
      <c r="G1267" s="3">
        <v>2.0325000000000002</v>
      </c>
    </row>
    <row r="1268" spans="1:7" x14ac:dyDescent="0.25">
      <c r="A1268" s="2">
        <v>0</v>
      </c>
      <c r="B1268" s="2" t="s">
        <v>20</v>
      </c>
      <c r="C1268" s="2">
        <v>1</v>
      </c>
      <c r="D1268" s="2">
        <v>8</v>
      </c>
      <c r="F1268" t="str">
        <f>CONCATENATE(B1268," ",C1268, " ",D1268)</f>
        <v xml:space="preserve"> parallel-search 1 8</v>
      </c>
      <c r="G1268" s="3">
        <v>7.1425000000000001</v>
      </c>
    </row>
    <row r="1269" spans="1:7" x14ac:dyDescent="0.25">
      <c r="A1269" s="2">
        <v>0</v>
      </c>
      <c r="B1269" s="2" t="s">
        <v>20</v>
      </c>
      <c r="C1269" s="2">
        <v>1</v>
      </c>
      <c r="D1269" s="2">
        <v>8</v>
      </c>
      <c r="F1269" t="str">
        <f>CONCATENATE(B1269," ",C1269, " ",D1269)</f>
        <v xml:space="preserve"> parallel-search 1 8</v>
      </c>
      <c r="G1269" s="3">
        <v>2.8887499999999999</v>
      </c>
    </row>
    <row r="1270" spans="1:7" x14ac:dyDescent="0.25">
      <c r="A1270" s="2">
        <v>0</v>
      </c>
      <c r="B1270" s="2" t="s">
        <v>20</v>
      </c>
      <c r="C1270" s="2">
        <v>1</v>
      </c>
      <c r="D1270" s="2">
        <v>8</v>
      </c>
      <c r="F1270" t="str">
        <f>CONCATENATE(B1270," ",C1270, " ",D1270)</f>
        <v xml:space="preserve"> parallel-search 1 8</v>
      </c>
      <c r="G1270" s="3">
        <v>2.42</v>
      </c>
    </row>
    <row r="1271" spans="1:7" x14ac:dyDescent="0.25">
      <c r="A1271" s="2">
        <v>0</v>
      </c>
      <c r="B1271" s="2" t="s">
        <v>20</v>
      </c>
      <c r="C1271" s="2">
        <v>1</v>
      </c>
      <c r="D1271" s="2">
        <v>8</v>
      </c>
      <c r="F1271" t="str">
        <f>CONCATENATE(B1271," ",C1271, " ",D1271)</f>
        <v xml:space="preserve"> parallel-search 1 8</v>
      </c>
      <c r="G1271" s="3">
        <v>7.0887500000000001</v>
      </c>
    </row>
    <row r="1272" spans="1:7" x14ac:dyDescent="0.25">
      <c r="A1272" s="2">
        <v>0</v>
      </c>
      <c r="B1272" s="2" t="s">
        <v>20</v>
      </c>
      <c r="C1272" s="2">
        <v>1</v>
      </c>
      <c r="D1272" s="2">
        <v>8</v>
      </c>
      <c r="F1272" t="str">
        <f>CONCATENATE(B1272," ",C1272, " ",D1272)</f>
        <v xml:space="preserve"> parallel-search 1 8</v>
      </c>
      <c r="G1272" s="3">
        <v>2.92875</v>
      </c>
    </row>
    <row r="1273" spans="1:7" x14ac:dyDescent="0.25">
      <c r="A1273" s="2">
        <v>0</v>
      </c>
      <c r="B1273" s="2" t="s">
        <v>20</v>
      </c>
      <c r="C1273" s="2">
        <v>1</v>
      </c>
      <c r="D1273" s="2">
        <v>8</v>
      </c>
      <c r="F1273" t="str">
        <f>CONCATENATE(B1273," ",C1273, " ",D1273)</f>
        <v xml:space="preserve"> parallel-search 1 8</v>
      </c>
      <c r="G1273" s="3">
        <v>2.8374999999999999</v>
      </c>
    </row>
    <row r="1274" spans="1:7" x14ac:dyDescent="0.25">
      <c r="A1274" s="2">
        <v>0</v>
      </c>
      <c r="B1274" s="2" t="s">
        <v>20</v>
      </c>
      <c r="C1274" s="2">
        <v>1</v>
      </c>
      <c r="D1274" s="2">
        <v>8</v>
      </c>
      <c r="F1274" t="str">
        <f>CONCATENATE(B1274," ",C1274, " ",D1274)</f>
        <v xml:space="preserve"> parallel-search 1 8</v>
      </c>
      <c r="G1274" s="3">
        <v>7.1137499999999996</v>
      </c>
    </row>
    <row r="1275" spans="1:7" x14ac:dyDescent="0.25">
      <c r="A1275" s="2">
        <v>0</v>
      </c>
      <c r="B1275" s="2" t="s">
        <v>20</v>
      </c>
      <c r="C1275" s="2">
        <v>1</v>
      </c>
      <c r="D1275" s="2">
        <v>8</v>
      </c>
      <c r="F1275" t="str">
        <f>CONCATENATE(B1275," ",C1275, " ",D1275)</f>
        <v xml:space="preserve"> parallel-search 1 8</v>
      </c>
      <c r="G1275" s="3">
        <v>3.2574999999999998</v>
      </c>
    </row>
    <row r="1276" spans="1:7" x14ac:dyDescent="0.25">
      <c r="A1276" s="2">
        <v>0</v>
      </c>
      <c r="B1276" s="2" t="s">
        <v>20</v>
      </c>
      <c r="C1276" s="2">
        <v>1</v>
      </c>
      <c r="D1276" s="2">
        <v>8</v>
      </c>
      <c r="F1276" t="str">
        <f>CONCATENATE(B1276," ",C1276, " ",D1276)</f>
        <v xml:space="preserve"> parallel-search 1 8</v>
      </c>
      <c r="G1276" s="3">
        <v>2.76</v>
      </c>
    </row>
    <row r="1277" spans="1:7" x14ac:dyDescent="0.25">
      <c r="A1277" s="2">
        <v>0</v>
      </c>
      <c r="B1277" s="2" t="s">
        <v>20</v>
      </c>
      <c r="C1277" s="2">
        <v>1</v>
      </c>
      <c r="D1277" s="2">
        <v>8</v>
      </c>
      <c r="F1277" t="str">
        <f>CONCATENATE(B1277," ",C1277, " ",D1277)</f>
        <v xml:space="preserve"> parallel-search 1 8</v>
      </c>
      <c r="G1277" s="3">
        <v>8.125</v>
      </c>
    </row>
    <row r="1278" spans="1:7" x14ac:dyDescent="0.25">
      <c r="A1278" s="2">
        <v>0</v>
      </c>
      <c r="B1278" s="2" t="s">
        <v>20</v>
      </c>
      <c r="C1278" s="2">
        <v>1</v>
      </c>
      <c r="D1278" s="2">
        <v>8</v>
      </c>
      <c r="F1278" t="str">
        <f>CONCATENATE(B1278," ",C1278, " ",D1278)</f>
        <v xml:space="preserve"> parallel-search 1 8</v>
      </c>
      <c r="G1278" s="3">
        <v>4.0837500000000002</v>
      </c>
    </row>
    <row r="1279" spans="1:7" x14ac:dyDescent="0.25">
      <c r="A1279" s="2">
        <v>0</v>
      </c>
      <c r="B1279" s="2" t="s">
        <v>20</v>
      </c>
      <c r="C1279" s="2">
        <v>1</v>
      </c>
      <c r="D1279" s="2">
        <v>8</v>
      </c>
      <c r="F1279" t="str">
        <f>CONCATENATE(B1279," ",C1279, " ",D1279)</f>
        <v xml:space="preserve"> parallel-search 1 8</v>
      </c>
      <c r="G1279" s="3">
        <v>3.0975000000000001</v>
      </c>
    </row>
    <row r="1280" spans="1:7" x14ac:dyDescent="0.25">
      <c r="A1280" s="2">
        <v>0</v>
      </c>
      <c r="B1280" s="2" t="s">
        <v>20</v>
      </c>
      <c r="C1280" s="2">
        <v>1</v>
      </c>
      <c r="D1280" s="2">
        <v>8</v>
      </c>
      <c r="F1280" t="str">
        <f>CONCATENATE(B1280," ",C1280, " ",D1280)</f>
        <v xml:space="preserve"> parallel-search 1 8</v>
      </c>
      <c r="G1280" s="3">
        <v>6.6449999999999996</v>
      </c>
    </row>
    <row r="1281" spans="1:7" x14ac:dyDescent="0.25">
      <c r="A1281" s="2">
        <v>0</v>
      </c>
      <c r="B1281" s="2" t="s">
        <v>20</v>
      </c>
      <c r="C1281" s="2">
        <v>1</v>
      </c>
      <c r="D1281" s="2">
        <v>8</v>
      </c>
      <c r="F1281" t="str">
        <f>CONCATENATE(B1281," ",C1281, " ",D1281)</f>
        <v xml:space="preserve"> parallel-search 1 8</v>
      </c>
      <c r="G1281" s="3">
        <v>4.5237499999999997</v>
      </c>
    </row>
    <row r="1282" spans="1:7" x14ac:dyDescent="0.25">
      <c r="A1282" s="2">
        <v>0</v>
      </c>
      <c r="B1282" s="2" t="s">
        <v>20</v>
      </c>
      <c r="C1282" s="2">
        <v>1</v>
      </c>
      <c r="D1282" s="2">
        <v>8</v>
      </c>
      <c r="F1282" t="str">
        <f>CONCATENATE(B1282," ",C1282, " ",D1282)</f>
        <v xml:space="preserve"> parallel-search 1 8</v>
      </c>
      <c r="G1282" s="3">
        <v>2.2825000000000002</v>
      </c>
    </row>
    <row r="1283" spans="1:7" x14ac:dyDescent="0.25">
      <c r="A1283" s="2">
        <v>0</v>
      </c>
      <c r="B1283" s="2" t="s">
        <v>20</v>
      </c>
      <c r="C1283" s="2">
        <v>1</v>
      </c>
      <c r="D1283" s="2">
        <v>8</v>
      </c>
      <c r="F1283" t="str">
        <f>CONCATENATE(B1283," ",C1283, " ",D1283)</f>
        <v xml:space="preserve"> parallel-search 1 8</v>
      </c>
      <c r="G1283" s="3">
        <v>7.6825000000000001</v>
      </c>
    </row>
    <row r="1284" spans="1:7" x14ac:dyDescent="0.25">
      <c r="A1284" s="2">
        <v>0</v>
      </c>
      <c r="B1284" s="2" t="s">
        <v>20</v>
      </c>
      <c r="C1284" s="2">
        <v>1</v>
      </c>
      <c r="D1284" s="2">
        <v>8</v>
      </c>
      <c r="F1284" t="str">
        <f>CONCATENATE(B1284," ",C1284, " ",D1284)</f>
        <v xml:space="preserve"> parallel-search 1 8</v>
      </c>
      <c r="G1284" s="3">
        <v>3.1037499999999998</v>
      </c>
    </row>
    <row r="1285" spans="1:7" x14ac:dyDescent="0.25">
      <c r="A1285" s="2">
        <v>0</v>
      </c>
      <c r="B1285" s="2" t="s">
        <v>20</v>
      </c>
      <c r="C1285" s="2">
        <v>1</v>
      </c>
      <c r="D1285" s="2">
        <v>8</v>
      </c>
      <c r="F1285" t="str">
        <f>CONCATENATE(B1285," ",C1285, " ",D1285)</f>
        <v xml:space="preserve"> parallel-search 1 8</v>
      </c>
      <c r="G1285" s="3">
        <v>2.5412499999999998</v>
      </c>
    </row>
    <row r="1286" spans="1:7" x14ac:dyDescent="0.25">
      <c r="A1286" s="2">
        <v>0</v>
      </c>
      <c r="B1286" s="2" t="s">
        <v>20</v>
      </c>
      <c r="C1286" s="2">
        <v>1</v>
      </c>
      <c r="D1286" s="2">
        <v>8</v>
      </c>
      <c r="F1286" t="str">
        <f>CONCATENATE(B1286," ",C1286, " ",D1286)</f>
        <v xml:space="preserve"> parallel-search 1 8</v>
      </c>
      <c r="G1286" s="3">
        <v>6.9050000000000002</v>
      </c>
    </row>
    <row r="1287" spans="1:7" x14ac:dyDescent="0.25">
      <c r="A1287" s="2">
        <v>0</v>
      </c>
      <c r="B1287" s="2" t="s">
        <v>20</v>
      </c>
      <c r="C1287" s="2">
        <v>1</v>
      </c>
      <c r="D1287" s="2">
        <v>8</v>
      </c>
      <c r="F1287" t="str">
        <f>CONCATENATE(B1287," ",C1287, " ",D1287)</f>
        <v xml:space="preserve"> parallel-search 1 8</v>
      </c>
      <c r="G1287" s="3">
        <v>5.2062499999999998</v>
      </c>
    </row>
    <row r="1288" spans="1:7" x14ac:dyDescent="0.25">
      <c r="A1288" s="2">
        <v>0</v>
      </c>
      <c r="B1288" s="2" t="s">
        <v>20</v>
      </c>
      <c r="C1288" s="2">
        <v>1</v>
      </c>
      <c r="D1288" s="2">
        <v>8</v>
      </c>
      <c r="F1288" t="str">
        <f>CONCATENATE(B1288," ",C1288, " ",D1288)</f>
        <v xml:space="preserve"> parallel-search 1 8</v>
      </c>
      <c r="G1288" s="3">
        <v>2.6775000000000002</v>
      </c>
    </row>
    <row r="1289" spans="1:7" x14ac:dyDescent="0.25">
      <c r="A1289" s="2">
        <v>0</v>
      </c>
      <c r="B1289" s="2" t="s">
        <v>20</v>
      </c>
      <c r="C1289" s="2">
        <v>1</v>
      </c>
      <c r="D1289" s="2">
        <v>8</v>
      </c>
      <c r="F1289" t="str">
        <f>CONCATENATE(B1289," ",C1289, " ",D1289)</f>
        <v xml:space="preserve"> parallel-search 1 8</v>
      </c>
      <c r="G1289" s="3">
        <v>7.8962500000000002</v>
      </c>
    </row>
    <row r="1290" spans="1:7" x14ac:dyDescent="0.25">
      <c r="A1290" s="2">
        <v>0</v>
      </c>
      <c r="B1290" s="2" t="s">
        <v>20</v>
      </c>
      <c r="C1290" s="2">
        <v>1</v>
      </c>
      <c r="D1290" s="2">
        <v>8</v>
      </c>
      <c r="F1290" t="str">
        <f>CONCATENATE(B1290," ",C1290, " ",D1290)</f>
        <v xml:space="preserve"> parallel-search 1 8</v>
      </c>
      <c r="G1290" s="3">
        <v>5.8537499999999998</v>
      </c>
    </row>
    <row r="1291" spans="1:7" x14ac:dyDescent="0.25">
      <c r="A1291" s="2">
        <v>0</v>
      </c>
      <c r="B1291" s="2" t="s">
        <v>20</v>
      </c>
      <c r="C1291" s="2">
        <v>1</v>
      </c>
      <c r="D1291" s="2">
        <v>8</v>
      </c>
      <c r="F1291" t="str">
        <f>CONCATENATE(B1291," ",C1291, " ",D1291)</f>
        <v xml:space="preserve"> parallel-search 1 8</v>
      </c>
      <c r="G1291" s="3">
        <v>2.8875000000000002</v>
      </c>
    </row>
    <row r="1292" spans="1:7" x14ac:dyDescent="0.25">
      <c r="A1292" s="2">
        <v>0</v>
      </c>
      <c r="B1292" s="2" t="s">
        <v>20</v>
      </c>
      <c r="C1292" s="2">
        <v>1</v>
      </c>
      <c r="D1292" s="2">
        <v>8</v>
      </c>
      <c r="F1292" t="str">
        <f>CONCATENATE(B1292," ",C1292, " ",D1292)</f>
        <v xml:space="preserve"> parallel-search 1 8</v>
      </c>
      <c r="G1292" s="3">
        <v>7.1112500000000001</v>
      </c>
    </row>
    <row r="1293" spans="1:7" x14ac:dyDescent="0.25">
      <c r="A1293" s="2">
        <v>0</v>
      </c>
      <c r="B1293" s="2" t="s">
        <v>20</v>
      </c>
      <c r="C1293" s="2">
        <v>1</v>
      </c>
      <c r="D1293" s="2">
        <v>8</v>
      </c>
      <c r="F1293" t="str">
        <f>CONCATENATE(B1293," ",C1293, " ",D1293)</f>
        <v xml:space="preserve"> parallel-search 1 8</v>
      </c>
      <c r="G1293" s="3">
        <v>5.4987500000000002</v>
      </c>
    </row>
    <row r="1294" spans="1:7" x14ac:dyDescent="0.25">
      <c r="A1294" s="2">
        <v>0</v>
      </c>
      <c r="B1294" s="2" t="s">
        <v>20</v>
      </c>
      <c r="C1294" s="2">
        <v>1</v>
      </c>
      <c r="D1294" s="2">
        <v>8</v>
      </c>
      <c r="F1294" t="str">
        <f>CONCATENATE(B1294," ",C1294, " ",D1294)</f>
        <v xml:space="preserve"> parallel-search 1 8</v>
      </c>
      <c r="G1294" s="3">
        <v>2.36</v>
      </c>
    </row>
    <row r="1295" spans="1:7" x14ac:dyDescent="0.25">
      <c r="A1295" s="2">
        <v>0</v>
      </c>
      <c r="B1295" s="2" t="s">
        <v>20</v>
      </c>
      <c r="C1295" s="2">
        <v>1</v>
      </c>
      <c r="D1295" s="2">
        <v>8</v>
      </c>
      <c r="F1295" t="str">
        <f>CONCATENATE(B1295," ",C1295, " ",D1295)</f>
        <v xml:space="preserve"> parallel-search 1 8</v>
      </c>
      <c r="G1295" s="3">
        <v>7.6387499999999999</v>
      </c>
    </row>
    <row r="1296" spans="1:7" x14ac:dyDescent="0.25">
      <c r="A1296" s="2">
        <v>0</v>
      </c>
      <c r="B1296" s="2" t="s">
        <v>20</v>
      </c>
      <c r="C1296" s="2">
        <v>1</v>
      </c>
      <c r="D1296" s="2">
        <v>8</v>
      </c>
      <c r="F1296" t="str">
        <f>CONCATENATE(B1296," ",C1296, " ",D1296)</f>
        <v xml:space="preserve"> parallel-search 1 8</v>
      </c>
      <c r="G1296" s="3">
        <v>5.2162499999999996</v>
      </c>
    </row>
    <row r="1297" spans="1:7" x14ac:dyDescent="0.25">
      <c r="A1297" s="2">
        <v>0</v>
      </c>
      <c r="B1297" s="2" t="s">
        <v>20</v>
      </c>
      <c r="C1297" s="2">
        <v>1</v>
      </c>
      <c r="D1297" s="2">
        <v>8</v>
      </c>
      <c r="F1297" t="str">
        <f>CONCATENATE(B1297," ",C1297, " ",D1297)</f>
        <v xml:space="preserve"> parallel-search 1 8</v>
      </c>
      <c r="G1297" s="3">
        <v>2.5762499999999999</v>
      </c>
    </row>
    <row r="1298" spans="1:7" x14ac:dyDescent="0.25">
      <c r="A1298" s="2">
        <v>0</v>
      </c>
      <c r="B1298" s="2" t="s">
        <v>20</v>
      </c>
      <c r="C1298" s="2">
        <v>1</v>
      </c>
      <c r="D1298" s="2">
        <v>8</v>
      </c>
      <c r="F1298" t="str">
        <f>CONCATENATE(B1298," ",C1298, " ",D1298)</f>
        <v xml:space="preserve"> parallel-search 1 8</v>
      </c>
      <c r="G1298" s="3">
        <v>7.3687500000000004</v>
      </c>
    </row>
    <row r="1299" spans="1:7" x14ac:dyDescent="0.25">
      <c r="A1299" s="2">
        <v>0</v>
      </c>
      <c r="B1299" s="2" t="s">
        <v>20</v>
      </c>
      <c r="C1299" s="2">
        <v>1</v>
      </c>
      <c r="D1299" s="2">
        <v>8</v>
      </c>
      <c r="F1299" t="str">
        <f>CONCATENATE(B1299," ",C1299, " ",D1299)</f>
        <v xml:space="preserve"> parallel-search 1 8</v>
      </c>
      <c r="G1299" s="3">
        <v>3.7012499999999999</v>
      </c>
    </row>
    <row r="1300" spans="1:7" x14ac:dyDescent="0.25">
      <c r="A1300" s="2">
        <v>0</v>
      </c>
      <c r="B1300" s="2" t="s">
        <v>20</v>
      </c>
      <c r="C1300" s="2">
        <v>1</v>
      </c>
      <c r="D1300" s="2">
        <v>8</v>
      </c>
      <c r="F1300" t="str">
        <f>CONCATENATE(B1300," ",C1300, " ",D1300)</f>
        <v xml:space="preserve"> parallel-search 1 8</v>
      </c>
      <c r="G1300" s="3">
        <v>3.1312500000000001</v>
      </c>
    </row>
    <row r="1301" spans="1:7" x14ac:dyDescent="0.25">
      <c r="A1301" s="2">
        <v>0</v>
      </c>
      <c r="B1301" s="2" t="s">
        <v>20</v>
      </c>
      <c r="C1301" s="2">
        <v>1</v>
      </c>
      <c r="D1301" s="2">
        <v>8</v>
      </c>
      <c r="F1301" t="str">
        <f>CONCATENATE(B1301," ",C1301, " ",D1301)</f>
        <v xml:space="preserve"> parallel-search 1 8</v>
      </c>
      <c r="G1301" s="3">
        <v>6.8425000000000002</v>
      </c>
    </row>
    <row r="1302" spans="1:7" x14ac:dyDescent="0.25">
      <c r="A1302" s="2">
        <v>0</v>
      </c>
      <c r="B1302" s="2" t="s">
        <v>20</v>
      </c>
      <c r="C1302" s="2">
        <v>1</v>
      </c>
      <c r="D1302" s="2">
        <v>8</v>
      </c>
      <c r="F1302" t="str">
        <f>CONCATENATE(B1302," ",C1302, " ",D1302)</f>
        <v xml:space="preserve"> parallel-search 1 8</v>
      </c>
      <c r="G1302" s="3">
        <v>4.5062499999999996</v>
      </c>
    </row>
    <row r="1303" spans="1:7" x14ac:dyDescent="0.25">
      <c r="A1303" s="2">
        <v>0</v>
      </c>
      <c r="B1303" s="2" t="s">
        <v>20</v>
      </c>
      <c r="C1303" s="2">
        <v>1</v>
      </c>
      <c r="D1303" s="2">
        <v>8</v>
      </c>
      <c r="F1303" t="str">
        <f>CONCATENATE(B1303," ",C1303, " ",D1303)</f>
        <v xml:space="preserve"> parallel-search 1 8</v>
      </c>
      <c r="G1303" s="3">
        <v>3.2512500000000002</v>
      </c>
    </row>
    <row r="1304" spans="1:7" x14ac:dyDescent="0.25">
      <c r="A1304" s="2">
        <v>0</v>
      </c>
      <c r="B1304" s="2" t="s">
        <v>20</v>
      </c>
      <c r="C1304" s="2">
        <v>1</v>
      </c>
      <c r="D1304" s="2">
        <v>8</v>
      </c>
      <c r="F1304" t="str">
        <f>CONCATENATE(B1304," ",C1304, " ",D1304)</f>
        <v xml:space="preserve"> parallel-search 1 8</v>
      </c>
      <c r="G1304" s="3">
        <v>6.4050000000000002</v>
      </c>
    </row>
    <row r="1305" spans="1:7" x14ac:dyDescent="0.25">
      <c r="A1305" s="2">
        <v>0</v>
      </c>
      <c r="B1305" s="2" t="s">
        <v>20</v>
      </c>
      <c r="C1305" s="2">
        <v>1</v>
      </c>
      <c r="D1305" s="2">
        <v>8</v>
      </c>
      <c r="F1305" t="str">
        <f>CONCATENATE(B1305," ",C1305, " ",D1305)</f>
        <v xml:space="preserve"> parallel-search 1 8</v>
      </c>
      <c r="G1305" s="3">
        <v>3.71</v>
      </c>
    </row>
    <row r="1306" spans="1:7" x14ac:dyDescent="0.25">
      <c r="A1306" s="2">
        <v>0</v>
      </c>
      <c r="B1306" s="2" t="s">
        <v>20</v>
      </c>
      <c r="C1306" s="2">
        <v>1</v>
      </c>
      <c r="D1306" s="2">
        <v>8</v>
      </c>
      <c r="F1306" t="str">
        <f>CONCATENATE(B1306," ",C1306, " ",D1306)</f>
        <v xml:space="preserve"> parallel-search 1 8</v>
      </c>
      <c r="G1306" s="3">
        <v>2.4874999999999998</v>
      </c>
    </row>
    <row r="1307" spans="1:7" x14ac:dyDescent="0.25">
      <c r="A1307" s="2">
        <v>0</v>
      </c>
      <c r="B1307" s="2" t="s">
        <v>20</v>
      </c>
      <c r="C1307" s="2">
        <v>1</v>
      </c>
      <c r="D1307" s="2">
        <v>8</v>
      </c>
      <c r="F1307" t="str">
        <f>CONCATENATE(B1307," ",C1307, " ",D1307)</f>
        <v xml:space="preserve"> parallel-search 1 8</v>
      </c>
      <c r="G1307" s="3">
        <v>7.2787499999999996</v>
      </c>
    </row>
    <row r="1308" spans="1:7" x14ac:dyDescent="0.25">
      <c r="A1308" s="2">
        <v>0</v>
      </c>
      <c r="B1308" s="2" t="s">
        <v>20</v>
      </c>
      <c r="C1308" s="2">
        <v>1</v>
      </c>
      <c r="D1308" s="2">
        <v>8</v>
      </c>
      <c r="F1308" t="str">
        <f>CONCATENATE(B1308," ",C1308, " ",D1308)</f>
        <v xml:space="preserve"> parallel-search 1 8</v>
      </c>
      <c r="G1308" s="3">
        <v>4.4137500000000003</v>
      </c>
    </row>
    <row r="1309" spans="1:7" x14ac:dyDescent="0.25">
      <c r="A1309" s="2">
        <v>0</v>
      </c>
      <c r="B1309" s="2" t="s">
        <v>20</v>
      </c>
      <c r="C1309" s="2">
        <v>1</v>
      </c>
      <c r="D1309" s="2">
        <v>8</v>
      </c>
      <c r="F1309" t="str">
        <f>CONCATENATE(B1309," ",C1309, " ",D1309)</f>
        <v xml:space="preserve"> parallel-search 1 8</v>
      </c>
      <c r="G1309" s="3">
        <v>2.8</v>
      </c>
    </row>
    <row r="1310" spans="1:7" x14ac:dyDescent="0.25">
      <c r="A1310" s="2">
        <v>0</v>
      </c>
      <c r="B1310" s="2" t="s">
        <v>20</v>
      </c>
      <c r="C1310" s="2">
        <v>1</v>
      </c>
      <c r="D1310" s="2">
        <v>8</v>
      </c>
      <c r="F1310" t="str">
        <f>CONCATENATE(B1310," ",C1310, " ",D1310)</f>
        <v xml:space="preserve"> parallel-search 1 8</v>
      </c>
      <c r="G1310" s="3">
        <v>7.1812500000000004</v>
      </c>
    </row>
    <row r="1311" spans="1:7" x14ac:dyDescent="0.25">
      <c r="A1311" s="2">
        <v>0</v>
      </c>
      <c r="B1311" s="2" t="s">
        <v>20</v>
      </c>
      <c r="C1311" s="2">
        <v>1</v>
      </c>
      <c r="D1311" s="2">
        <v>8</v>
      </c>
      <c r="F1311" t="str">
        <f>CONCATENATE(B1311," ",C1311, " ",D1311)</f>
        <v xml:space="preserve"> parallel-search 1 8</v>
      </c>
      <c r="G1311" s="3">
        <v>3.0387499999999998</v>
      </c>
    </row>
    <row r="1312" spans="1:7" x14ac:dyDescent="0.25">
      <c r="A1312" s="2">
        <v>0</v>
      </c>
      <c r="B1312" s="2" t="s">
        <v>20</v>
      </c>
      <c r="C1312" s="2">
        <v>1</v>
      </c>
      <c r="D1312" s="2">
        <v>8</v>
      </c>
      <c r="F1312" t="str">
        <f>CONCATENATE(B1312," ",C1312, " ",D1312)</f>
        <v xml:space="preserve"> parallel-search 1 8</v>
      </c>
      <c r="G1312" s="3">
        <v>2.585</v>
      </c>
    </row>
    <row r="1313" spans="1:7" x14ac:dyDescent="0.25">
      <c r="A1313" s="2">
        <v>0</v>
      </c>
      <c r="B1313" s="2" t="s">
        <v>20</v>
      </c>
      <c r="C1313" s="2">
        <v>1</v>
      </c>
      <c r="D1313" s="2">
        <v>8</v>
      </c>
      <c r="F1313" t="str">
        <f>CONCATENATE(B1313," ",C1313, " ",D1313)</f>
        <v xml:space="preserve"> parallel-search 1 8</v>
      </c>
      <c r="G1313" s="3">
        <v>7.9662499999999996</v>
      </c>
    </row>
    <row r="1314" spans="1:7" x14ac:dyDescent="0.25">
      <c r="A1314" s="2">
        <v>0</v>
      </c>
      <c r="B1314" s="2" t="s">
        <v>20</v>
      </c>
      <c r="C1314" s="2">
        <v>1</v>
      </c>
      <c r="D1314" s="2">
        <v>8</v>
      </c>
      <c r="F1314" t="str">
        <f>CONCATENATE(B1314," ",C1314, " ",D1314)</f>
        <v xml:space="preserve"> parallel-search 1 8</v>
      </c>
      <c r="G1314" s="3">
        <v>4.5449999999999999</v>
      </c>
    </row>
    <row r="1315" spans="1:7" x14ac:dyDescent="0.25">
      <c r="A1315" s="2">
        <v>0</v>
      </c>
      <c r="B1315" s="2" t="s">
        <v>20</v>
      </c>
      <c r="C1315" s="2">
        <v>1</v>
      </c>
      <c r="D1315" s="2">
        <v>8</v>
      </c>
      <c r="F1315" t="str">
        <f>CONCATENATE(B1315," ",C1315, " ",D1315)</f>
        <v xml:space="preserve"> parallel-search 1 8</v>
      </c>
      <c r="G1315" s="3">
        <v>2.92</v>
      </c>
    </row>
    <row r="1316" spans="1:7" x14ac:dyDescent="0.25">
      <c r="A1316" s="2">
        <v>0</v>
      </c>
      <c r="B1316" s="2" t="s">
        <v>20</v>
      </c>
      <c r="C1316" s="2">
        <v>1</v>
      </c>
      <c r="D1316" s="2">
        <v>8</v>
      </c>
      <c r="F1316" t="str">
        <f>CONCATENATE(B1316," ",C1316, " ",D1316)</f>
        <v xml:space="preserve"> parallel-search 1 8</v>
      </c>
      <c r="G1316" s="3">
        <v>7.96875</v>
      </c>
    </row>
    <row r="1317" spans="1:7" x14ac:dyDescent="0.25">
      <c r="A1317" s="2">
        <v>0</v>
      </c>
      <c r="B1317" s="2" t="s">
        <v>20</v>
      </c>
      <c r="C1317" s="2">
        <v>1</v>
      </c>
      <c r="D1317" s="2">
        <v>8</v>
      </c>
      <c r="F1317" t="str">
        <f>CONCATENATE(B1317," ",C1317, " ",D1317)</f>
        <v xml:space="preserve"> parallel-search 1 8</v>
      </c>
      <c r="G1317" s="3">
        <v>4.7575000000000003</v>
      </c>
    </row>
    <row r="1318" spans="1:7" x14ac:dyDescent="0.25">
      <c r="A1318" s="2">
        <v>0</v>
      </c>
      <c r="B1318" s="2" t="s">
        <v>20</v>
      </c>
      <c r="C1318" s="2">
        <v>1</v>
      </c>
      <c r="D1318" s="2">
        <v>8</v>
      </c>
      <c r="F1318" t="str">
        <f>CONCATENATE(B1318," ",C1318, " ",D1318)</f>
        <v xml:space="preserve"> parallel-search 1 8</v>
      </c>
      <c r="G1318" s="3">
        <v>2.4275000000000002</v>
      </c>
    </row>
    <row r="1319" spans="1:7" x14ac:dyDescent="0.25">
      <c r="A1319" s="2">
        <v>0</v>
      </c>
      <c r="B1319" s="2" t="s">
        <v>20</v>
      </c>
      <c r="C1319" s="2">
        <v>1</v>
      </c>
      <c r="D1319" s="2">
        <v>8</v>
      </c>
      <c r="F1319" t="str">
        <f>CONCATENATE(B1319," ",C1319, " ",D1319)</f>
        <v xml:space="preserve"> parallel-search 1 8</v>
      </c>
      <c r="G1319" s="3">
        <v>6.8574999999999999</v>
      </c>
    </row>
    <row r="1320" spans="1:7" x14ac:dyDescent="0.25">
      <c r="A1320" s="2">
        <v>0</v>
      </c>
      <c r="B1320" s="2" t="s">
        <v>20</v>
      </c>
      <c r="C1320" s="2">
        <v>1</v>
      </c>
      <c r="D1320" s="2">
        <v>8</v>
      </c>
      <c r="F1320" t="str">
        <f>CONCATENATE(B1320," ",C1320, " ",D1320)</f>
        <v xml:space="preserve"> parallel-search 1 8</v>
      </c>
      <c r="G1320" s="3">
        <v>4.3487499999999999</v>
      </c>
    </row>
    <row r="1321" spans="1:7" x14ac:dyDescent="0.25">
      <c r="A1321" s="2">
        <v>0</v>
      </c>
      <c r="B1321" s="2" t="s">
        <v>20</v>
      </c>
      <c r="C1321" s="2">
        <v>1</v>
      </c>
      <c r="D1321" s="2">
        <v>8</v>
      </c>
      <c r="F1321" t="str">
        <f>CONCATENATE(B1321," ",C1321, " ",D1321)</f>
        <v xml:space="preserve"> parallel-search 1 8</v>
      </c>
      <c r="G1321" s="3">
        <v>2.2675000000000001</v>
      </c>
    </row>
    <row r="1322" spans="1:7" x14ac:dyDescent="0.25">
      <c r="A1322" s="2">
        <v>0</v>
      </c>
      <c r="B1322" s="2" t="s">
        <v>20</v>
      </c>
      <c r="C1322" s="2">
        <v>1</v>
      </c>
      <c r="D1322" s="2">
        <v>8</v>
      </c>
      <c r="F1322" t="str">
        <f>CONCATENATE(B1322," ",C1322, " ",D1322)</f>
        <v xml:space="preserve"> parallel-search 1 8</v>
      </c>
      <c r="G1322" s="3">
        <v>7.0650000000000004</v>
      </c>
    </row>
    <row r="1323" spans="1:7" x14ac:dyDescent="0.25">
      <c r="A1323" s="2">
        <v>0</v>
      </c>
      <c r="B1323" s="2" t="s">
        <v>20</v>
      </c>
      <c r="C1323" s="2">
        <v>1</v>
      </c>
      <c r="D1323" s="2">
        <v>8</v>
      </c>
      <c r="F1323" t="str">
        <f>CONCATENATE(B1323," ",C1323, " ",D1323)</f>
        <v xml:space="preserve"> parallel-search 1 8</v>
      </c>
      <c r="G1323" s="3">
        <v>4.8462500000000004</v>
      </c>
    </row>
    <row r="1324" spans="1:7" x14ac:dyDescent="0.25">
      <c r="A1324" s="2">
        <v>0</v>
      </c>
      <c r="B1324" s="2" t="s">
        <v>20</v>
      </c>
      <c r="C1324" s="2">
        <v>1</v>
      </c>
      <c r="D1324" s="2">
        <v>8</v>
      </c>
      <c r="F1324" t="str">
        <f>CONCATENATE(B1324," ",C1324, " ",D1324)</f>
        <v xml:space="preserve"> parallel-search 1 8</v>
      </c>
      <c r="G1324" s="3">
        <v>2.4662500000000001</v>
      </c>
    </row>
    <row r="1325" spans="1:7" x14ac:dyDescent="0.25">
      <c r="A1325" s="2">
        <v>0</v>
      </c>
      <c r="B1325" s="2" t="s">
        <v>20</v>
      </c>
      <c r="C1325" s="2">
        <v>1</v>
      </c>
      <c r="D1325" s="2">
        <v>8</v>
      </c>
      <c r="F1325" t="str">
        <f>CONCATENATE(B1325," ",C1325, " ",D1325)</f>
        <v xml:space="preserve"> parallel-search 1 8</v>
      </c>
      <c r="G1325" s="3">
        <v>8.1412499999999994</v>
      </c>
    </row>
    <row r="1326" spans="1:7" x14ac:dyDescent="0.25">
      <c r="A1326" s="2">
        <v>0</v>
      </c>
      <c r="B1326" s="2" t="s">
        <v>20</v>
      </c>
      <c r="C1326" s="2">
        <v>1</v>
      </c>
      <c r="D1326" s="2">
        <v>8</v>
      </c>
      <c r="F1326" t="str">
        <f>CONCATENATE(B1326," ",C1326, " ",D1326)</f>
        <v xml:space="preserve"> parallel-search 1 8</v>
      </c>
      <c r="G1326" s="3">
        <v>3.04</v>
      </c>
    </row>
    <row r="1327" spans="1:7" x14ac:dyDescent="0.25">
      <c r="A1327" s="2">
        <v>0</v>
      </c>
      <c r="B1327" s="2" t="s">
        <v>20</v>
      </c>
      <c r="C1327" s="2">
        <v>1</v>
      </c>
      <c r="D1327" s="2">
        <v>8</v>
      </c>
      <c r="F1327" t="str">
        <f>CONCATENATE(B1327," ",C1327, " ",D1327)</f>
        <v xml:space="preserve"> parallel-search 1 8</v>
      </c>
      <c r="G1327" s="3">
        <v>3.2774999999999999</v>
      </c>
    </row>
    <row r="1328" spans="1:7" x14ac:dyDescent="0.25">
      <c r="A1328" s="2">
        <v>0</v>
      </c>
      <c r="B1328" s="2" t="s">
        <v>20</v>
      </c>
      <c r="C1328" s="2">
        <v>1</v>
      </c>
      <c r="D1328" s="2">
        <v>8</v>
      </c>
      <c r="F1328" t="str">
        <f>CONCATENATE(B1328," ",C1328, " ",D1328)</f>
        <v xml:space="preserve"> parallel-search 1 8</v>
      </c>
      <c r="G1328" s="3">
        <v>7.64</v>
      </c>
    </row>
    <row r="1329" spans="1:7" x14ac:dyDescent="0.25">
      <c r="A1329" s="2">
        <v>0</v>
      </c>
      <c r="B1329" s="2" t="s">
        <v>20</v>
      </c>
      <c r="C1329" s="2">
        <v>1</v>
      </c>
      <c r="D1329" s="2">
        <v>8</v>
      </c>
      <c r="F1329" t="str">
        <f>CONCATENATE(B1329," ",C1329, " ",D1329)</f>
        <v xml:space="preserve"> parallel-search 1 8</v>
      </c>
      <c r="G1329" s="3">
        <v>2.7450000000000001</v>
      </c>
    </row>
    <row r="1330" spans="1:7" x14ac:dyDescent="0.25">
      <c r="A1330" s="2">
        <v>0</v>
      </c>
      <c r="B1330" s="2" t="s">
        <v>20</v>
      </c>
      <c r="C1330" s="2">
        <v>1</v>
      </c>
      <c r="D1330" s="2">
        <v>8</v>
      </c>
      <c r="F1330" t="str">
        <f>CONCATENATE(B1330," ",C1330, " ",D1330)</f>
        <v xml:space="preserve"> parallel-search 1 8</v>
      </c>
      <c r="G1330" s="3">
        <v>3.8125</v>
      </c>
    </row>
    <row r="1331" spans="1:7" x14ac:dyDescent="0.25">
      <c r="A1331" s="2">
        <v>0</v>
      </c>
      <c r="B1331" s="2" t="s">
        <v>20</v>
      </c>
      <c r="C1331" s="2">
        <v>1</v>
      </c>
      <c r="D1331" s="2">
        <v>8</v>
      </c>
      <c r="F1331" t="str">
        <f>CONCATENATE(B1331," ",C1331, " ",D1331)</f>
        <v xml:space="preserve"> parallel-search 1 8</v>
      </c>
      <c r="G1331" s="3">
        <v>6.7675000000000001</v>
      </c>
    </row>
    <row r="1332" spans="1:7" x14ac:dyDescent="0.25">
      <c r="A1332" s="2">
        <v>0</v>
      </c>
      <c r="B1332" s="2" t="s">
        <v>20</v>
      </c>
      <c r="C1332" s="2">
        <v>1</v>
      </c>
      <c r="D1332" s="2">
        <v>8</v>
      </c>
      <c r="F1332" t="str">
        <f>CONCATENATE(B1332," ",C1332, " ",D1332)</f>
        <v xml:space="preserve"> parallel-search 1 8</v>
      </c>
      <c r="G1332" s="3">
        <v>4.6524999999999999</v>
      </c>
    </row>
    <row r="1333" spans="1:7" x14ac:dyDescent="0.25">
      <c r="A1333" s="2">
        <v>0</v>
      </c>
      <c r="B1333" s="2" t="s">
        <v>20</v>
      </c>
      <c r="C1333" s="2">
        <v>1</v>
      </c>
      <c r="D1333" s="2">
        <v>8</v>
      </c>
      <c r="F1333" t="str">
        <f>CONCATENATE(B1333," ",C1333, " ",D1333)</f>
        <v xml:space="preserve"> parallel-search 1 8</v>
      </c>
      <c r="G1333" s="3">
        <v>3.1025</v>
      </c>
    </row>
    <row r="1334" spans="1:7" x14ac:dyDescent="0.25">
      <c r="A1334" s="2">
        <v>0</v>
      </c>
      <c r="B1334" s="2" t="s">
        <v>20</v>
      </c>
      <c r="C1334" s="2">
        <v>1</v>
      </c>
      <c r="D1334" s="2">
        <v>8</v>
      </c>
      <c r="F1334" t="str">
        <f>CONCATENATE(B1334," ",C1334, " ",D1334)</f>
        <v xml:space="preserve"> parallel-search 1 8</v>
      </c>
      <c r="G1334" s="3">
        <v>6.5212500000000002</v>
      </c>
    </row>
    <row r="1335" spans="1:7" x14ac:dyDescent="0.25">
      <c r="A1335" s="2">
        <v>0</v>
      </c>
      <c r="B1335" s="2" t="s">
        <v>20</v>
      </c>
      <c r="C1335" s="2">
        <v>1</v>
      </c>
      <c r="D1335" s="2">
        <v>8</v>
      </c>
      <c r="F1335" t="str">
        <f>CONCATENATE(B1335," ",C1335, " ",D1335)</f>
        <v xml:space="preserve"> parallel-search 1 8</v>
      </c>
      <c r="G1335" s="3">
        <v>5.11625</v>
      </c>
    </row>
    <row r="1336" spans="1:7" x14ac:dyDescent="0.25">
      <c r="A1336" s="2">
        <v>0</v>
      </c>
      <c r="B1336" s="2" t="s">
        <v>20</v>
      </c>
      <c r="C1336" s="2">
        <v>1</v>
      </c>
      <c r="D1336" s="2">
        <v>8</v>
      </c>
      <c r="F1336" t="str">
        <f>CONCATENATE(B1336," ",C1336, " ",D1336)</f>
        <v xml:space="preserve"> parallel-search 1 8</v>
      </c>
      <c r="G1336" s="3">
        <v>2.8075000000000001</v>
      </c>
    </row>
    <row r="1337" spans="1:7" x14ac:dyDescent="0.25">
      <c r="A1337" s="2">
        <v>0</v>
      </c>
      <c r="B1337" s="2" t="s">
        <v>20</v>
      </c>
      <c r="C1337" s="2">
        <v>1</v>
      </c>
      <c r="D1337" s="2">
        <v>8</v>
      </c>
      <c r="F1337" t="str">
        <f>CONCATENATE(B1337," ",C1337, " ",D1337)</f>
        <v xml:space="preserve"> parallel-search 1 8</v>
      </c>
      <c r="G1337" s="3">
        <v>7.5374999999999996</v>
      </c>
    </row>
    <row r="1338" spans="1:7" x14ac:dyDescent="0.25">
      <c r="A1338" s="2">
        <v>0</v>
      </c>
      <c r="B1338" s="2" t="s">
        <v>20</v>
      </c>
      <c r="C1338" s="2">
        <v>1</v>
      </c>
      <c r="D1338" s="2">
        <v>8</v>
      </c>
      <c r="F1338" t="str">
        <f>CONCATENATE(B1338," ",C1338, " ",D1338)</f>
        <v xml:space="preserve"> parallel-search 1 8</v>
      </c>
      <c r="G1338" s="3">
        <v>6.2275</v>
      </c>
    </row>
    <row r="1339" spans="1:7" x14ac:dyDescent="0.25">
      <c r="A1339" s="2">
        <v>0</v>
      </c>
      <c r="B1339" s="2" t="s">
        <v>20</v>
      </c>
      <c r="C1339" s="2">
        <v>1</v>
      </c>
      <c r="D1339" s="2">
        <v>8</v>
      </c>
      <c r="F1339" t="str">
        <f>CONCATENATE(B1339," ",C1339, " ",D1339)</f>
        <v xml:space="preserve"> parallel-search 1 8</v>
      </c>
      <c r="G1339" s="3">
        <v>3.2237499999999999</v>
      </c>
    </row>
    <row r="1340" spans="1:7" x14ac:dyDescent="0.25">
      <c r="A1340" s="2">
        <v>0</v>
      </c>
      <c r="B1340" s="2" t="s">
        <v>20</v>
      </c>
      <c r="C1340" s="2">
        <v>1</v>
      </c>
      <c r="D1340" s="2">
        <v>8</v>
      </c>
      <c r="F1340" t="str">
        <f>CONCATENATE(B1340," ",C1340, " ",D1340)</f>
        <v xml:space="preserve"> parallel-search 1 8</v>
      </c>
      <c r="G1340" s="3">
        <v>7.5037500000000001</v>
      </c>
    </row>
    <row r="1341" spans="1:7" x14ac:dyDescent="0.25">
      <c r="A1341" s="2">
        <v>0</v>
      </c>
      <c r="B1341" s="2" t="s">
        <v>20</v>
      </c>
      <c r="C1341" s="2">
        <v>1</v>
      </c>
      <c r="D1341" s="2">
        <v>8</v>
      </c>
      <c r="F1341" t="str">
        <f>CONCATENATE(B1341," ",C1341, " ",D1341)</f>
        <v xml:space="preserve"> parallel-search 1 8</v>
      </c>
      <c r="G1341" s="3">
        <v>5.21</v>
      </c>
    </row>
    <row r="1342" spans="1:7" x14ac:dyDescent="0.25">
      <c r="A1342" s="2">
        <v>0</v>
      </c>
      <c r="B1342" s="2" t="s">
        <v>20</v>
      </c>
      <c r="C1342" s="2">
        <v>1</v>
      </c>
      <c r="D1342" s="2">
        <v>8</v>
      </c>
      <c r="F1342" t="str">
        <f>CONCATENATE(B1342," ",C1342, " ",D1342)</f>
        <v xml:space="preserve"> parallel-search 1 8</v>
      </c>
      <c r="G1342" s="3">
        <v>2.6274999999999999</v>
      </c>
    </row>
    <row r="1343" spans="1:7" x14ac:dyDescent="0.25">
      <c r="A1343" s="2">
        <v>0</v>
      </c>
      <c r="B1343" s="2" t="s">
        <v>20</v>
      </c>
      <c r="C1343" s="2">
        <v>1</v>
      </c>
      <c r="D1343" s="2">
        <v>8</v>
      </c>
      <c r="F1343" t="str">
        <f>CONCATENATE(B1343," ",C1343, " ",D1343)</f>
        <v xml:space="preserve"> parallel-search 1 8</v>
      </c>
      <c r="G1343" s="3">
        <v>7.2037500000000003</v>
      </c>
    </row>
    <row r="1344" spans="1:7" x14ac:dyDescent="0.25">
      <c r="A1344" s="2">
        <v>0</v>
      </c>
      <c r="B1344" s="2" t="s">
        <v>20</v>
      </c>
      <c r="C1344" s="2">
        <v>1</v>
      </c>
      <c r="D1344" s="2">
        <v>8</v>
      </c>
      <c r="F1344" t="str">
        <f>CONCATENATE(B1344," ",C1344, " ",D1344)</f>
        <v xml:space="preserve"> parallel-search 1 8</v>
      </c>
      <c r="G1344" s="3">
        <v>5.2074999999999996</v>
      </c>
    </row>
    <row r="1345" spans="1:7" x14ac:dyDescent="0.25">
      <c r="A1345" s="2">
        <v>0</v>
      </c>
      <c r="B1345" s="2" t="s">
        <v>20</v>
      </c>
      <c r="C1345" s="2">
        <v>1</v>
      </c>
      <c r="D1345" s="2">
        <v>8</v>
      </c>
      <c r="F1345" t="str">
        <f>CONCATENATE(B1345," ",C1345, " ",D1345)</f>
        <v xml:space="preserve"> parallel-search 1 8</v>
      </c>
      <c r="G1345" s="3">
        <v>3.5024999999999999</v>
      </c>
    </row>
    <row r="1346" spans="1:7" x14ac:dyDescent="0.25">
      <c r="A1346" s="2">
        <v>0</v>
      </c>
      <c r="B1346" s="2" t="s">
        <v>20</v>
      </c>
      <c r="C1346" s="2">
        <v>1</v>
      </c>
      <c r="D1346" s="2">
        <v>8</v>
      </c>
      <c r="F1346" t="str">
        <f>CONCATENATE(B1346," ",C1346, " ",D1346)</f>
        <v xml:space="preserve"> parallel-search 1 8</v>
      </c>
      <c r="G1346" s="3">
        <v>5.9037499999999996</v>
      </c>
    </row>
    <row r="1347" spans="1:7" x14ac:dyDescent="0.25">
      <c r="A1347" s="2">
        <v>0</v>
      </c>
      <c r="B1347" s="2" t="s">
        <v>20</v>
      </c>
      <c r="C1347" s="2">
        <v>1</v>
      </c>
      <c r="D1347" s="2">
        <v>8</v>
      </c>
      <c r="F1347" t="str">
        <f>CONCATENATE(B1347," ",C1347, " ",D1347)</f>
        <v xml:space="preserve"> parallel-search 1 8</v>
      </c>
      <c r="G1347" s="3">
        <v>5.3237500000000004</v>
      </c>
    </row>
    <row r="1348" spans="1:7" x14ac:dyDescent="0.25">
      <c r="A1348" s="2">
        <v>0</v>
      </c>
      <c r="B1348" s="2" t="s">
        <v>20</v>
      </c>
      <c r="C1348" s="2">
        <v>1</v>
      </c>
      <c r="D1348" s="2">
        <v>8</v>
      </c>
      <c r="F1348" t="str">
        <f>CONCATENATE(B1348," ",C1348, " ",D1348)</f>
        <v xml:space="preserve"> parallel-search 1 8</v>
      </c>
      <c r="G1348" s="3">
        <v>2.4624999999999999</v>
      </c>
    </row>
    <row r="1349" spans="1:7" x14ac:dyDescent="0.25">
      <c r="A1349" s="2">
        <v>0</v>
      </c>
      <c r="B1349" s="2" t="s">
        <v>20</v>
      </c>
      <c r="C1349" s="2">
        <v>1</v>
      </c>
      <c r="D1349" s="2">
        <v>8</v>
      </c>
      <c r="F1349" t="str">
        <f>CONCATENATE(B1349," ",C1349, " ",D1349)</f>
        <v xml:space="preserve"> parallel-search 1 8</v>
      </c>
      <c r="G1349" s="3">
        <v>6.88375</v>
      </c>
    </row>
    <row r="1350" spans="1:7" x14ac:dyDescent="0.25">
      <c r="A1350" s="2">
        <v>0</v>
      </c>
      <c r="B1350" s="2" t="s">
        <v>20</v>
      </c>
      <c r="C1350" s="2">
        <v>1</v>
      </c>
      <c r="D1350" s="2">
        <v>8</v>
      </c>
      <c r="F1350" t="str">
        <f>CONCATENATE(B1350," ",C1350, " ",D1350)</f>
        <v xml:space="preserve"> parallel-search 1 8</v>
      </c>
      <c r="G1350" s="3">
        <v>5.2575000000000003</v>
      </c>
    </row>
    <row r="1351" spans="1:7" x14ac:dyDescent="0.25">
      <c r="A1351" s="2">
        <v>0</v>
      </c>
      <c r="B1351" s="2" t="s">
        <v>20</v>
      </c>
      <c r="C1351" s="2">
        <v>1</v>
      </c>
      <c r="D1351" s="2">
        <v>8</v>
      </c>
      <c r="F1351" t="str">
        <f>CONCATENATE(B1351," ",C1351, " ",D1351)</f>
        <v xml:space="preserve"> parallel-search 1 8</v>
      </c>
      <c r="G1351" s="3">
        <v>1.7975000000000001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1"/>
  <sheetViews>
    <sheetView topLeftCell="F1" zoomScaleNormal="100" workbookViewId="0">
      <selection activeCell="G2" sqref="G2"/>
    </sheetView>
  </sheetViews>
  <sheetFormatPr defaultRowHeight="15" outlineLevelCol="1" x14ac:dyDescent="0.25"/>
  <cols>
    <col min="1" max="1" width="0.140625" hidden="1" customWidth="1"/>
    <col min="2" max="2" width="18" hidden="1" customWidth="1" outlineLevel="1"/>
    <col min="3" max="3" width="6.42578125" hidden="1" customWidth="1" outlineLevel="1"/>
    <col min="4" max="4" width="6.140625" hidden="1" customWidth="1" outlineLevel="1"/>
    <col min="5" max="5" width="7.7109375" hidden="1" customWidth="1" collapsed="1"/>
    <col min="6" max="6" width="23.7109375" customWidth="1"/>
    <col min="7" max="7" width="12.28515625" style="1" customWidth="1"/>
  </cols>
  <sheetData>
    <row r="1" spans="1:7" s="5" customFormat="1" x14ac:dyDescent="0.25">
      <c r="A1" s="4" t="s">
        <v>14</v>
      </c>
      <c r="B1" s="6" t="s">
        <v>1</v>
      </c>
      <c r="C1" s="6" t="s">
        <v>6</v>
      </c>
      <c r="D1" s="6" t="s">
        <v>7</v>
      </c>
      <c r="F1" s="5" t="s">
        <v>24</v>
      </c>
      <c r="G1" s="7" t="s">
        <v>13</v>
      </c>
    </row>
    <row r="2" spans="1:7" x14ac:dyDescent="0.25">
      <c r="A2" s="2">
        <v>0</v>
      </c>
      <c r="B2" s="2" t="s">
        <v>19</v>
      </c>
      <c r="C2" s="2">
        <v>1</v>
      </c>
      <c r="D2" s="2">
        <v>1</v>
      </c>
      <c r="F2" t="str">
        <f>CONCATENATE(B2," ",C2, " ",D2)</f>
        <v xml:space="preserve"> sequential-search 1 1</v>
      </c>
      <c r="G2" s="3">
        <f xml:space="preserve"> 0 + 13.41</f>
        <v>13.41</v>
      </c>
    </row>
    <row r="3" spans="1:7" x14ac:dyDescent="0.25">
      <c r="A3" s="2">
        <v>0</v>
      </c>
      <c r="B3" s="2" t="s">
        <v>19</v>
      </c>
      <c r="C3" s="2">
        <v>1</v>
      </c>
      <c r="D3" s="2">
        <v>1</v>
      </c>
      <c r="F3" t="str">
        <f>CONCATENATE(B3," ",C3, " ",D3)</f>
        <v xml:space="preserve"> sequential-search 1 1</v>
      </c>
      <c r="G3" s="3">
        <f xml:space="preserve"> 0 + 5.92</f>
        <v>5.92</v>
      </c>
    </row>
    <row r="4" spans="1:7" x14ac:dyDescent="0.25">
      <c r="A4" s="2">
        <v>0</v>
      </c>
      <c r="B4" s="2" t="s">
        <v>19</v>
      </c>
      <c r="C4" s="2">
        <v>1</v>
      </c>
      <c r="D4" s="2">
        <v>1</v>
      </c>
      <c r="F4" t="str">
        <f>CONCATENATE(B4," ",C4, " ",D4)</f>
        <v xml:space="preserve"> sequential-search 1 1</v>
      </c>
      <c r="G4" s="3">
        <f xml:space="preserve"> 0 + 5.6</f>
        <v>5.6</v>
      </c>
    </row>
    <row r="5" spans="1:7" x14ac:dyDescent="0.25">
      <c r="A5" s="2">
        <v>0</v>
      </c>
      <c r="B5" s="2" t="s">
        <v>19</v>
      </c>
      <c r="C5" s="2">
        <v>1</v>
      </c>
      <c r="D5" s="2">
        <v>1</v>
      </c>
      <c r="F5" t="str">
        <f>CONCATENATE(B5," ",C5, " ",D5)</f>
        <v xml:space="preserve"> sequential-search 1 1</v>
      </c>
      <c r="G5" s="3">
        <f xml:space="preserve"> 0 + 13.24</f>
        <v>13.24</v>
      </c>
    </row>
    <row r="6" spans="1:7" x14ac:dyDescent="0.25">
      <c r="A6" s="2">
        <v>0</v>
      </c>
      <c r="B6" s="2" t="s">
        <v>19</v>
      </c>
      <c r="C6" s="2">
        <v>1</v>
      </c>
      <c r="D6" s="2">
        <v>1</v>
      </c>
      <c r="F6" t="str">
        <f>CONCATENATE(B6," ",C6, " ",D6)</f>
        <v xml:space="preserve"> sequential-search 1 1</v>
      </c>
      <c r="G6" s="3">
        <f xml:space="preserve"> 0 + 12.66</f>
        <v>12.66</v>
      </c>
    </row>
    <row r="7" spans="1:7" x14ac:dyDescent="0.25">
      <c r="A7" s="2">
        <v>0</v>
      </c>
      <c r="B7" s="2" t="s">
        <v>19</v>
      </c>
      <c r="C7" s="2">
        <v>1</v>
      </c>
      <c r="D7" s="2">
        <v>1</v>
      </c>
      <c r="F7" t="str">
        <f>CONCATENATE(B7," ",C7, " ",D7)</f>
        <v xml:space="preserve"> sequential-search 1 1</v>
      </c>
      <c r="G7" s="3">
        <f xml:space="preserve"> 0 + 9.71</f>
        <v>9.7100000000000009</v>
      </c>
    </row>
    <row r="8" spans="1:7" x14ac:dyDescent="0.25">
      <c r="A8" s="2">
        <v>0</v>
      </c>
      <c r="B8" s="2" t="s">
        <v>19</v>
      </c>
      <c r="C8" s="2">
        <v>1</v>
      </c>
      <c r="D8" s="2">
        <v>1</v>
      </c>
      <c r="F8" t="str">
        <f>CONCATENATE(B8," ",C8, " ",D8)</f>
        <v xml:space="preserve"> sequential-search 1 1</v>
      </c>
      <c r="G8" s="3">
        <f xml:space="preserve"> 0 + 10.27</f>
        <v>10.27</v>
      </c>
    </row>
    <row r="9" spans="1:7" x14ac:dyDescent="0.25">
      <c r="A9" s="2">
        <v>0</v>
      </c>
      <c r="B9" s="2" t="s">
        <v>19</v>
      </c>
      <c r="C9" s="2">
        <v>1</v>
      </c>
      <c r="D9" s="2">
        <v>1</v>
      </c>
      <c r="F9" t="str">
        <f>CONCATENATE(B9," ",C9, " ",D9)</f>
        <v xml:space="preserve"> sequential-search 1 1</v>
      </c>
      <c r="G9" s="3">
        <f xml:space="preserve"> 0 + 6.16</f>
        <v>6.16</v>
      </c>
    </row>
    <row r="10" spans="1:7" x14ac:dyDescent="0.25">
      <c r="A10" s="2">
        <v>0</v>
      </c>
      <c r="B10" s="2" t="s">
        <v>19</v>
      </c>
      <c r="C10" s="2">
        <v>1</v>
      </c>
      <c r="D10" s="2">
        <v>1</v>
      </c>
      <c r="F10" t="str">
        <f>CONCATENATE(B10," ",C10, " ",D10)</f>
        <v xml:space="preserve"> sequential-search 1 1</v>
      </c>
      <c r="G10" s="3">
        <f xml:space="preserve"> 0 + 7.62</f>
        <v>7.62</v>
      </c>
    </row>
    <row r="11" spans="1:7" x14ac:dyDescent="0.25">
      <c r="A11" s="2">
        <v>0</v>
      </c>
      <c r="B11" s="2" t="s">
        <v>19</v>
      </c>
      <c r="C11" s="2">
        <v>1</v>
      </c>
      <c r="D11" s="2">
        <v>1</v>
      </c>
      <c r="F11" t="str">
        <f>CONCATENATE(B11," ",C11, " ",D11)</f>
        <v xml:space="preserve"> sequential-search 1 1</v>
      </c>
      <c r="G11" s="3">
        <f xml:space="preserve"> 0 + 12.68</f>
        <v>12.68</v>
      </c>
    </row>
    <row r="12" spans="1:7" x14ac:dyDescent="0.25">
      <c r="A12" s="2">
        <v>0</v>
      </c>
      <c r="B12" s="2" t="s">
        <v>19</v>
      </c>
      <c r="C12" s="2">
        <v>1</v>
      </c>
      <c r="D12" s="2">
        <v>1</v>
      </c>
      <c r="F12" t="str">
        <f>CONCATENATE(B12," ",C12, " ",D12)</f>
        <v xml:space="preserve"> sequential-search 1 1</v>
      </c>
      <c r="G12" s="3">
        <f xml:space="preserve"> 0 + 7.12</f>
        <v>7.12</v>
      </c>
    </row>
    <row r="13" spans="1:7" x14ac:dyDescent="0.25">
      <c r="A13" s="2">
        <v>0</v>
      </c>
      <c r="B13" s="2" t="s">
        <v>19</v>
      </c>
      <c r="C13" s="2">
        <v>1</v>
      </c>
      <c r="D13" s="2">
        <v>1</v>
      </c>
      <c r="F13" t="str">
        <f>CONCATENATE(B13," ",C13, " ",D13)</f>
        <v xml:space="preserve"> sequential-search 1 1</v>
      </c>
      <c r="G13" s="3">
        <f xml:space="preserve"> 0 + 7.04</f>
        <v>7.04</v>
      </c>
    </row>
    <row r="14" spans="1:7" x14ac:dyDescent="0.25">
      <c r="A14" s="2">
        <v>0</v>
      </c>
      <c r="B14" s="2" t="s">
        <v>19</v>
      </c>
      <c r="C14" s="2">
        <v>1</v>
      </c>
      <c r="D14" s="2">
        <v>1</v>
      </c>
      <c r="F14" t="str">
        <f>CONCATENATE(B14," ",C14, " ",D14)</f>
        <v xml:space="preserve"> sequential-search 1 1</v>
      </c>
      <c r="G14" s="3">
        <f xml:space="preserve"> 0 + 14.24</f>
        <v>14.24</v>
      </c>
    </row>
    <row r="15" spans="1:7" x14ac:dyDescent="0.25">
      <c r="A15" s="2">
        <v>0</v>
      </c>
      <c r="B15" s="2" t="s">
        <v>19</v>
      </c>
      <c r="C15" s="2">
        <v>1</v>
      </c>
      <c r="D15" s="2">
        <v>1</v>
      </c>
      <c r="F15" t="str">
        <f>CONCATENATE(B15," ",C15, " ",D15)</f>
        <v xml:space="preserve"> sequential-search 1 1</v>
      </c>
      <c r="G15" s="3">
        <f xml:space="preserve"> 0 + 6.12</f>
        <v>6.12</v>
      </c>
    </row>
    <row r="16" spans="1:7" x14ac:dyDescent="0.25">
      <c r="A16" s="2">
        <v>0</v>
      </c>
      <c r="B16" s="2" t="s">
        <v>19</v>
      </c>
      <c r="C16" s="2">
        <v>1</v>
      </c>
      <c r="D16" s="2">
        <v>1</v>
      </c>
      <c r="F16" t="str">
        <f>CONCATENATE(B16," ",C16, " ",D16)</f>
        <v xml:space="preserve"> sequential-search 1 1</v>
      </c>
      <c r="G16" s="3">
        <f xml:space="preserve"> 0 + 5.51</f>
        <v>5.51</v>
      </c>
    </row>
    <row r="17" spans="1:7" x14ac:dyDescent="0.25">
      <c r="A17" s="2">
        <v>0</v>
      </c>
      <c r="B17" s="2" t="s">
        <v>19</v>
      </c>
      <c r="C17" s="2">
        <v>1</v>
      </c>
      <c r="D17" s="2">
        <v>1</v>
      </c>
      <c r="F17" t="str">
        <f>CONCATENATE(B17," ",C17, " ",D17)</f>
        <v xml:space="preserve"> sequential-search 1 1</v>
      </c>
      <c r="G17" s="3">
        <f xml:space="preserve"> 0 + 12.57</f>
        <v>12.57</v>
      </c>
    </row>
    <row r="18" spans="1:7" x14ac:dyDescent="0.25">
      <c r="A18" s="2">
        <v>0</v>
      </c>
      <c r="B18" s="2" t="s">
        <v>19</v>
      </c>
      <c r="C18" s="2">
        <v>1</v>
      </c>
      <c r="D18" s="2">
        <v>1</v>
      </c>
      <c r="F18" t="str">
        <f>CONCATENATE(B18," ",C18, " ",D18)</f>
        <v xml:space="preserve"> sequential-search 1 1</v>
      </c>
      <c r="G18" s="3">
        <f xml:space="preserve"> 0 + 6.11</f>
        <v>6.11</v>
      </c>
    </row>
    <row r="19" spans="1:7" x14ac:dyDescent="0.25">
      <c r="A19" s="2">
        <v>0</v>
      </c>
      <c r="B19" s="2" t="s">
        <v>19</v>
      </c>
      <c r="C19" s="2">
        <v>1</v>
      </c>
      <c r="D19" s="2">
        <v>1</v>
      </c>
      <c r="F19" t="str">
        <f>CONCATENATE(B19," ",C19, " ",D19)</f>
        <v xml:space="preserve"> sequential-search 1 1</v>
      </c>
      <c r="G19" s="3">
        <f xml:space="preserve"> 0 + 4.81</f>
        <v>4.8099999999999996</v>
      </c>
    </row>
    <row r="20" spans="1:7" x14ac:dyDescent="0.25">
      <c r="A20" s="2">
        <v>0</v>
      </c>
      <c r="B20" s="2" t="s">
        <v>19</v>
      </c>
      <c r="C20" s="2">
        <v>1</v>
      </c>
      <c r="D20" s="2">
        <v>1</v>
      </c>
      <c r="F20" t="str">
        <f>CONCATENATE(B20," ",C20, " ",D20)</f>
        <v xml:space="preserve"> sequential-search 1 1</v>
      </c>
      <c r="G20" s="3">
        <f xml:space="preserve"> 0 + 14.05</f>
        <v>14.05</v>
      </c>
    </row>
    <row r="21" spans="1:7" x14ac:dyDescent="0.25">
      <c r="A21" s="2">
        <v>0</v>
      </c>
      <c r="B21" s="2" t="s">
        <v>19</v>
      </c>
      <c r="C21" s="2">
        <v>1</v>
      </c>
      <c r="D21" s="2">
        <v>1</v>
      </c>
      <c r="F21" t="str">
        <f>CONCATENATE(B21," ",C21, " ",D21)</f>
        <v xml:space="preserve"> sequential-search 1 1</v>
      </c>
      <c r="G21" s="3">
        <f xml:space="preserve"> 0 + 6.57</f>
        <v>6.57</v>
      </c>
    </row>
    <row r="22" spans="1:7" x14ac:dyDescent="0.25">
      <c r="A22" s="2">
        <v>0</v>
      </c>
      <c r="B22" s="2" t="s">
        <v>19</v>
      </c>
      <c r="C22" s="2">
        <v>1</v>
      </c>
      <c r="D22" s="2">
        <v>1</v>
      </c>
      <c r="F22" t="str">
        <f>CONCATENATE(B22," ",C22, " ",D22)</f>
        <v xml:space="preserve"> sequential-search 1 1</v>
      </c>
      <c r="G22" s="3">
        <f xml:space="preserve"> 0 + 7.01</f>
        <v>7.01</v>
      </c>
    </row>
    <row r="23" spans="1:7" x14ac:dyDescent="0.25">
      <c r="A23" s="2">
        <v>0</v>
      </c>
      <c r="B23" s="2" t="s">
        <v>19</v>
      </c>
      <c r="C23" s="2">
        <v>1</v>
      </c>
      <c r="D23" s="2">
        <v>1</v>
      </c>
      <c r="F23" t="str">
        <f>CONCATENATE(B23," ",C23, " ",D23)</f>
        <v xml:space="preserve"> sequential-search 1 1</v>
      </c>
      <c r="G23" s="3">
        <f xml:space="preserve"> 0 + 12.44</f>
        <v>12.44</v>
      </c>
    </row>
    <row r="24" spans="1:7" x14ac:dyDescent="0.25">
      <c r="A24" s="2">
        <v>0</v>
      </c>
      <c r="B24" s="2" t="s">
        <v>19</v>
      </c>
      <c r="C24" s="2">
        <v>1</v>
      </c>
      <c r="D24" s="2">
        <v>1</v>
      </c>
      <c r="F24" t="str">
        <f>CONCATENATE(B24," ",C24, " ",D24)</f>
        <v xml:space="preserve"> sequential-search 1 1</v>
      </c>
      <c r="G24" s="3">
        <f xml:space="preserve"> 0 + 6.57</f>
        <v>6.57</v>
      </c>
    </row>
    <row r="25" spans="1:7" x14ac:dyDescent="0.25">
      <c r="A25" s="2">
        <v>0</v>
      </c>
      <c r="B25" s="2" t="s">
        <v>19</v>
      </c>
      <c r="C25" s="2">
        <v>1</v>
      </c>
      <c r="D25" s="2">
        <v>1</v>
      </c>
      <c r="F25" t="str">
        <f>CONCATENATE(B25," ",C25, " ",D25)</f>
        <v xml:space="preserve"> sequential-search 1 1</v>
      </c>
      <c r="G25" s="3">
        <f xml:space="preserve"> 0 + 6.48</f>
        <v>6.48</v>
      </c>
    </row>
    <row r="26" spans="1:7" x14ac:dyDescent="0.25">
      <c r="A26" s="2">
        <v>0</v>
      </c>
      <c r="B26" s="2" t="s">
        <v>19</v>
      </c>
      <c r="C26" s="2">
        <v>1</v>
      </c>
      <c r="D26" s="2">
        <v>1</v>
      </c>
      <c r="F26" t="str">
        <f>CONCATENATE(B26," ",C26, " ",D26)</f>
        <v xml:space="preserve"> sequential-search 1 1</v>
      </c>
      <c r="G26" s="3">
        <f xml:space="preserve"> 0 + 12.18</f>
        <v>12.18</v>
      </c>
    </row>
    <row r="27" spans="1:7" x14ac:dyDescent="0.25">
      <c r="A27" s="2">
        <v>0</v>
      </c>
      <c r="B27" s="2" t="s">
        <v>19</v>
      </c>
      <c r="C27" s="2">
        <v>1</v>
      </c>
      <c r="D27" s="2">
        <v>1</v>
      </c>
      <c r="F27" t="str">
        <f>CONCATENATE(B27," ",C27, " ",D27)</f>
        <v xml:space="preserve"> sequential-search 1 1</v>
      </c>
      <c r="G27" s="3">
        <f xml:space="preserve"> 0 + 5.63</f>
        <v>5.63</v>
      </c>
    </row>
    <row r="28" spans="1:7" x14ac:dyDescent="0.25">
      <c r="A28" s="2">
        <v>0</v>
      </c>
      <c r="B28" s="2" t="s">
        <v>19</v>
      </c>
      <c r="C28" s="2">
        <v>1</v>
      </c>
      <c r="D28" s="2">
        <v>1</v>
      </c>
      <c r="F28" t="str">
        <f>CONCATENATE(B28," ",C28, " ",D28)</f>
        <v xml:space="preserve"> sequential-search 1 1</v>
      </c>
      <c r="G28" s="3">
        <f xml:space="preserve"> 0 + 7.08</f>
        <v>7.08</v>
      </c>
    </row>
    <row r="29" spans="1:7" x14ac:dyDescent="0.25">
      <c r="A29" s="2">
        <v>0</v>
      </c>
      <c r="B29" s="2" t="s">
        <v>19</v>
      </c>
      <c r="C29" s="2">
        <v>1</v>
      </c>
      <c r="D29" s="2">
        <v>1</v>
      </c>
      <c r="F29" t="str">
        <f>CONCATENATE(B29," ",C29, " ",D29)</f>
        <v xml:space="preserve"> sequential-search 1 1</v>
      </c>
      <c r="G29" s="3">
        <f xml:space="preserve"> 0 + 15.1</f>
        <v>15.1</v>
      </c>
    </row>
    <row r="30" spans="1:7" x14ac:dyDescent="0.25">
      <c r="A30" s="2">
        <v>0</v>
      </c>
      <c r="B30" s="2" t="s">
        <v>19</v>
      </c>
      <c r="C30" s="2">
        <v>1</v>
      </c>
      <c r="D30" s="2">
        <v>1</v>
      </c>
      <c r="F30" t="str">
        <f>CONCATENATE(B30," ",C30, " ",D30)</f>
        <v xml:space="preserve"> sequential-search 1 1</v>
      </c>
      <c r="G30" s="3">
        <f xml:space="preserve"> 0 + 7.3</f>
        <v>7.3</v>
      </c>
    </row>
    <row r="31" spans="1:7" x14ac:dyDescent="0.25">
      <c r="A31" s="2">
        <v>0</v>
      </c>
      <c r="B31" s="2" t="s">
        <v>19</v>
      </c>
      <c r="C31" s="2">
        <v>1</v>
      </c>
      <c r="D31" s="2">
        <v>1</v>
      </c>
      <c r="F31" t="str">
        <f>CONCATENATE(B31," ",C31, " ",D31)</f>
        <v xml:space="preserve"> sequential-search 1 1</v>
      </c>
      <c r="G31" s="3">
        <f xml:space="preserve"> 0 + 4.79</f>
        <v>4.79</v>
      </c>
    </row>
    <row r="32" spans="1:7" x14ac:dyDescent="0.25">
      <c r="A32" s="2">
        <v>0</v>
      </c>
      <c r="B32" s="2" t="s">
        <v>19</v>
      </c>
      <c r="C32" s="2">
        <v>1</v>
      </c>
      <c r="D32" s="2">
        <v>1</v>
      </c>
      <c r="F32" t="str">
        <f>CONCATENATE(B32," ",C32, " ",D32)</f>
        <v xml:space="preserve"> sequential-search 1 1</v>
      </c>
      <c r="G32" s="3">
        <f xml:space="preserve"> 0 + 11.86</f>
        <v>11.86</v>
      </c>
    </row>
    <row r="33" spans="1:7" x14ac:dyDescent="0.25">
      <c r="A33" s="2">
        <v>0</v>
      </c>
      <c r="B33" s="2" t="s">
        <v>19</v>
      </c>
      <c r="C33" s="2">
        <v>1</v>
      </c>
      <c r="D33" s="2">
        <v>1</v>
      </c>
      <c r="F33" t="str">
        <f>CONCATENATE(B33," ",C33, " ",D33)</f>
        <v xml:space="preserve"> sequential-search 1 1</v>
      </c>
      <c r="G33" s="3">
        <f xml:space="preserve"> 0 + 6.01</f>
        <v>6.01</v>
      </c>
    </row>
    <row r="34" spans="1:7" x14ac:dyDescent="0.25">
      <c r="A34" s="2">
        <v>0</v>
      </c>
      <c r="B34" s="2" t="s">
        <v>19</v>
      </c>
      <c r="C34" s="2">
        <v>1</v>
      </c>
      <c r="D34" s="2">
        <v>1</v>
      </c>
      <c r="F34" t="str">
        <f>CONCATENATE(B34," ",C34, " ",D34)</f>
        <v xml:space="preserve"> sequential-search 1 1</v>
      </c>
      <c r="G34" s="3">
        <f xml:space="preserve"> 0 + 4.88</f>
        <v>4.88</v>
      </c>
    </row>
    <row r="35" spans="1:7" x14ac:dyDescent="0.25">
      <c r="A35" s="2">
        <v>0</v>
      </c>
      <c r="B35" s="2" t="s">
        <v>19</v>
      </c>
      <c r="C35" s="2">
        <v>1</v>
      </c>
      <c r="D35" s="2">
        <v>1</v>
      </c>
      <c r="F35" t="str">
        <f>CONCATENATE(B35," ",C35, " ",D35)</f>
        <v xml:space="preserve"> sequential-search 1 1</v>
      </c>
      <c r="G35" s="3">
        <f xml:space="preserve"> 0 + 9.71</f>
        <v>9.7100000000000009</v>
      </c>
    </row>
    <row r="36" spans="1:7" x14ac:dyDescent="0.25">
      <c r="A36" s="2">
        <v>0</v>
      </c>
      <c r="B36" s="2" t="s">
        <v>19</v>
      </c>
      <c r="C36" s="2">
        <v>1</v>
      </c>
      <c r="D36" s="2">
        <v>1</v>
      </c>
      <c r="F36" t="str">
        <f>CONCATENATE(B36," ",C36, " ",D36)</f>
        <v xml:space="preserve"> sequential-search 1 1</v>
      </c>
      <c r="G36" s="3">
        <f xml:space="preserve"> 0 + 4.83</f>
        <v>4.83</v>
      </c>
    </row>
    <row r="37" spans="1:7" x14ac:dyDescent="0.25">
      <c r="A37" s="2">
        <v>0</v>
      </c>
      <c r="B37" s="2" t="s">
        <v>19</v>
      </c>
      <c r="C37" s="2">
        <v>1</v>
      </c>
      <c r="D37" s="2">
        <v>1</v>
      </c>
      <c r="F37" t="str">
        <f>CONCATENATE(B37," ",C37, " ",D37)</f>
        <v xml:space="preserve"> sequential-search 1 1</v>
      </c>
      <c r="G37" s="3">
        <f xml:space="preserve"> 0 + 5.81</f>
        <v>5.81</v>
      </c>
    </row>
    <row r="38" spans="1:7" x14ac:dyDescent="0.25">
      <c r="A38" s="2">
        <v>0</v>
      </c>
      <c r="B38" s="2" t="s">
        <v>19</v>
      </c>
      <c r="C38" s="2">
        <v>1</v>
      </c>
      <c r="D38" s="2">
        <v>1</v>
      </c>
      <c r="F38" t="str">
        <f>CONCATENATE(B38," ",C38, " ",D38)</f>
        <v xml:space="preserve"> sequential-search 1 1</v>
      </c>
      <c r="G38" s="3">
        <f xml:space="preserve"> 0 + 10.26</f>
        <v>10.26</v>
      </c>
    </row>
    <row r="39" spans="1:7" x14ac:dyDescent="0.25">
      <c r="A39" s="2">
        <v>0</v>
      </c>
      <c r="B39" s="2" t="s">
        <v>19</v>
      </c>
      <c r="C39" s="2">
        <v>1</v>
      </c>
      <c r="D39" s="2">
        <v>1</v>
      </c>
      <c r="F39" t="str">
        <f>CONCATENATE(B39," ",C39, " ",D39)</f>
        <v xml:space="preserve"> sequential-search 1 1</v>
      </c>
      <c r="G39" s="3">
        <f xml:space="preserve"> 0 + 7.82</f>
        <v>7.82</v>
      </c>
    </row>
    <row r="40" spans="1:7" x14ac:dyDescent="0.25">
      <c r="A40" s="2">
        <v>0</v>
      </c>
      <c r="B40" s="2" t="s">
        <v>19</v>
      </c>
      <c r="C40" s="2">
        <v>1</v>
      </c>
      <c r="D40" s="2">
        <v>1</v>
      </c>
      <c r="F40" t="str">
        <f>CONCATENATE(B40," ",C40, " ",D40)</f>
        <v xml:space="preserve"> sequential-search 1 1</v>
      </c>
      <c r="G40" s="3">
        <f xml:space="preserve"> 0 + 5.21</f>
        <v>5.21</v>
      </c>
    </row>
    <row r="41" spans="1:7" x14ac:dyDescent="0.25">
      <c r="A41" s="2">
        <v>0</v>
      </c>
      <c r="B41" s="2" t="s">
        <v>19</v>
      </c>
      <c r="C41" s="2">
        <v>1</v>
      </c>
      <c r="D41" s="2">
        <v>1</v>
      </c>
      <c r="F41" t="str">
        <f>CONCATENATE(B41," ",C41, " ",D41)</f>
        <v xml:space="preserve"> sequential-search 1 1</v>
      </c>
      <c r="G41" s="3">
        <f xml:space="preserve"> 0 + 11.78</f>
        <v>11.78</v>
      </c>
    </row>
    <row r="42" spans="1:7" x14ac:dyDescent="0.25">
      <c r="A42" s="2">
        <v>0</v>
      </c>
      <c r="B42" s="2" t="s">
        <v>19</v>
      </c>
      <c r="C42" s="2">
        <v>1</v>
      </c>
      <c r="D42" s="2">
        <v>1</v>
      </c>
      <c r="F42" t="str">
        <f>CONCATENATE(B42," ",C42, " ",D42)</f>
        <v xml:space="preserve"> sequential-search 1 1</v>
      </c>
      <c r="G42" s="3">
        <f xml:space="preserve"> 0 + 11.16</f>
        <v>11.16</v>
      </c>
    </row>
    <row r="43" spans="1:7" x14ac:dyDescent="0.25">
      <c r="A43" s="2">
        <v>0</v>
      </c>
      <c r="B43" s="2" t="s">
        <v>19</v>
      </c>
      <c r="C43" s="2">
        <v>1</v>
      </c>
      <c r="D43" s="2">
        <v>1</v>
      </c>
      <c r="F43" t="str">
        <f>CONCATENATE(B43," ",C43, " ",D43)</f>
        <v xml:space="preserve"> sequential-search 1 1</v>
      </c>
      <c r="G43" s="3">
        <f xml:space="preserve"> 0 + 3.93</f>
        <v>3.93</v>
      </c>
    </row>
    <row r="44" spans="1:7" x14ac:dyDescent="0.25">
      <c r="A44" s="2">
        <v>0</v>
      </c>
      <c r="B44" s="2" t="s">
        <v>19</v>
      </c>
      <c r="C44" s="2">
        <v>1</v>
      </c>
      <c r="D44" s="2">
        <v>1</v>
      </c>
      <c r="F44" t="str">
        <f>CONCATENATE(B44," ",C44, " ",D44)</f>
        <v xml:space="preserve"> sequential-search 1 1</v>
      </c>
      <c r="G44" s="3">
        <f xml:space="preserve"> 0 + 11.77</f>
        <v>11.77</v>
      </c>
    </row>
    <row r="45" spans="1:7" x14ac:dyDescent="0.25">
      <c r="A45" s="2">
        <v>0</v>
      </c>
      <c r="B45" s="2" t="s">
        <v>19</v>
      </c>
      <c r="C45" s="2">
        <v>1</v>
      </c>
      <c r="D45" s="2">
        <v>1</v>
      </c>
      <c r="F45" t="str">
        <f>CONCATENATE(B45," ",C45, " ",D45)</f>
        <v xml:space="preserve"> sequential-search 1 1</v>
      </c>
      <c r="G45" s="3">
        <f xml:space="preserve"> 0 + 4.84</f>
        <v>4.84</v>
      </c>
    </row>
    <row r="46" spans="1:7" x14ac:dyDescent="0.25">
      <c r="A46" s="2">
        <v>0</v>
      </c>
      <c r="B46" s="2" t="s">
        <v>19</v>
      </c>
      <c r="C46" s="2">
        <v>1</v>
      </c>
      <c r="D46" s="2">
        <v>1</v>
      </c>
      <c r="F46" t="str">
        <f>CONCATENATE(B46," ",C46, " ",D46)</f>
        <v xml:space="preserve"> sequential-search 1 1</v>
      </c>
      <c r="G46" s="3">
        <f xml:space="preserve"> 0 + 5.4</f>
        <v>5.4</v>
      </c>
    </row>
    <row r="47" spans="1:7" x14ac:dyDescent="0.25">
      <c r="A47" s="2">
        <v>0</v>
      </c>
      <c r="B47" s="2" t="s">
        <v>19</v>
      </c>
      <c r="C47" s="2">
        <v>1</v>
      </c>
      <c r="D47" s="2">
        <v>1</v>
      </c>
      <c r="F47" t="str">
        <f>CONCATENATE(B47," ",C47, " ",D47)</f>
        <v xml:space="preserve"> sequential-search 1 1</v>
      </c>
      <c r="G47" s="3">
        <f xml:space="preserve"> 0 + 10.71</f>
        <v>10.71</v>
      </c>
    </row>
    <row r="48" spans="1:7" x14ac:dyDescent="0.25">
      <c r="A48" s="2">
        <v>0</v>
      </c>
      <c r="B48" s="2" t="s">
        <v>19</v>
      </c>
      <c r="C48" s="2">
        <v>1</v>
      </c>
      <c r="D48" s="2">
        <v>1</v>
      </c>
      <c r="F48" t="str">
        <f>CONCATENATE(B48," ",C48, " ",D48)</f>
        <v xml:space="preserve"> sequential-search 1 1</v>
      </c>
      <c r="G48" s="3">
        <f xml:space="preserve"> 0 + 6.36</f>
        <v>6.36</v>
      </c>
    </row>
    <row r="49" spans="1:7" x14ac:dyDescent="0.25">
      <c r="A49" s="2">
        <v>0</v>
      </c>
      <c r="B49" s="2" t="s">
        <v>19</v>
      </c>
      <c r="C49" s="2">
        <v>1</v>
      </c>
      <c r="D49" s="2">
        <v>1</v>
      </c>
      <c r="F49" t="str">
        <f>CONCATENATE(B49," ",C49, " ",D49)</f>
        <v xml:space="preserve"> sequential-search 1 1</v>
      </c>
      <c r="G49" s="3">
        <f xml:space="preserve"> 0 + 4.67</f>
        <v>4.67</v>
      </c>
    </row>
    <row r="50" spans="1:7" x14ac:dyDescent="0.25">
      <c r="A50" s="2">
        <v>0</v>
      </c>
      <c r="B50" s="2" t="s">
        <v>19</v>
      </c>
      <c r="C50" s="2">
        <v>1</v>
      </c>
      <c r="D50" s="2">
        <v>1</v>
      </c>
      <c r="F50" t="str">
        <f>CONCATENATE(B50," ",C50, " ",D50)</f>
        <v xml:space="preserve"> sequential-search 1 1</v>
      </c>
      <c r="G50" s="3">
        <f xml:space="preserve"> 0 + 11.79</f>
        <v>11.79</v>
      </c>
    </row>
    <row r="51" spans="1:7" x14ac:dyDescent="0.25">
      <c r="A51" s="2">
        <v>0</v>
      </c>
      <c r="B51" s="2" t="s">
        <v>19</v>
      </c>
      <c r="C51" s="2">
        <v>1</v>
      </c>
      <c r="D51" s="2">
        <v>1</v>
      </c>
      <c r="F51" t="str">
        <f>CONCATENATE(B51," ",C51, " ",D51)</f>
        <v xml:space="preserve"> sequential-search 1 1</v>
      </c>
      <c r="G51" s="3">
        <f xml:space="preserve"> 0 + 6.21</f>
        <v>6.21</v>
      </c>
    </row>
    <row r="52" spans="1:7" x14ac:dyDescent="0.25">
      <c r="A52" s="2">
        <v>0</v>
      </c>
      <c r="B52" s="2" t="s">
        <v>19</v>
      </c>
      <c r="C52" s="2">
        <v>1</v>
      </c>
      <c r="D52" s="2">
        <v>1</v>
      </c>
      <c r="F52" t="str">
        <f>CONCATENATE(B52," ",C52, " ",D52)</f>
        <v xml:space="preserve"> sequential-search 1 1</v>
      </c>
      <c r="G52" s="3">
        <f xml:space="preserve"> 0 + 5.33</f>
        <v>5.33</v>
      </c>
    </row>
    <row r="53" spans="1:7" x14ac:dyDescent="0.25">
      <c r="A53" s="2">
        <v>0</v>
      </c>
      <c r="B53" s="2" t="s">
        <v>19</v>
      </c>
      <c r="C53" s="2">
        <v>1</v>
      </c>
      <c r="D53" s="2">
        <v>1</v>
      </c>
      <c r="F53" t="str">
        <f>CONCATENATE(B53," ",C53, " ",D53)</f>
        <v xml:space="preserve"> sequential-search 1 1</v>
      </c>
      <c r="G53" s="3">
        <f xml:space="preserve"> 0 + 10.31</f>
        <v>10.31</v>
      </c>
    </row>
    <row r="54" spans="1:7" x14ac:dyDescent="0.25">
      <c r="A54" s="2">
        <v>0</v>
      </c>
      <c r="B54" s="2" t="s">
        <v>19</v>
      </c>
      <c r="C54" s="2">
        <v>1</v>
      </c>
      <c r="D54" s="2">
        <v>1</v>
      </c>
      <c r="F54" t="str">
        <f>CONCATENATE(B54," ",C54, " ",D54)</f>
        <v xml:space="preserve"> sequential-search 1 1</v>
      </c>
      <c r="G54" s="3">
        <f xml:space="preserve"> 0 + 5.64</f>
        <v>5.64</v>
      </c>
    </row>
    <row r="55" spans="1:7" x14ac:dyDescent="0.25">
      <c r="A55" s="2">
        <v>0</v>
      </c>
      <c r="B55" s="2" t="s">
        <v>19</v>
      </c>
      <c r="C55" s="2">
        <v>1</v>
      </c>
      <c r="D55" s="2">
        <v>1</v>
      </c>
      <c r="F55" t="str">
        <f>CONCATENATE(B55," ",C55, " ",D55)</f>
        <v xml:space="preserve"> sequential-search 1 1</v>
      </c>
      <c r="G55" s="3">
        <f xml:space="preserve"> 0 + 7.78</f>
        <v>7.78</v>
      </c>
    </row>
    <row r="56" spans="1:7" x14ac:dyDescent="0.25">
      <c r="A56" s="2">
        <v>0</v>
      </c>
      <c r="B56" s="2" t="s">
        <v>19</v>
      </c>
      <c r="C56" s="2">
        <v>1</v>
      </c>
      <c r="D56" s="2">
        <v>1</v>
      </c>
      <c r="F56" t="str">
        <f>CONCATENATE(B56," ",C56, " ",D56)</f>
        <v xml:space="preserve"> sequential-search 1 1</v>
      </c>
      <c r="G56" s="3">
        <f xml:space="preserve"> 0 + 13.37</f>
        <v>13.37</v>
      </c>
    </row>
    <row r="57" spans="1:7" x14ac:dyDescent="0.25">
      <c r="A57" s="2">
        <v>0</v>
      </c>
      <c r="B57" s="2" t="s">
        <v>19</v>
      </c>
      <c r="C57" s="2">
        <v>1</v>
      </c>
      <c r="D57" s="2">
        <v>1</v>
      </c>
      <c r="F57" t="str">
        <f>CONCATENATE(B57," ",C57, " ",D57)</f>
        <v xml:space="preserve"> sequential-search 1 1</v>
      </c>
      <c r="G57" s="3">
        <f xml:space="preserve"> 0 + 5.3</f>
        <v>5.3</v>
      </c>
    </row>
    <row r="58" spans="1:7" x14ac:dyDescent="0.25">
      <c r="A58" s="2">
        <v>0</v>
      </c>
      <c r="B58" s="2" t="s">
        <v>19</v>
      </c>
      <c r="C58" s="2">
        <v>1</v>
      </c>
      <c r="D58" s="2">
        <v>1</v>
      </c>
      <c r="F58" t="str">
        <f>CONCATENATE(B58," ",C58, " ",D58)</f>
        <v xml:space="preserve"> sequential-search 1 1</v>
      </c>
      <c r="G58" s="3">
        <f xml:space="preserve"> 0 + 6.14</f>
        <v>6.14</v>
      </c>
    </row>
    <row r="59" spans="1:7" x14ac:dyDescent="0.25">
      <c r="A59" s="2">
        <v>0</v>
      </c>
      <c r="B59" s="2" t="s">
        <v>19</v>
      </c>
      <c r="C59" s="2">
        <v>1</v>
      </c>
      <c r="D59" s="2">
        <v>1</v>
      </c>
      <c r="F59" t="str">
        <f>CONCATENATE(B59," ",C59, " ",D59)</f>
        <v xml:space="preserve"> sequential-search 1 1</v>
      </c>
      <c r="G59" s="3">
        <f xml:space="preserve"> 0 + 12.82</f>
        <v>12.82</v>
      </c>
    </row>
    <row r="60" spans="1:7" x14ac:dyDescent="0.25">
      <c r="A60" s="2">
        <v>0</v>
      </c>
      <c r="B60" s="2" t="s">
        <v>19</v>
      </c>
      <c r="C60" s="2">
        <v>1</v>
      </c>
      <c r="D60" s="2">
        <v>1</v>
      </c>
      <c r="F60" t="str">
        <f>CONCATENATE(B60," ",C60, " ",D60)</f>
        <v xml:space="preserve"> sequential-search 1 1</v>
      </c>
      <c r="G60" s="3">
        <f xml:space="preserve"> 0 + 6.93</f>
        <v>6.93</v>
      </c>
    </row>
    <row r="61" spans="1:7" x14ac:dyDescent="0.25">
      <c r="A61" s="2">
        <v>0</v>
      </c>
      <c r="B61" s="2" t="s">
        <v>19</v>
      </c>
      <c r="C61" s="2">
        <v>1</v>
      </c>
      <c r="D61" s="2">
        <v>1</v>
      </c>
      <c r="F61" t="str">
        <f>CONCATENATE(B61," ",C61, " ",D61)</f>
        <v xml:space="preserve"> sequential-search 1 1</v>
      </c>
      <c r="G61" s="3">
        <f xml:space="preserve"> 0 + 5.26</f>
        <v>5.26</v>
      </c>
    </row>
    <row r="62" spans="1:7" x14ac:dyDescent="0.25">
      <c r="A62" s="2">
        <v>0</v>
      </c>
      <c r="B62" s="2" t="s">
        <v>19</v>
      </c>
      <c r="C62" s="2">
        <v>1</v>
      </c>
      <c r="D62" s="2">
        <v>1</v>
      </c>
      <c r="F62" t="str">
        <f>CONCATENATE(B62," ",C62, " ",D62)</f>
        <v xml:space="preserve"> sequential-search 1 1</v>
      </c>
      <c r="G62" s="3">
        <f xml:space="preserve"> 0 + 10.19</f>
        <v>10.19</v>
      </c>
    </row>
    <row r="63" spans="1:7" x14ac:dyDescent="0.25">
      <c r="A63" s="2">
        <v>0</v>
      </c>
      <c r="B63" s="2" t="s">
        <v>19</v>
      </c>
      <c r="C63" s="2">
        <v>1</v>
      </c>
      <c r="D63" s="2">
        <v>1</v>
      </c>
      <c r="F63" t="str">
        <f>CONCATENATE(B63," ",C63, " ",D63)</f>
        <v xml:space="preserve"> sequential-search 1 1</v>
      </c>
      <c r="G63" s="3">
        <f xml:space="preserve"> 0 + 7.39</f>
        <v>7.39</v>
      </c>
    </row>
    <row r="64" spans="1:7" x14ac:dyDescent="0.25">
      <c r="A64" s="2">
        <v>0</v>
      </c>
      <c r="B64" s="2" t="s">
        <v>19</v>
      </c>
      <c r="C64" s="2">
        <v>1</v>
      </c>
      <c r="D64" s="2">
        <v>1</v>
      </c>
      <c r="F64" t="str">
        <f>CONCATENATE(B64," ",C64, " ",D64)</f>
        <v xml:space="preserve"> sequential-search 1 1</v>
      </c>
      <c r="G64" s="3">
        <f xml:space="preserve"> 0 + 3.7</f>
        <v>3.7</v>
      </c>
    </row>
    <row r="65" spans="1:7" x14ac:dyDescent="0.25">
      <c r="A65" s="2">
        <v>0</v>
      </c>
      <c r="B65" s="2" t="s">
        <v>19</v>
      </c>
      <c r="C65" s="2">
        <v>1</v>
      </c>
      <c r="D65" s="2">
        <v>1</v>
      </c>
      <c r="F65" t="str">
        <f>CONCATENATE(B65," ",C65, " ",D65)</f>
        <v xml:space="preserve"> sequential-search 1 1</v>
      </c>
      <c r="G65" s="3">
        <f xml:space="preserve"> 0 + 14.25</f>
        <v>14.25</v>
      </c>
    </row>
    <row r="66" spans="1:7" x14ac:dyDescent="0.25">
      <c r="A66" s="2">
        <v>0</v>
      </c>
      <c r="B66" s="2" t="s">
        <v>19</v>
      </c>
      <c r="C66" s="2">
        <v>1</v>
      </c>
      <c r="D66" s="2">
        <v>1</v>
      </c>
      <c r="F66" t="str">
        <f>CONCATENATE(B66," ",C66, " ",D66)</f>
        <v xml:space="preserve"> sequential-search 1 1</v>
      </c>
      <c r="G66" s="3">
        <f xml:space="preserve"> 0 + 11.04</f>
        <v>11.04</v>
      </c>
    </row>
    <row r="67" spans="1:7" x14ac:dyDescent="0.25">
      <c r="A67" s="2">
        <v>0</v>
      </c>
      <c r="B67" s="2" t="s">
        <v>19</v>
      </c>
      <c r="C67" s="2">
        <v>1</v>
      </c>
      <c r="D67" s="2">
        <v>1</v>
      </c>
      <c r="F67" t="str">
        <f>CONCATENATE(B67," ",C67, " ",D67)</f>
        <v xml:space="preserve"> sequential-search 1 1</v>
      </c>
      <c r="G67" s="3">
        <f xml:space="preserve"> 0 + 3.28</f>
        <v>3.28</v>
      </c>
    </row>
    <row r="68" spans="1:7" x14ac:dyDescent="0.25">
      <c r="A68" s="2">
        <v>0</v>
      </c>
      <c r="B68" s="2" t="s">
        <v>19</v>
      </c>
      <c r="C68" s="2">
        <v>1</v>
      </c>
      <c r="D68" s="2">
        <v>1</v>
      </c>
      <c r="F68" t="str">
        <f>CONCATENATE(B68," ",C68, " ",D68)</f>
        <v xml:space="preserve"> sequential-search 1 1</v>
      </c>
      <c r="G68" s="3">
        <f xml:space="preserve"> 0 + 12.77</f>
        <v>12.77</v>
      </c>
    </row>
    <row r="69" spans="1:7" x14ac:dyDescent="0.25">
      <c r="A69" s="2">
        <v>0</v>
      </c>
      <c r="B69" s="2" t="s">
        <v>19</v>
      </c>
      <c r="C69" s="2">
        <v>1</v>
      </c>
      <c r="D69" s="2">
        <v>1</v>
      </c>
      <c r="F69" t="str">
        <f>CONCATENATE(B69," ",C69, " ",D69)</f>
        <v xml:space="preserve"> sequential-search 1 1</v>
      </c>
      <c r="G69" s="3">
        <f xml:space="preserve"> 0 + 6.3</f>
        <v>6.3</v>
      </c>
    </row>
    <row r="70" spans="1:7" x14ac:dyDescent="0.25">
      <c r="A70" s="2">
        <v>0</v>
      </c>
      <c r="B70" s="2" t="s">
        <v>19</v>
      </c>
      <c r="C70" s="2">
        <v>1</v>
      </c>
      <c r="D70" s="2">
        <v>1</v>
      </c>
      <c r="F70" t="str">
        <f>CONCATENATE(B70," ",C70, " ",D70)</f>
        <v xml:space="preserve"> sequential-search 1 1</v>
      </c>
      <c r="G70" s="3">
        <f xml:space="preserve"> 0 + 5.07</f>
        <v>5.07</v>
      </c>
    </row>
    <row r="71" spans="1:7" x14ac:dyDescent="0.25">
      <c r="A71" s="2">
        <v>0</v>
      </c>
      <c r="B71" s="2" t="s">
        <v>19</v>
      </c>
      <c r="C71" s="2">
        <v>1</v>
      </c>
      <c r="D71" s="2">
        <v>1</v>
      </c>
      <c r="F71" t="str">
        <f>CONCATENATE(B71," ",C71, " ",D71)</f>
        <v xml:space="preserve"> sequential-search 1 1</v>
      </c>
      <c r="G71" s="3">
        <f xml:space="preserve"> 0 + 13.79</f>
        <v>13.79</v>
      </c>
    </row>
    <row r="72" spans="1:7" x14ac:dyDescent="0.25">
      <c r="A72" s="2">
        <v>0</v>
      </c>
      <c r="B72" s="2" t="s">
        <v>19</v>
      </c>
      <c r="C72" s="2">
        <v>1</v>
      </c>
      <c r="D72" s="2">
        <v>1</v>
      </c>
      <c r="F72" t="str">
        <f>CONCATENATE(B72," ",C72, " ",D72)</f>
        <v xml:space="preserve"> sequential-search 1 1</v>
      </c>
      <c r="G72" s="3">
        <f xml:space="preserve"> 0 + 5.79</f>
        <v>5.79</v>
      </c>
    </row>
    <row r="73" spans="1:7" x14ac:dyDescent="0.25">
      <c r="A73" s="2">
        <v>0</v>
      </c>
      <c r="B73" s="2" t="s">
        <v>19</v>
      </c>
      <c r="C73" s="2">
        <v>1</v>
      </c>
      <c r="D73" s="2">
        <v>1</v>
      </c>
      <c r="F73" t="str">
        <f>CONCATENATE(B73," ",C73, " ",D73)</f>
        <v xml:space="preserve"> sequential-search 1 1</v>
      </c>
      <c r="G73" s="3">
        <f xml:space="preserve"> 0 + 4.96</f>
        <v>4.96</v>
      </c>
    </row>
    <row r="74" spans="1:7" x14ac:dyDescent="0.25">
      <c r="A74" s="2">
        <v>0</v>
      </c>
      <c r="B74" s="2" t="s">
        <v>19</v>
      </c>
      <c r="C74" s="2">
        <v>1</v>
      </c>
      <c r="D74" s="2">
        <v>1</v>
      </c>
      <c r="F74" t="str">
        <f>CONCATENATE(B74," ",C74, " ",D74)</f>
        <v xml:space="preserve"> sequential-search 1 1</v>
      </c>
      <c r="G74" s="3">
        <f xml:space="preserve"> 0 + 13.68</f>
        <v>13.68</v>
      </c>
    </row>
    <row r="75" spans="1:7" x14ac:dyDescent="0.25">
      <c r="A75" s="2">
        <v>0</v>
      </c>
      <c r="B75" s="2" t="s">
        <v>19</v>
      </c>
      <c r="C75" s="2">
        <v>1</v>
      </c>
      <c r="D75" s="2">
        <v>1</v>
      </c>
      <c r="F75" t="str">
        <f>CONCATENATE(B75," ",C75, " ",D75)</f>
        <v xml:space="preserve"> sequential-search 1 1</v>
      </c>
      <c r="G75" s="3">
        <f xml:space="preserve"> 0 + 4.31</f>
        <v>4.3099999999999996</v>
      </c>
    </row>
    <row r="76" spans="1:7" x14ac:dyDescent="0.25">
      <c r="A76" s="2">
        <v>0</v>
      </c>
      <c r="B76" s="2" t="s">
        <v>19</v>
      </c>
      <c r="C76" s="2">
        <v>1</v>
      </c>
      <c r="D76" s="2">
        <v>1</v>
      </c>
      <c r="F76" t="str">
        <f>CONCATENATE(B76," ",C76, " ",D76)</f>
        <v xml:space="preserve"> sequential-search 1 1</v>
      </c>
      <c r="G76" s="3">
        <f xml:space="preserve"> 0 + 5.41</f>
        <v>5.41</v>
      </c>
    </row>
    <row r="77" spans="1:7" x14ac:dyDescent="0.25">
      <c r="A77" s="2">
        <v>0</v>
      </c>
      <c r="B77" s="2" t="s">
        <v>19</v>
      </c>
      <c r="C77" s="2">
        <v>1</v>
      </c>
      <c r="D77" s="2">
        <v>1</v>
      </c>
      <c r="F77" t="str">
        <f>CONCATENATE(B77," ",C77, " ",D77)</f>
        <v xml:space="preserve"> sequential-search 1 1</v>
      </c>
      <c r="G77" s="3">
        <f xml:space="preserve"> 0 + 11.03</f>
        <v>11.03</v>
      </c>
    </row>
    <row r="78" spans="1:7" x14ac:dyDescent="0.25">
      <c r="A78" s="2">
        <v>0</v>
      </c>
      <c r="B78" s="2" t="s">
        <v>19</v>
      </c>
      <c r="C78" s="2">
        <v>1</v>
      </c>
      <c r="D78" s="2">
        <v>1</v>
      </c>
      <c r="F78" t="str">
        <f>CONCATENATE(B78," ",C78, " ",D78)</f>
        <v xml:space="preserve"> sequential-search 1 1</v>
      </c>
      <c r="G78" s="3">
        <f xml:space="preserve"> 0 + 4.36</f>
        <v>4.3600000000000003</v>
      </c>
    </row>
    <row r="79" spans="1:7" x14ac:dyDescent="0.25">
      <c r="A79" s="2">
        <v>0</v>
      </c>
      <c r="B79" s="2" t="s">
        <v>19</v>
      </c>
      <c r="C79" s="2">
        <v>1</v>
      </c>
      <c r="D79" s="2">
        <v>1</v>
      </c>
      <c r="F79" t="str">
        <f>CONCATENATE(B79," ",C79, " ",D79)</f>
        <v xml:space="preserve"> sequential-search 1 1</v>
      </c>
      <c r="G79" s="3">
        <f xml:space="preserve"> 0 + 4.3</f>
        <v>4.3</v>
      </c>
    </row>
    <row r="80" spans="1:7" x14ac:dyDescent="0.25">
      <c r="A80" s="2">
        <v>0</v>
      </c>
      <c r="B80" s="2" t="s">
        <v>19</v>
      </c>
      <c r="C80" s="2">
        <v>1</v>
      </c>
      <c r="D80" s="2">
        <v>1</v>
      </c>
      <c r="F80" t="str">
        <f>CONCATENATE(B80," ",C80, " ",D80)</f>
        <v xml:space="preserve"> sequential-search 1 1</v>
      </c>
      <c r="G80" s="3">
        <f xml:space="preserve"> 0 + 14.06</f>
        <v>14.06</v>
      </c>
    </row>
    <row r="81" spans="1:7" x14ac:dyDescent="0.25">
      <c r="A81" s="2">
        <v>0</v>
      </c>
      <c r="B81" s="2" t="s">
        <v>19</v>
      </c>
      <c r="C81" s="2">
        <v>1</v>
      </c>
      <c r="D81" s="2">
        <v>1</v>
      </c>
      <c r="F81" t="str">
        <f>CONCATENATE(B81," ",C81, " ",D81)</f>
        <v xml:space="preserve"> sequential-search 1 1</v>
      </c>
      <c r="G81" s="3">
        <f xml:space="preserve"> 0 + 6.53</f>
        <v>6.53</v>
      </c>
    </row>
    <row r="82" spans="1:7" x14ac:dyDescent="0.25">
      <c r="A82" s="2">
        <v>0</v>
      </c>
      <c r="B82" s="2" t="s">
        <v>19</v>
      </c>
      <c r="C82" s="2">
        <v>1</v>
      </c>
      <c r="D82" s="2">
        <v>1</v>
      </c>
      <c r="F82" t="str">
        <f>CONCATENATE(B82," ",C82, " ",D82)</f>
        <v xml:space="preserve"> sequential-search 1 1</v>
      </c>
      <c r="G82" s="3">
        <f xml:space="preserve"> 0 + 4.2</f>
        <v>4.2</v>
      </c>
    </row>
    <row r="83" spans="1:7" x14ac:dyDescent="0.25">
      <c r="A83" s="2">
        <v>0</v>
      </c>
      <c r="B83" s="2" t="s">
        <v>19</v>
      </c>
      <c r="C83" s="2">
        <v>1</v>
      </c>
      <c r="D83" s="2">
        <v>1</v>
      </c>
      <c r="F83" t="str">
        <f>CONCATENATE(B83," ",C83, " ",D83)</f>
        <v xml:space="preserve"> sequential-search 1 1</v>
      </c>
      <c r="G83" s="3">
        <f xml:space="preserve"> 0 + 13.93</f>
        <v>13.93</v>
      </c>
    </row>
    <row r="84" spans="1:7" x14ac:dyDescent="0.25">
      <c r="A84" s="2">
        <v>0</v>
      </c>
      <c r="B84" s="2" t="s">
        <v>19</v>
      </c>
      <c r="C84" s="2">
        <v>1</v>
      </c>
      <c r="D84" s="2">
        <v>1</v>
      </c>
      <c r="F84" t="str">
        <f>CONCATENATE(B84," ",C84, " ",D84)</f>
        <v xml:space="preserve"> sequential-search 1 1</v>
      </c>
      <c r="G84" s="3">
        <f xml:space="preserve"> 0 + 9.5</f>
        <v>9.5</v>
      </c>
    </row>
    <row r="85" spans="1:7" x14ac:dyDescent="0.25">
      <c r="A85" s="2">
        <v>0</v>
      </c>
      <c r="B85" s="2" t="s">
        <v>19</v>
      </c>
      <c r="C85" s="2">
        <v>1</v>
      </c>
      <c r="D85" s="2">
        <v>1</v>
      </c>
      <c r="F85" t="str">
        <f>CONCATENATE(B85," ",C85, " ",D85)</f>
        <v xml:space="preserve"> sequential-search 1 1</v>
      </c>
      <c r="G85" s="3">
        <f xml:space="preserve"> 0 + 6.72</f>
        <v>6.72</v>
      </c>
    </row>
    <row r="86" spans="1:7" x14ac:dyDescent="0.25">
      <c r="A86" s="2">
        <v>0</v>
      </c>
      <c r="B86" s="2" t="s">
        <v>19</v>
      </c>
      <c r="C86" s="2">
        <v>1</v>
      </c>
      <c r="D86" s="2">
        <v>1</v>
      </c>
      <c r="F86" t="str">
        <f>CONCATENATE(B86," ",C86, " ",D86)</f>
        <v xml:space="preserve"> sequential-search 1 1</v>
      </c>
      <c r="G86" s="3">
        <f xml:space="preserve"> 0 + 13.69</f>
        <v>13.69</v>
      </c>
    </row>
    <row r="87" spans="1:7" x14ac:dyDescent="0.25">
      <c r="A87" s="2">
        <v>0</v>
      </c>
      <c r="B87" s="2" t="s">
        <v>19</v>
      </c>
      <c r="C87" s="2">
        <v>1</v>
      </c>
      <c r="D87" s="2">
        <v>1</v>
      </c>
      <c r="F87" t="str">
        <f>CONCATENATE(B87," ",C87, " ",D87)</f>
        <v xml:space="preserve"> sequential-search 1 1</v>
      </c>
      <c r="G87" s="3">
        <f xml:space="preserve"> 0 + 6.96</f>
        <v>6.96</v>
      </c>
    </row>
    <row r="88" spans="1:7" x14ac:dyDescent="0.25">
      <c r="A88" s="2">
        <v>0</v>
      </c>
      <c r="B88" s="2" t="s">
        <v>19</v>
      </c>
      <c r="C88" s="2">
        <v>1</v>
      </c>
      <c r="D88" s="2">
        <v>1</v>
      </c>
      <c r="F88" t="str">
        <f>CONCATENATE(B88," ",C88, " ",D88)</f>
        <v xml:space="preserve"> sequential-search 1 1</v>
      </c>
      <c r="G88" s="3">
        <f xml:space="preserve"> 0 + 5.3</f>
        <v>5.3</v>
      </c>
    </row>
    <row r="89" spans="1:7" x14ac:dyDescent="0.25">
      <c r="A89" s="2">
        <v>0</v>
      </c>
      <c r="B89" s="2" t="s">
        <v>19</v>
      </c>
      <c r="C89" s="2">
        <v>1</v>
      </c>
      <c r="D89" s="2">
        <v>1</v>
      </c>
      <c r="F89" t="str">
        <f>CONCATENATE(B89," ",C89, " ",D89)</f>
        <v xml:space="preserve"> sequential-search 1 1</v>
      </c>
      <c r="G89" s="3">
        <f xml:space="preserve"> 0 + 12.8</f>
        <v>12.8</v>
      </c>
    </row>
    <row r="90" spans="1:7" x14ac:dyDescent="0.25">
      <c r="A90" s="2">
        <v>0</v>
      </c>
      <c r="B90" s="2" t="s">
        <v>19</v>
      </c>
      <c r="C90" s="2">
        <v>1</v>
      </c>
      <c r="D90" s="2">
        <v>1</v>
      </c>
      <c r="F90" t="str">
        <f>CONCATENATE(B90," ",C90, " ",D90)</f>
        <v xml:space="preserve"> sequential-search 1 1</v>
      </c>
      <c r="G90" s="3">
        <f xml:space="preserve"> 0 + 6.39</f>
        <v>6.39</v>
      </c>
    </row>
    <row r="91" spans="1:7" x14ac:dyDescent="0.25">
      <c r="A91" s="2">
        <v>0</v>
      </c>
      <c r="B91" s="2" t="s">
        <v>19</v>
      </c>
      <c r="C91" s="2">
        <v>1</v>
      </c>
      <c r="D91" s="2">
        <v>1</v>
      </c>
      <c r="F91" t="str">
        <f>CONCATENATE(B91," ",C91, " ",D91)</f>
        <v xml:space="preserve"> sequential-search 1 1</v>
      </c>
      <c r="G91" s="3">
        <f xml:space="preserve"> 0 + 4.55</f>
        <v>4.55</v>
      </c>
    </row>
    <row r="92" spans="1:7" x14ac:dyDescent="0.25">
      <c r="A92" s="2">
        <v>0</v>
      </c>
      <c r="B92" s="2" t="s">
        <v>19</v>
      </c>
      <c r="C92" s="2">
        <v>1</v>
      </c>
      <c r="D92" s="2">
        <v>1</v>
      </c>
      <c r="F92" t="str">
        <f>CONCATENATE(B92," ",C92, " ",D92)</f>
        <v xml:space="preserve"> sequential-search 1 1</v>
      </c>
      <c r="G92" s="3">
        <f xml:space="preserve"> 0 + 13.9</f>
        <v>13.9</v>
      </c>
    </row>
    <row r="93" spans="1:7" x14ac:dyDescent="0.25">
      <c r="A93" s="2">
        <v>0</v>
      </c>
      <c r="B93" s="2" t="s">
        <v>19</v>
      </c>
      <c r="C93" s="2">
        <v>1</v>
      </c>
      <c r="D93" s="2">
        <v>1</v>
      </c>
      <c r="F93" t="str">
        <f>CONCATENATE(B93," ",C93, " ",D93)</f>
        <v xml:space="preserve"> sequential-search 1 1</v>
      </c>
      <c r="G93" s="3">
        <f xml:space="preserve"> 0 + 6.05</f>
        <v>6.05</v>
      </c>
    </row>
    <row r="94" spans="1:7" x14ac:dyDescent="0.25">
      <c r="A94" s="2">
        <v>0</v>
      </c>
      <c r="B94" s="2" t="s">
        <v>19</v>
      </c>
      <c r="C94" s="2">
        <v>1</v>
      </c>
      <c r="D94" s="2">
        <v>1</v>
      </c>
      <c r="F94" t="str">
        <f>CONCATENATE(B94," ",C94, " ",D94)</f>
        <v xml:space="preserve"> sequential-search 1 1</v>
      </c>
      <c r="G94" s="3">
        <f xml:space="preserve"> 0 + 6.38</f>
        <v>6.38</v>
      </c>
    </row>
    <row r="95" spans="1:7" x14ac:dyDescent="0.25">
      <c r="A95" s="2">
        <v>0</v>
      </c>
      <c r="B95" s="2" t="s">
        <v>19</v>
      </c>
      <c r="C95" s="2">
        <v>1</v>
      </c>
      <c r="D95" s="2">
        <v>1</v>
      </c>
      <c r="F95" t="str">
        <f>CONCATENATE(B95," ",C95, " ",D95)</f>
        <v xml:space="preserve"> sequential-search 1 1</v>
      </c>
      <c r="G95" s="3">
        <f xml:space="preserve"> 0 + 12.41</f>
        <v>12.41</v>
      </c>
    </row>
    <row r="96" spans="1:7" x14ac:dyDescent="0.25">
      <c r="A96" s="2">
        <v>0</v>
      </c>
      <c r="B96" s="2" t="s">
        <v>19</v>
      </c>
      <c r="C96" s="2">
        <v>1</v>
      </c>
      <c r="D96" s="2">
        <v>1</v>
      </c>
      <c r="F96" t="str">
        <f>CONCATENATE(B96," ",C96, " ",D96)</f>
        <v xml:space="preserve"> sequential-search 1 1</v>
      </c>
      <c r="G96" s="3">
        <f xml:space="preserve"> 0 + 5.56</f>
        <v>5.56</v>
      </c>
    </row>
    <row r="97" spans="1:7" x14ac:dyDescent="0.25">
      <c r="A97" s="2">
        <v>0</v>
      </c>
      <c r="B97" s="2" t="s">
        <v>19</v>
      </c>
      <c r="C97" s="2">
        <v>1</v>
      </c>
      <c r="D97" s="2">
        <v>1</v>
      </c>
      <c r="F97" t="str">
        <f>CONCATENATE(B97," ",C97, " ",D97)</f>
        <v xml:space="preserve"> sequential-search 1 1</v>
      </c>
      <c r="G97" s="3">
        <f xml:space="preserve"> 0 + 5.36</f>
        <v>5.36</v>
      </c>
    </row>
    <row r="98" spans="1:7" x14ac:dyDescent="0.25">
      <c r="A98" s="2">
        <v>0</v>
      </c>
      <c r="B98" s="2" t="s">
        <v>19</v>
      </c>
      <c r="C98" s="2">
        <v>1</v>
      </c>
      <c r="D98" s="2">
        <v>1</v>
      </c>
      <c r="F98" t="str">
        <f>CONCATENATE(B98," ",C98, " ",D98)</f>
        <v xml:space="preserve"> sequential-search 1 1</v>
      </c>
      <c r="G98" s="3">
        <f xml:space="preserve"> 0 + 16.25</f>
        <v>16.25</v>
      </c>
    </row>
    <row r="99" spans="1:7" x14ac:dyDescent="0.25">
      <c r="A99" s="2">
        <v>0</v>
      </c>
      <c r="B99" s="2" t="s">
        <v>19</v>
      </c>
      <c r="C99" s="2">
        <v>1</v>
      </c>
      <c r="D99" s="2">
        <v>1</v>
      </c>
      <c r="F99" t="str">
        <f>CONCATENATE(B99," ",C99, " ",D99)</f>
        <v xml:space="preserve"> sequential-search 1 1</v>
      </c>
      <c r="G99" s="3">
        <f xml:space="preserve"> 0 + 8.53</f>
        <v>8.5299999999999994</v>
      </c>
    </row>
    <row r="100" spans="1:7" x14ac:dyDescent="0.25">
      <c r="A100" s="2">
        <v>0</v>
      </c>
      <c r="B100" s="2" t="s">
        <v>19</v>
      </c>
      <c r="C100" s="2">
        <v>1</v>
      </c>
      <c r="D100" s="2">
        <v>1</v>
      </c>
      <c r="F100" t="str">
        <f>CONCATENATE(B100," ",C100, " ",D100)</f>
        <v xml:space="preserve"> sequential-search 1 1</v>
      </c>
      <c r="G100" s="3">
        <f xml:space="preserve"> 0 + 8.75</f>
        <v>8.75</v>
      </c>
    </row>
    <row r="101" spans="1:7" x14ac:dyDescent="0.25">
      <c r="A101" s="2">
        <v>0</v>
      </c>
      <c r="B101" s="2" t="s">
        <v>19</v>
      </c>
      <c r="C101" s="2">
        <v>1</v>
      </c>
      <c r="D101" s="2">
        <v>1</v>
      </c>
      <c r="F101" t="str">
        <f>CONCATENATE(B101," ",C101, " ",D101)</f>
        <v xml:space="preserve"> sequential-search 1 1</v>
      </c>
      <c r="G101" s="3">
        <f xml:space="preserve"> 0 + 11.95</f>
        <v>11.95</v>
      </c>
    </row>
    <row r="102" spans="1:7" x14ac:dyDescent="0.25">
      <c r="A102" s="2">
        <v>0</v>
      </c>
      <c r="B102" s="2" t="s">
        <v>19</v>
      </c>
      <c r="C102" s="2">
        <v>1</v>
      </c>
      <c r="D102" s="2">
        <v>1</v>
      </c>
      <c r="F102" t="str">
        <f>CONCATENATE(B102," ",C102, " ",D102)</f>
        <v xml:space="preserve"> sequential-search 1 1</v>
      </c>
      <c r="G102" s="3">
        <f xml:space="preserve"> 0 + 8.29</f>
        <v>8.2899999999999991</v>
      </c>
    </row>
    <row r="103" spans="1:7" x14ac:dyDescent="0.25">
      <c r="A103" s="2">
        <v>0</v>
      </c>
      <c r="B103" s="2" t="s">
        <v>19</v>
      </c>
      <c r="C103" s="2">
        <v>1</v>
      </c>
      <c r="D103" s="2">
        <v>1</v>
      </c>
      <c r="F103" t="str">
        <f>CONCATENATE(B103," ",C103, " ",D103)</f>
        <v xml:space="preserve"> sequential-search 1 1</v>
      </c>
      <c r="G103" s="3">
        <f xml:space="preserve"> 0 + 6.32</f>
        <v>6.32</v>
      </c>
    </row>
    <row r="104" spans="1:7" x14ac:dyDescent="0.25">
      <c r="A104" s="2">
        <v>0</v>
      </c>
      <c r="B104" s="2" t="s">
        <v>19</v>
      </c>
      <c r="C104" s="2">
        <v>1</v>
      </c>
      <c r="D104" s="2">
        <v>1</v>
      </c>
      <c r="F104" t="str">
        <f>CONCATENATE(B104," ",C104, " ",D104)</f>
        <v xml:space="preserve"> sequential-search 1 1</v>
      </c>
      <c r="G104" s="3">
        <f xml:space="preserve"> 0 + 14.63</f>
        <v>14.63</v>
      </c>
    </row>
    <row r="105" spans="1:7" x14ac:dyDescent="0.25">
      <c r="A105" s="2">
        <v>0</v>
      </c>
      <c r="B105" s="2" t="s">
        <v>19</v>
      </c>
      <c r="C105" s="2">
        <v>1</v>
      </c>
      <c r="D105" s="2">
        <v>1</v>
      </c>
      <c r="F105" t="str">
        <f>CONCATENATE(B105," ",C105, " ",D105)</f>
        <v xml:space="preserve"> sequential-search 1 1</v>
      </c>
      <c r="G105" s="3">
        <f xml:space="preserve"> 0 + 3.06</f>
        <v>3.06</v>
      </c>
    </row>
    <row r="106" spans="1:7" x14ac:dyDescent="0.25">
      <c r="A106" s="2">
        <v>0</v>
      </c>
      <c r="B106" s="2" t="s">
        <v>19</v>
      </c>
      <c r="C106" s="2">
        <v>1</v>
      </c>
      <c r="D106" s="2">
        <v>1</v>
      </c>
      <c r="F106" t="str">
        <f>CONCATENATE(B106," ",C106, " ",D106)</f>
        <v xml:space="preserve"> sequential-search 1 1</v>
      </c>
      <c r="G106" s="3">
        <f xml:space="preserve"> 0 + 5.24</f>
        <v>5.24</v>
      </c>
    </row>
    <row r="107" spans="1:7" x14ac:dyDescent="0.25">
      <c r="A107" s="2">
        <v>0</v>
      </c>
      <c r="B107" s="2" t="s">
        <v>19</v>
      </c>
      <c r="C107" s="2">
        <v>1</v>
      </c>
      <c r="D107" s="2">
        <v>1</v>
      </c>
      <c r="F107" t="str">
        <f>CONCATENATE(B107," ",C107, " ",D107)</f>
        <v xml:space="preserve"> sequential-search 1 1</v>
      </c>
      <c r="G107" s="3">
        <f xml:space="preserve"> 0 + 13.29</f>
        <v>13.29</v>
      </c>
    </row>
    <row r="108" spans="1:7" x14ac:dyDescent="0.25">
      <c r="A108" s="2">
        <v>0</v>
      </c>
      <c r="B108" s="2" t="s">
        <v>19</v>
      </c>
      <c r="C108" s="2">
        <v>1</v>
      </c>
      <c r="D108" s="2">
        <v>1</v>
      </c>
      <c r="F108" t="str">
        <f>CONCATENATE(B108," ",C108, " ",D108)</f>
        <v xml:space="preserve"> sequential-search 1 1</v>
      </c>
      <c r="G108" s="3">
        <f xml:space="preserve"> 0 + 5.87</f>
        <v>5.87</v>
      </c>
    </row>
    <row r="109" spans="1:7" x14ac:dyDescent="0.25">
      <c r="A109" s="2">
        <v>0</v>
      </c>
      <c r="B109" s="2" t="s">
        <v>19</v>
      </c>
      <c r="C109" s="2">
        <v>1</v>
      </c>
      <c r="D109" s="2">
        <v>1</v>
      </c>
      <c r="F109" t="str">
        <f>CONCATENATE(B109," ",C109, " ",D109)</f>
        <v xml:space="preserve"> sequential-search 1 1</v>
      </c>
      <c r="G109" s="3">
        <f xml:space="preserve"> 0 + 6.12</f>
        <v>6.12</v>
      </c>
    </row>
    <row r="110" spans="1:7" x14ac:dyDescent="0.25">
      <c r="A110" s="2">
        <v>0</v>
      </c>
      <c r="B110" s="2" t="s">
        <v>19</v>
      </c>
      <c r="C110" s="2">
        <v>1</v>
      </c>
      <c r="D110" s="2">
        <v>1</v>
      </c>
      <c r="F110" t="str">
        <f>CONCATENATE(B110," ",C110, " ",D110)</f>
        <v xml:space="preserve"> sequential-search 1 1</v>
      </c>
      <c r="G110" s="3">
        <f xml:space="preserve"> 0 + 13.91</f>
        <v>13.91</v>
      </c>
    </row>
    <row r="111" spans="1:7" x14ac:dyDescent="0.25">
      <c r="A111" s="2">
        <v>0</v>
      </c>
      <c r="B111" s="2" t="s">
        <v>19</v>
      </c>
      <c r="C111" s="2">
        <v>1</v>
      </c>
      <c r="D111" s="2">
        <v>1</v>
      </c>
      <c r="F111" t="str">
        <f>CONCATENATE(B111," ",C111, " ",D111)</f>
        <v xml:space="preserve"> sequential-search 1 1</v>
      </c>
      <c r="G111" s="3">
        <f xml:space="preserve"> 0 + 6.98</f>
        <v>6.98</v>
      </c>
    </row>
    <row r="112" spans="1:7" x14ac:dyDescent="0.25">
      <c r="A112" s="2">
        <v>0</v>
      </c>
      <c r="B112" s="2" t="s">
        <v>19</v>
      </c>
      <c r="C112" s="2">
        <v>1</v>
      </c>
      <c r="D112" s="2">
        <v>1</v>
      </c>
      <c r="F112" t="str">
        <f>CONCATENATE(B112," ",C112, " ",D112)</f>
        <v xml:space="preserve"> sequential-search 1 1</v>
      </c>
      <c r="G112" s="3">
        <f xml:space="preserve"> 0 + 7.16</f>
        <v>7.16</v>
      </c>
    </row>
    <row r="113" spans="1:7" x14ac:dyDescent="0.25">
      <c r="A113" s="2">
        <v>0</v>
      </c>
      <c r="B113" s="2" t="s">
        <v>19</v>
      </c>
      <c r="C113" s="2">
        <v>1</v>
      </c>
      <c r="D113" s="2">
        <v>1</v>
      </c>
      <c r="F113" t="str">
        <f>CONCATENATE(B113," ",C113, " ",D113)</f>
        <v xml:space="preserve"> sequential-search 1 1</v>
      </c>
      <c r="G113" s="3">
        <f xml:space="preserve"> 0 + 16.28</f>
        <v>16.28</v>
      </c>
    </row>
    <row r="114" spans="1:7" x14ac:dyDescent="0.25">
      <c r="A114" s="2">
        <v>0</v>
      </c>
      <c r="B114" s="2" t="s">
        <v>19</v>
      </c>
      <c r="C114" s="2">
        <v>1</v>
      </c>
      <c r="D114" s="2">
        <v>1</v>
      </c>
      <c r="F114" t="str">
        <f>CONCATENATE(B114," ",C114, " ",D114)</f>
        <v xml:space="preserve"> sequential-search 1 1</v>
      </c>
      <c r="G114" s="3">
        <f xml:space="preserve"> 0 + 7.36</f>
        <v>7.36</v>
      </c>
    </row>
    <row r="115" spans="1:7" x14ac:dyDescent="0.25">
      <c r="A115" s="2">
        <v>0</v>
      </c>
      <c r="B115" s="2" t="s">
        <v>19</v>
      </c>
      <c r="C115" s="2">
        <v>1</v>
      </c>
      <c r="D115" s="2">
        <v>1</v>
      </c>
      <c r="F115" t="str">
        <f>CONCATENATE(B115," ",C115, " ",D115)</f>
        <v xml:space="preserve"> sequential-search 1 1</v>
      </c>
      <c r="G115" s="3">
        <f xml:space="preserve"> 0 + 6.2</f>
        <v>6.2</v>
      </c>
    </row>
    <row r="116" spans="1:7" x14ac:dyDescent="0.25">
      <c r="A116" s="2">
        <v>0</v>
      </c>
      <c r="B116" s="2" t="s">
        <v>19</v>
      </c>
      <c r="C116" s="2">
        <v>1</v>
      </c>
      <c r="D116" s="2">
        <v>1</v>
      </c>
      <c r="F116" t="str">
        <f>CONCATENATE(B116," ",C116, " ",D116)</f>
        <v xml:space="preserve"> sequential-search 1 1</v>
      </c>
      <c r="G116" s="3">
        <f xml:space="preserve"> 0 + 16.9</f>
        <v>16.899999999999999</v>
      </c>
    </row>
    <row r="117" spans="1:7" x14ac:dyDescent="0.25">
      <c r="A117" s="2">
        <v>0</v>
      </c>
      <c r="B117" s="2" t="s">
        <v>19</v>
      </c>
      <c r="C117" s="2">
        <v>1</v>
      </c>
      <c r="D117" s="2">
        <v>1</v>
      </c>
      <c r="F117" t="str">
        <f>CONCATENATE(B117," ",C117, " ",D117)</f>
        <v xml:space="preserve"> sequential-search 1 1</v>
      </c>
      <c r="G117" s="3">
        <f xml:space="preserve"> 0 + 8.5</f>
        <v>8.5</v>
      </c>
    </row>
    <row r="118" spans="1:7" x14ac:dyDescent="0.25">
      <c r="A118" s="2">
        <v>0</v>
      </c>
      <c r="B118" s="2" t="s">
        <v>19</v>
      </c>
      <c r="C118" s="2">
        <v>1</v>
      </c>
      <c r="D118" s="2">
        <v>1</v>
      </c>
      <c r="F118" t="str">
        <f>CONCATENATE(B118," ",C118, " ",D118)</f>
        <v xml:space="preserve"> sequential-search 1 1</v>
      </c>
      <c r="G118" s="3">
        <f xml:space="preserve"> 0 + 7.7</f>
        <v>7.7</v>
      </c>
    </row>
    <row r="119" spans="1:7" x14ac:dyDescent="0.25">
      <c r="A119" s="2">
        <v>0</v>
      </c>
      <c r="B119" s="2" t="s">
        <v>19</v>
      </c>
      <c r="C119" s="2">
        <v>1</v>
      </c>
      <c r="D119" s="2">
        <v>1</v>
      </c>
      <c r="F119" t="str">
        <f>CONCATENATE(B119," ",C119, " ",D119)</f>
        <v xml:space="preserve"> sequential-search 1 1</v>
      </c>
      <c r="G119" s="3">
        <f xml:space="preserve"> 0 + 19.56</f>
        <v>19.559999999999999</v>
      </c>
    </row>
    <row r="120" spans="1:7" x14ac:dyDescent="0.25">
      <c r="A120" s="2">
        <v>0</v>
      </c>
      <c r="B120" s="2" t="s">
        <v>19</v>
      </c>
      <c r="C120" s="2">
        <v>1</v>
      </c>
      <c r="D120" s="2">
        <v>1</v>
      </c>
      <c r="F120" t="str">
        <f>CONCATENATE(B120," ",C120, " ",D120)</f>
        <v xml:space="preserve"> sequential-search 1 1</v>
      </c>
      <c r="G120" s="3">
        <f xml:space="preserve"> 0 + 7.81</f>
        <v>7.81</v>
      </c>
    </row>
    <row r="121" spans="1:7" x14ac:dyDescent="0.25">
      <c r="A121" s="2">
        <v>0</v>
      </c>
      <c r="B121" s="2" t="s">
        <v>19</v>
      </c>
      <c r="C121" s="2">
        <v>1</v>
      </c>
      <c r="D121" s="2">
        <v>1</v>
      </c>
      <c r="F121" t="str">
        <f>CONCATENATE(B121," ",C121, " ",D121)</f>
        <v xml:space="preserve"> sequential-search 1 1</v>
      </c>
      <c r="G121" s="3">
        <f xml:space="preserve"> 0 + 6.57</f>
        <v>6.57</v>
      </c>
    </row>
    <row r="122" spans="1:7" x14ac:dyDescent="0.25">
      <c r="A122" s="2">
        <v>0</v>
      </c>
      <c r="B122" s="2" t="s">
        <v>19</v>
      </c>
      <c r="C122" s="2">
        <v>1</v>
      </c>
      <c r="D122" s="2">
        <v>1</v>
      </c>
      <c r="F122" t="str">
        <f>CONCATENATE(B122," ",C122, " ",D122)</f>
        <v xml:space="preserve"> sequential-search 1 1</v>
      </c>
      <c r="G122" s="3">
        <f xml:space="preserve"> 0 + 13.67</f>
        <v>13.67</v>
      </c>
    </row>
    <row r="123" spans="1:7" x14ac:dyDescent="0.25">
      <c r="A123" s="2">
        <v>0</v>
      </c>
      <c r="B123" s="2" t="s">
        <v>19</v>
      </c>
      <c r="C123" s="2">
        <v>1</v>
      </c>
      <c r="D123" s="2">
        <v>1</v>
      </c>
      <c r="F123" t="str">
        <f>CONCATENATE(B123," ",C123, " ",D123)</f>
        <v xml:space="preserve"> sequential-search 1 1</v>
      </c>
      <c r="G123" s="3">
        <f xml:space="preserve"> 0 + 8.01</f>
        <v>8.01</v>
      </c>
    </row>
    <row r="124" spans="1:7" x14ac:dyDescent="0.25">
      <c r="A124" s="2">
        <v>0</v>
      </c>
      <c r="B124" s="2" t="s">
        <v>19</v>
      </c>
      <c r="C124" s="2">
        <v>1</v>
      </c>
      <c r="D124" s="2">
        <v>1</v>
      </c>
      <c r="F124" t="str">
        <f>CONCATENATE(B124," ",C124, " ",D124)</f>
        <v xml:space="preserve"> sequential-search 1 1</v>
      </c>
      <c r="G124" s="3">
        <f xml:space="preserve"> 0 + 5.94</f>
        <v>5.94</v>
      </c>
    </row>
    <row r="125" spans="1:7" x14ac:dyDescent="0.25">
      <c r="A125" s="2">
        <v>0</v>
      </c>
      <c r="B125" s="2" t="s">
        <v>19</v>
      </c>
      <c r="C125" s="2">
        <v>1</v>
      </c>
      <c r="D125" s="2">
        <v>1</v>
      </c>
      <c r="F125" t="str">
        <f>CONCATENATE(B125," ",C125, " ",D125)</f>
        <v xml:space="preserve"> sequential-search 1 1</v>
      </c>
      <c r="G125" s="3">
        <f xml:space="preserve"> 0 + 13.28</f>
        <v>13.28</v>
      </c>
    </row>
    <row r="126" spans="1:7" x14ac:dyDescent="0.25">
      <c r="A126" s="2">
        <v>0</v>
      </c>
      <c r="B126" s="2" t="s">
        <v>19</v>
      </c>
      <c r="C126" s="2">
        <v>1</v>
      </c>
      <c r="D126" s="2">
        <v>1</v>
      </c>
      <c r="F126" t="str">
        <f>CONCATENATE(B126," ",C126, " ",D126)</f>
        <v xml:space="preserve"> sequential-search 1 1</v>
      </c>
      <c r="G126" s="3">
        <f xml:space="preserve"> 0 + 7.03</f>
        <v>7.03</v>
      </c>
    </row>
    <row r="127" spans="1:7" x14ac:dyDescent="0.25">
      <c r="A127" s="2">
        <v>0</v>
      </c>
      <c r="B127" s="2" t="s">
        <v>19</v>
      </c>
      <c r="C127" s="2">
        <v>1</v>
      </c>
      <c r="D127" s="2">
        <v>1</v>
      </c>
      <c r="F127" t="str">
        <f>CONCATENATE(B127," ",C127, " ",D127)</f>
        <v xml:space="preserve"> sequential-search 1 1</v>
      </c>
      <c r="G127" s="3">
        <f xml:space="preserve"> 0 + 5.17</f>
        <v>5.17</v>
      </c>
    </row>
    <row r="128" spans="1:7" x14ac:dyDescent="0.25">
      <c r="A128" s="2">
        <v>0</v>
      </c>
      <c r="B128" s="2" t="s">
        <v>19</v>
      </c>
      <c r="C128" s="2">
        <v>1</v>
      </c>
      <c r="D128" s="2">
        <v>1</v>
      </c>
      <c r="F128" t="str">
        <f>CONCATENATE(B128," ",C128, " ",D128)</f>
        <v xml:space="preserve"> sequential-search 1 1</v>
      </c>
      <c r="G128" s="3">
        <f xml:space="preserve"> 0 + 14.83</f>
        <v>14.83</v>
      </c>
    </row>
    <row r="129" spans="1:7" x14ac:dyDescent="0.25">
      <c r="A129" s="2">
        <v>0</v>
      </c>
      <c r="B129" s="2" t="s">
        <v>19</v>
      </c>
      <c r="C129" s="2">
        <v>1</v>
      </c>
      <c r="D129" s="2">
        <v>1</v>
      </c>
      <c r="F129" t="str">
        <f>CONCATENATE(B129," ",C129, " ",D129)</f>
        <v xml:space="preserve"> sequential-search 1 1</v>
      </c>
      <c r="G129" s="3">
        <f xml:space="preserve"> 0 + 8.15</f>
        <v>8.15</v>
      </c>
    </row>
    <row r="130" spans="1:7" x14ac:dyDescent="0.25">
      <c r="A130" s="2">
        <v>0</v>
      </c>
      <c r="B130" s="2" t="s">
        <v>19</v>
      </c>
      <c r="C130" s="2">
        <v>1</v>
      </c>
      <c r="D130" s="2">
        <v>1</v>
      </c>
      <c r="F130" t="str">
        <f>CONCATENATE(B130," ",C130, " ",D130)</f>
        <v xml:space="preserve"> sequential-search 1 1</v>
      </c>
      <c r="G130" s="3">
        <f xml:space="preserve"> 0 + 6.43</f>
        <v>6.43</v>
      </c>
    </row>
    <row r="131" spans="1:7" x14ac:dyDescent="0.25">
      <c r="A131" s="2">
        <v>0</v>
      </c>
      <c r="B131" s="2" t="s">
        <v>19</v>
      </c>
      <c r="C131" s="2">
        <v>1</v>
      </c>
      <c r="D131" s="2">
        <v>1</v>
      </c>
      <c r="F131" t="str">
        <f>CONCATENATE(B131," ",C131, " ",D131)</f>
        <v xml:space="preserve"> sequential-search 1 1</v>
      </c>
      <c r="G131" s="3">
        <f xml:space="preserve"> 0 + 10.47</f>
        <v>10.47</v>
      </c>
    </row>
    <row r="132" spans="1:7" x14ac:dyDescent="0.25">
      <c r="A132" s="2">
        <v>0</v>
      </c>
      <c r="B132" s="2" t="s">
        <v>19</v>
      </c>
      <c r="C132" s="2">
        <v>1</v>
      </c>
      <c r="D132" s="2">
        <v>1</v>
      </c>
      <c r="F132" t="str">
        <f>CONCATENATE(B132," ",C132, " ",D132)</f>
        <v xml:space="preserve"> sequential-search 1 1</v>
      </c>
      <c r="G132" s="3">
        <f xml:space="preserve"> 0 + 7</f>
        <v>7</v>
      </c>
    </row>
    <row r="133" spans="1:7" x14ac:dyDescent="0.25">
      <c r="A133" s="2">
        <v>0</v>
      </c>
      <c r="B133" s="2" t="s">
        <v>19</v>
      </c>
      <c r="C133" s="2">
        <v>1</v>
      </c>
      <c r="D133" s="2">
        <v>1</v>
      </c>
      <c r="F133" t="str">
        <f>CONCATENATE(B133," ",C133, " ",D133)</f>
        <v xml:space="preserve"> sequential-search 1 1</v>
      </c>
      <c r="G133" s="3">
        <f xml:space="preserve"> 0 + 4.74</f>
        <v>4.74</v>
      </c>
    </row>
    <row r="134" spans="1:7" x14ac:dyDescent="0.25">
      <c r="A134" s="2">
        <v>0</v>
      </c>
      <c r="B134" s="2" t="s">
        <v>19</v>
      </c>
      <c r="C134" s="2">
        <v>1</v>
      </c>
      <c r="D134" s="2">
        <v>1</v>
      </c>
      <c r="F134" t="str">
        <f>CONCATENATE(B134," ",C134, " ",D134)</f>
        <v xml:space="preserve"> sequential-search 1 1</v>
      </c>
      <c r="G134" s="3">
        <f xml:space="preserve"> 0 + 18.55</f>
        <v>18.55</v>
      </c>
    </row>
    <row r="135" spans="1:7" x14ac:dyDescent="0.25">
      <c r="A135" s="2">
        <v>0</v>
      </c>
      <c r="B135" s="2" t="s">
        <v>19</v>
      </c>
      <c r="C135" s="2">
        <v>1</v>
      </c>
      <c r="D135" s="2">
        <v>1</v>
      </c>
      <c r="F135" t="str">
        <f>CONCATENATE(B135," ",C135, " ",D135)</f>
        <v xml:space="preserve"> sequential-search 1 1</v>
      </c>
      <c r="G135" s="3">
        <f xml:space="preserve"> 0 + 6.61</f>
        <v>6.61</v>
      </c>
    </row>
    <row r="136" spans="1:7" x14ac:dyDescent="0.25">
      <c r="A136" s="2">
        <v>0</v>
      </c>
      <c r="B136" s="2" t="s">
        <v>19</v>
      </c>
      <c r="C136" s="2">
        <v>1</v>
      </c>
      <c r="D136" s="2">
        <v>1</v>
      </c>
      <c r="F136" t="str">
        <f>CONCATENATE(B136," ",C136, " ",D136)</f>
        <v xml:space="preserve"> sequential-search 1 1</v>
      </c>
      <c r="G136" s="3">
        <f xml:space="preserve"> 0 + 6.34</f>
        <v>6.34</v>
      </c>
    </row>
    <row r="137" spans="1:7" x14ac:dyDescent="0.25">
      <c r="A137" s="2">
        <v>0</v>
      </c>
      <c r="B137" s="2" t="s">
        <v>19</v>
      </c>
      <c r="C137" s="2">
        <v>1</v>
      </c>
      <c r="D137" s="2">
        <v>1</v>
      </c>
      <c r="F137" t="str">
        <f>CONCATENATE(B137," ",C137, " ",D137)</f>
        <v xml:space="preserve"> sequential-search 1 1</v>
      </c>
      <c r="G137" s="3">
        <f xml:space="preserve"> 0 + 14.14</f>
        <v>14.14</v>
      </c>
    </row>
    <row r="138" spans="1:7" x14ac:dyDescent="0.25">
      <c r="A138" s="2">
        <v>0</v>
      </c>
      <c r="B138" s="2" t="s">
        <v>19</v>
      </c>
      <c r="C138" s="2">
        <v>1</v>
      </c>
      <c r="D138" s="2">
        <v>1</v>
      </c>
      <c r="F138" t="str">
        <f>CONCATENATE(B138," ",C138, " ",D138)</f>
        <v xml:space="preserve"> sequential-search 1 1</v>
      </c>
      <c r="G138" s="3">
        <f xml:space="preserve"> 0 + 7.58</f>
        <v>7.58</v>
      </c>
    </row>
    <row r="139" spans="1:7" x14ac:dyDescent="0.25">
      <c r="A139" s="2">
        <v>0</v>
      </c>
      <c r="B139" s="2" t="s">
        <v>19</v>
      </c>
      <c r="C139" s="2">
        <v>1</v>
      </c>
      <c r="D139" s="2">
        <v>1</v>
      </c>
      <c r="F139" t="str">
        <f>CONCATENATE(B139," ",C139, " ",D139)</f>
        <v xml:space="preserve"> sequential-search 1 1</v>
      </c>
      <c r="G139" s="3">
        <f xml:space="preserve"> 0 + 5.51</f>
        <v>5.51</v>
      </c>
    </row>
    <row r="140" spans="1:7" x14ac:dyDescent="0.25">
      <c r="A140" s="2">
        <v>0</v>
      </c>
      <c r="B140" s="2" t="s">
        <v>19</v>
      </c>
      <c r="C140" s="2">
        <v>1</v>
      </c>
      <c r="D140" s="2">
        <v>1</v>
      </c>
      <c r="F140" t="str">
        <f>CONCATENATE(B140," ",C140, " ",D140)</f>
        <v xml:space="preserve"> sequential-search 1 1</v>
      </c>
      <c r="G140" s="3">
        <f xml:space="preserve"> 0 + 14.92</f>
        <v>14.92</v>
      </c>
    </row>
    <row r="141" spans="1:7" x14ac:dyDescent="0.25">
      <c r="A141" s="2">
        <v>0</v>
      </c>
      <c r="B141" s="2" t="s">
        <v>19</v>
      </c>
      <c r="C141" s="2">
        <v>1</v>
      </c>
      <c r="D141" s="2">
        <v>1</v>
      </c>
      <c r="F141" t="str">
        <f>CONCATENATE(B141," ",C141, " ",D141)</f>
        <v xml:space="preserve"> sequential-search 1 1</v>
      </c>
      <c r="G141" s="3">
        <f xml:space="preserve"> 0 + 7.02</f>
        <v>7.02</v>
      </c>
    </row>
    <row r="142" spans="1:7" x14ac:dyDescent="0.25">
      <c r="A142" s="2">
        <v>0</v>
      </c>
      <c r="B142" s="2" t="s">
        <v>19</v>
      </c>
      <c r="C142" s="2">
        <v>1</v>
      </c>
      <c r="D142" s="2">
        <v>1</v>
      </c>
      <c r="F142" t="str">
        <f>CONCATENATE(B142," ",C142, " ",D142)</f>
        <v xml:space="preserve"> sequential-search 1 1</v>
      </c>
      <c r="G142" s="3">
        <f xml:space="preserve"> 0 + 5.32</f>
        <v>5.32</v>
      </c>
    </row>
    <row r="143" spans="1:7" x14ac:dyDescent="0.25">
      <c r="A143" s="2">
        <v>0</v>
      </c>
      <c r="B143" s="2" t="s">
        <v>19</v>
      </c>
      <c r="C143" s="2">
        <v>1</v>
      </c>
      <c r="D143" s="2">
        <v>1</v>
      </c>
      <c r="F143" t="str">
        <f>CONCATENATE(B143," ",C143, " ",D143)</f>
        <v xml:space="preserve"> sequential-search 1 1</v>
      </c>
      <c r="G143" s="3">
        <f xml:space="preserve"> 0 + 11.75</f>
        <v>11.75</v>
      </c>
    </row>
    <row r="144" spans="1:7" x14ac:dyDescent="0.25">
      <c r="A144" s="2">
        <v>0</v>
      </c>
      <c r="B144" s="2" t="s">
        <v>19</v>
      </c>
      <c r="C144" s="2">
        <v>1</v>
      </c>
      <c r="D144" s="2">
        <v>1</v>
      </c>
      <c r="F144" t="str">
        <f>CONCATENATE(B144," ",C144, " ",D144)</f>
        <v xml:space="preserve"> sequential-search 1 1</v>
      </c>
      <c r="G144" s="3">
        <f xml:space="preserve"> 0 + 7.54</f>
        <v>7.54</v>
      </c>
    </row>
    <row r="145" spans="1:7" x14ac:dyDescent="0.25">
      <c r="A145" s="2">
        <v>0</v>
      </c>
      <c r="B145" s="2" t="s">
        <v>19</v>
      </c>
      <c r="C145" s="2">
        <v>1</v>
      </c>
      <c r="D145" s="2">
        <v>1</v>
      </c>
      <c r="F145" t="str">
        <f>CONCATENATE(B145," ",C145, " ",D145)</f>
        <v xml:space="preserve"> sequential-search 1 1</v>
      </c>
      <c r="G145" s="3">
        <f xml:space="preserve"> 0 + 9.33</f>
        <v>9.33</v>
      </c>
    </row>
    <row r="146" spans="1:7" x14ac:dyDescent="0.25">
      <c r="A146" s="2">
        <v>0</v>
      </c>
      <c r="B146" s="2" t="s">
        <v>19</v>
      </c>
      <c r="C146" s="2">
        <v>1</v>
      </c>
      <c r="D146" s="2">
        <v>1</v>
      </c>
      <c r="F146" t="str">
        <f>CONCATENATE(B146," ",C146, " ",D146)</f>
        <v xml:space="preserve"> sequential-search 1 1</v>
      </c>
      <c r="G146" s="3">
        <f xml:space="preserve"> 0 + 14.04</f>
        <v>14.04</v>
      </c>
    </row>
    <row r="147" spans="1:7" x14ac:dyDescent="0.25">
      <c r="A147" s="2">
        <v>0</v>
      </c>
      <c r="B147" s="2" t="s">
        <v>19</v>
      </c>
      <c r="C147" s="2">
        <v>1</v>
      </c>
      <c r="D147" s="2">
        <v>1</v>
      </c>
      <c r="F147" t="str">
        <f>CONCATENATE(B147," ",C147, " ",D147)</f>
        <v xml:space="preserve"> sequential-search 1 1</v>
      </c>
      <c r="G147" s="3">
        <f xml:space="preserve"> 0 + 7.85</f>
        <v>7.85</v>
      </c>
    </row>
    <row r="148" spans="1:7" x14ac:dyDescent="0.25">
      <c r="A148" s="2">
        <v>0</v>
      </c>
      <c r="B148" s="2" t="s">
        <v>19</v>
      </c>
      <c r="C148" s="2">
        <v>1</v>
      </c>
      <c r="D148" s="2">
        <v>1</v>
      </c>
      <c r="F148" t="str">
        <f>CONCATENATE(B148," ",C148, " ",D148)</f>
        <v xml:space="preserve"> sequential-search 1 1</v>
      </c>
      <c r="G148" s="3">
        <f xml:space="preserve"> 0 + 6.15</f>
        <v>6.15</v>
      </c>
    </row>
    <row r="149" spans="1:7" x14ac:dyDescent="0.25">
      <c r="A149" s="2">
        <v>0</v>
      </c>
      <c r="B149" s="2" t="s">
        <v>19</v>
      </c>
      <c r="C149" s="2">
        <v>1</v>
      </c>
      <c r="D149" s="2">
        <v>1</v>
      </c>
      <c r="F149" t="str">
        <f>CONCATENATE(B149," ",C149, " ",D149)</f>
        <v xml:space="preserve"> sequential-search 1 1</v>
      </c>
      <c r="G149" s="3">
        <f xml:space="preserve"> 0 + 11.72</f>
        <v>11.72</v>
      </c>
    </row>
    <row r="150" spans="1:7" x14ac:dyDescent="0.25">
      <c r="A150" s="2">
        <v>0</v>
      </c>
      <c r="B150" s="2" t="s">
        <v>19</v>
      </c>
      <c r="C150" s="2">
        <v>1</v>
      </c>
      <c r="D150" s="2">
        <v>1</v>
      </c>
      <c r="F150" t="str">
        <f>CONCATENATE(B150," ",C150, " ",D150)</f>
        <v xml:space="preserve"> sequential-search 1 1</v>
      </c>
      <c r="G150" s="3">
        <f xml:space="preserve"> 0 + 5.22</f>
        <v>5.22</v>
      </c>
    </row>
    <row r="151" spans="1:7" x14ac:dyDescent="0.25">
      <c r="A151" s="2">
        <v>0</v>
      </c>
      <c r="B151" s="2" t="s">
        <v>19</v>
      </c>
      <c r="C151" s="2">
        <v>1</v>
      </c>
      <c r="D151" s="2">
        <v>1</v>
      </c>
      <c r="F151" t="str">
        <f>CONCATENATE(B151," ",C151, " ",D151)</f>
        <v xml:space="preserve"> sequential-search 1 1</v>
      </c>
      <c r="G151" s="3">
        <f xml:space="preserve"> 0 + 6.91</f>
        <v>6.91</v>
      </c>
    </row>
    <row r="152" spans="1:7" x14ac:dyDescent="0.25">
      <c r="A152" s="2">
        <v>0</v>
      </c>
      <c r="B152" s="2" t="s">
        <v>18</v>
      </c>
      <c r="C152" s="2">
        <v>1</v>
      </c>
      <c r="D152" s="2">
        <v>1</v>
      </c>
      <c r="F152" t="str">
        <f>CONCATENATE(B152," ",C152, " ",D152)</f>
        <v xml:space="preserve"> parallel-propagate 1 1</v>
      </c>
      <c r="G152" s="3">
        <f xml:space="preserve"> 0 + 13.01</f>
        <v>13.01</v>
      </c>
    </row>
    <row r="153" spans="1:7" x14ac:dyDescent="0.25">
      <c r="A153" s="2">
        <v>0</v>
      </c>
      <c r="B153" s="2" t="s">
        <v>18</v>
      </c>
      <c r="C153" s="2">
        <v>1</v>
      </c>
      <c r="D153" s="2">
        <v>1</v>
      </c>
      <c r="F153" t="str">
        <f>CONCATENATE(B153," ",C153, " ",D153)</f>
        <v xml:space="preserve"> parallel-propagate 1 1</v>
      </c>
      <c r="G153" s="3">
        <f xml:space="preserve"> 0 + 5.83</f>
        <v>5.83</v>
      </c>
    </row>
    <row r="154" spans="1:7" x14ac:dyDescent="0.25">
      <c r="A154" s="2">
        <v>0</v>
      </c>
      <c r="B154" s="2" t="s">
        <v>18</v>
      </c>
      <c r="C154" s="2">
        <v>1</v>
      </c>
      <c r="D154" s="2">
        <v>1</v>
      </c>
      <c r="F154" t="str">
        <f>CONCATENATE(B154," ",C154, " ",D154)</f>
        <v xml:space="preserve"> parallel-propagate 1 1</v>
      </c>
      <c r="G154" s="3">
        <f xml:space="preserve"> 0 + 5.7</f>
        <v>5.7</v>
      </c>
    </row>
    <row r="155" spans="1:7" x14ac:dyDescent="0.25">
      <c r="A155" s="2">
        <v>0</v>
      </c>
      <c r="B155" s="2" t="s">
        <v>18</v>
      </c>
      <c r="C155" s="2">
        <v>1</v>
      </c>
      <c r="D155" s="2">
        <v>1</v>
      </c>
      <c r="F155" t="str">
        <f>CONCATENATE(B155," ",C155, " ",D155)</f>
        <v xml:space="preserve"> parallel-propagate 1 1</v>
      </c>
      <c r="G155" s="3">
        <f xml:space="preserve"> 0 + 13.36</f>
        <v>13.36</v>
      </c>
    </row>
    <row r="156" spans="1:7" x14ac:dyDescent="0.25">
      <c r="A156" s="2">
        <v>0</v>
      </c>
      <c r="B156" s="2" t="s">
        <v>18</v>
      </c>
      <c r="C156" s="2">
        <v>1</v>
      </c>
      <c r="D156" s="2">
        <v>1</v>
      </c>
      <c r="F156" t="str">
        <f>CONCATENATE(B156," ",C156, " ",D156)</f>
        <v xml:space="preserve"> parallel-propagate 1 1</v>
      </c>
      <c r="G156" s="3">
        <f xml:space="preserve"> 0 + 12.45</f>
        <v>12.45</v>
      </c>
    </row>
    <row r="157" spans="1:7" x14ac:dyDescent="0.25">
      <c r="A157" s="2">
        <v>0</v>
      </c>
      <c r="B157" s="2" t="s">
        <v>18</v>
      </c>
      <c r="C157" s="2">
        <v>1</v>
      </c>
      <c r="D157" s="2">
        <v>1</v>
      </c>
      <c r="F157" t="str">
        <f>CONCATENATE(B157," ",C157, " ",D157)</f>
        <v xml:space="preserve"> parallel-propagate 1 1</v>
      </c>
      <c r="G157" s="3">
        <f xml:space="preserve"> 0 + 9.66</f>
        <v>9.66</v>
      </c>
    </row>
    <row r="158" spans="1:7" x14ac:dyDescent="0.25">
      <c r="A158" s="2">
        <v>0</v>
      </c>
      <c r="B158" s="2" t="s">
        <v>18</v>
      </c>
      <c r="C158" s="2">
        <v>1</v>
      </c>
      <c r="D158" s="2">
        <v>1</v>
      </c>
      <c r="F158" t="str">
        <f>CONCATENATE(B158," ",C158, " ",D158)</f>
        <v xml:space="preserve"> parallel-propagate 1 1</v>
      </c>
      <c r="G158" s="3">
        <f xml:space="preserve"> 0 + 10.2</f>
        <v>10.199999999999999</v>
      </c>
    </row>
    <row r="159" spans="1:7" x14ac:dyDescent="0.25">
      <c r="A159" s="2">
        <v>0</v>
      </c>
      <c r="B159" s="2" t="s">
        <v>18</v>
      </c>
      <c r="C159" s="2">
        <v>1</v>
      </c>
      <c r="D159" s="2">
        <v>1</v>
      </c>
      <c r="F159" t="str">
        <f>CONCATENATE(B159," ",C159, " ",D159)</f>
        <v xml:space="preserve"> parallel-propagate 1 1</v>
      </c>
      <c r="G159" s="3">
        <f xml:space="preserve"> 0 + 6.09</f>
        <v>6.09</v>
      </c>
    </row>
    <row r="160" spans="1:7" x14ac:dyDescent="0.25">
      <c r="A160" s="2">
        <v>0</v>
      </c>
      <c r="B160" s="2" t="s">
        <v>18</v>
      </c>
      <c r="C160" s="2">
        <v>1</v>
      </c>
      <c r="D160" s="2">
        <v>1</v>
      </c>
      <c r="F160" t="str">
        <f>CONCATENATE(B160," ",C160, " ",D160)</f>
        <v xml:space="preserve"> parallel-propagate 1 1</v>
      </c>
      <c r="G160" s="3">
        <f xml:space="preserve"> 0 + 7.63</f>
        <v>7.63</v>
      </c>
    </row>
    <row r="161" spans="1:7" x14ac:dyDescent="0.25">
      <c r="A161" s="2">
        <v>0</v>
      </c>
      <c r="B161" s="2" t="s">
        <v>18</v>
      </c>
      <c r="C161" s="2">
        <v>1</v>
      </c>
      <c r="D161" s="2">
        <v>1</v>
      </c>
      <c r="F161" t="str">
        <f>CONCATENATE(B161," ",C161, " ",D161)</f>
        <v xml:space="preserve"> parallel-propagate 1 1</v>
      </c>
      <c r="G161" s="3">
        <f xml:space="preserve"> 0 + 12.62</f>
        <v>12.62</v>
      </c>
    </row>
    <row r="162" spans="1:7" x14ac:dyDescent="0.25">
      <c r="A162" s="2">
        <v>0</v>
      </c>
      <c r="B162" s="2" t="s">
        <v>18</v>
      </c>
      <c r="C162" s="2">
        <v>1</v>
      </c>
      <c r="D162" s="2">
        <v>1</v>
      </c>
      <c r="F162" t="str">
        <f>CONCATENATE(B162," ",C162, " ",D162)</f>
        <v xml:space="preserve"> parallel-propagate 1 1</v>
      </c>
      <c r="G162" s="3">
        <f xml:space="preserve"> 0 + 7.19</f>
        <v>7.19</v>
      </c>
    </row>
    <row r="163" spans="1:7" x14ac:dyDescent="0.25">
      <c r="A163" s="2">
        <v>0</v>
      </c>
      <c r="B163" s="2" t="s">
        <v>18</v>
      </c>
      <c r="C163" s="2">
        <v>1</v>
      </c>
      <c r="D163" s="2">
        <v>1</v>
      </c>
      <c r="F163" t="str">
        <f>CONCATENATE(B163," ",C163, " ",D163)</f>
        <v xml:space="preserve"> parallel-propagate 1 1</v>
      </c>
      <c r="G163" s="3">
        <f xml:space="preserve"> 0 + 6.89</f>
        <v>6.89</v>
      </c>
    </row>
    <row r="164" spans="1:7" x14ac:dyDescent="0.25">
      <c r="A164" s="2">
        <v>0</v>
      </c>
      <c r="B164" s="2" t="s">
        <v>18</v>
      </c>
      <c r="C164" s="2">
        <v>1</v>
      </c>
      <c r="D164" s="2">
        <v>1</v>
      </c>
      <c r="F164" t="str">
        <f>CONCATENATE(B164," ",C164, " ",D164)</f>
        <v xml:space="preserve"> parallel-propagate 1 1</v>
      </c>
      <c r="G164" s="3">
        <f xml:space="preserve"> 0 + 14.22</f>
        <v>14.22</v>
      </c>
    </row>
    <row r="165" spans="1:7" x14ac:dyDescent="0.25">
      <c r="A165" s="2">
        <v>0</v>
      </c>
      <c r="B165" s="2" t="s">
        <v>18</v>
      </c>
      <c r="C165" s="2">
        <v>1</v>
      </c>
      <c r="D165" s="2">
        <v>1</v>
      </c>
      <c r="F165" t="str">
        <f>CONCATENATE(B165," ",C165, " ",D165)</f>
        <v xml:space="preserve"> parallel-propagate 1 1</v>
      </c>
      <c r="G165" s="3">
        <f xml:space="preserve"> 0 + 6.14</f>
        <v>6.14</v>
      </c>
    </row>
    <row r="166" spans="1:7" x14ac:dyDescent="0.25">
      <c r="A166" s="2">
        <v>0</v>
      </c>
      <c r="B166" s="2" t="s">
        <v>18</v>
      </c>
      <c r="C166" s="2">
        <v>1</v>
      </c>
      <c r="D166" s="2">
        <v>1</v>
      </c>
      <c r="F166" t="str">
        <f>CONCATENATE(B166," ",C166, " ",D166)</f>
        <v xml:space="preserve"> parallel-propagate 1 1</v>
      </c>
      <c r="G166" s="3">
        <f xml:space="preserve"> 0 + 5.33</f>
        <v>5.33</v>
      </c>
    </row>
    <row r="167" spans="1:7" x14ac:dyDescent="0.25">
      <c r="A167" s="2">
        <v>0</v>
      </c>
      <c r="B167" s="2" t="s">
        <v>18</v>
      </c>
      <c r="C167" s="2">
        <v>1</v>
      </c>
      <c r="D167" s="2">
        <v>1</v>
      </c>
      <c r="F167" t="str">
        <f>CONCATENATE(B167," ",C167, " ",D167)</f>
        <v xml:space="preserve"> parallel-propagate 1 1</v>
      </c>
      <c r="G167" s="3">
        <f xml:space="preserve"> 0 + 12.6</f>
        <v>12.6</v>
      </c>
    </row>
    <row r="168" spans="1:7" x14ac:dyDescent="0.25">
      <c r="A168" s="2">
        <v>0</v>
      </c>
      <c r="B168" s="2" t="s">
        <v>18</v>
      </c>
      <c r="C168" s="2">
        <v>1</v>
      </c>
      <c r="D168" s="2">
        <v>1</v>
      </c>
      <c r="F168" t="str">
        <f>CONCATENATE(B168," ",C168, " ",D168)</f>
        <v xml:space="preserve"> parallel-propagate 1 1</v>
      </c>
      <c r="G168" s="3">
        <f xml:space="preserve"> 0 + 6.08</f>
        <v>6.08</v>
      </c>
    </row>
    <row r="169" spans="1:7" x14ac:dyDescent="0.25">
      <c r="A169" s="2">
        <v>0</v>
      </c>
      <c r="B169" s="2" t="s">
        <v>18</v>
      </c>
      <c r="C169" s="2">
        <v>1</v>
      </c>
      <c r="D169" s="2">
        <v>1</v>
      </c>
      <c r="F169" t="str">
        <f>CONCATENATE(B169," ",C169, " ",D169)</f>
        <v xml:space="preserve"> parallel-propagate 1 1</v>
      </c>
      <c r="G169" s="3">
        <f xml:space="preserve"> 0 + 4.83</f>
        <v>4.83</v>
      </c>
    </row>
    <row r="170" spans="1:7" x14ac:dyDescent="0.25">
      <c r="A170" s="2">
        <v>0</v>
      </c>
      <c r="B170" s="2" t="s">
        <v>18</v>
      </c>
      <c r="C170" s="2">
        <v>1</v>
      </c>
      <c r="D170" s="2">
        <v>1</v>
      </c>
      <c r="F170" t="str">
        <f>CONCATENATE(B170," ",C170, " ",D170)</f>
        <v xml:space="preserve"> parallel-propagate 1 1</v>
      </c>
      <c r="G170" s="3">
        <f xml:space="preserve"> 0 + 13.89</f>
        <v>13.89</v>
      </c>
    </row>
    <row r="171" spans="1:7" x14ac:dyDescent="0.25">
      <c r="A171" s="2">
        <v>0</v>
      </c>
      <c r="B171" s="2" t="s">
        <v>18</v>
      </c>
      <c r="C171" s="2">
        <v>1</v>
      </c>
      <c r="D171" s="2">
        <v>1</v>
      </c>
      <c r="F171" t="str">
        <f>CONCATENATE(B171," ",C171, " ",D171)</f>
        <v xml:space="preserve"> parallel-propagate 1 1</v>
      </c>
      <c r="G171" s="3">
        <f xml:space="preserve"> 0 + 6.44</f>
        <v>6.44</v>
      </c>
    </row>
    <row r="172" spans="1:7" x14ac:dyDescent="0.25">
      <c r="A172" s="2">
        <v>0</v>
      </c>
      <c r="B172" s="2" t="s">
        <v>18</v>
      </c>
      <c r="C172" s="2">
        <v>1</v>
      </c>
      <c r="D172" s="2">
        <v>1</v>
      </c>
      <c r="F172" t="str">
        <f>CONCATENATE(B172," ",C172, " ",D172)</f>
        <v xml:space="preserve"> parallel-propagate 1 1</v>
      </c>
      <c r="G172" s="3">
        <f xml:space="preserve"> 0 + 7.26</f>
        <v>7.26</v>
      </c>
    </row>
    <row r="173" spans="1:7" x14ac:dyDescent="0.25">
      <c r="A173" s="2">
        <v>0</v>
      </c>
      <c r="B173" s="2" t="s">
        <v>18</v>
      </c>
      <c r="C173" s="2">
        <v>1</v>
      </c>
      <c r="D173" s="2">
        <v>1</v>
      </c>
      <c r="F173" t="str">
        <f>CONCATENATE(B173," ",C173, " ",D173)</f>
        <v xml:space="preserve"> parallel-propagate 1 1</v>
      </c>
      <c r="G173" s="3">
        <f xml:space="preserve"> 0 + 12.2</f>
        <v>12.2</v>
      </c>
    </row>
    <row r="174" spans="1:7" x14ac:dyDescent="0.25">
      <c r="A174" s="2">
        <v>0</v>
      </c>
      <c r="B174" s="2" t="s">
        <v>18</v>
      </c>
      <c r="C174" s="2">
        <v>1</v>
      </c>
      <c r="D174" s="2">
        <v>1</v>
      </c>
      <c r="F174" t="str">
        <f>CONCATENATE(B174," ",C174, " ",D174)</f>
        <v xml:space="preserve"> parallel-propagate 1 1</v>
      </c>
      <c r="G174" s="3">
        <f xml:space="preserve"> 0 + 6.6</f>
        <v>6.6</v>
      </c>
    </row>
    <row r="175" spans="1:7" x14ac:dyDescent="0.25">
      <c r="A175" s="2">
        <v>0</v>
      </c>
      <c r="B175" s="2" t="s">
        <v>18</v>
      </c>
      <c r="C175" s="2">
        <v>1</v>
      </c>
      <c r="D175" s="2">
        <v>1</v>
      </c>
      <c r="F175" t="str">
        <f>CONCATENATE(B175," ",C175, " ",D175)</f>
        <v xml:space="preserve"> parallel-propagate 1 1</v>
      </c>
      <c r="G175" s="3">
        <f xml:space="preserve"> 0 + 6.67</f>
        <v>6.67</v>
      </c>
    </row>
    <row r="176" spans="1:7" x14ac:dyDescent="0.25">
      <c r="A176" s="2">
        <v>0</v>
      </c>
      <c r="B176" s="2" t="s">
        <v>18</v>
      </c>
      <c r="C176" s="2">
        <v>1</v>
      </c>
      <c r="D176" s="2">
        <v>1</v>
      </c>
      <c r="F176" t="str">
        <f>CONCATENATE(B176," ",C176, " ",D176)</f>
        <v xml:space="preserve"> parallel-propagate 1 1</v>
      </c>
      <c r="G176" s="3">
        <f xml:space="preserve"> 0 + 12.4</f>
        <v>12.4</v>
      </c>
    </row>
    <row r="177" spans="1:7" x14ac:dyDescent="0.25">
      <c r="A177" s="2">
        <v>0</v>
      </c>
      <c r="B177" s="2" t="s">
        <v>18</v>
      </c>
      <c r="C177" s="2">
        <v>1</v>
      </c>
      <c r="D177" s="2">
        <v>1</v>
      </c>
      <c r="F177" t="str">
        <f>CONCATENATE(B177," ",C177, " ",D177)</f>
        <v xml:space="preserve"> parallel-propagate 1 1</v>
      </c>
      <c r="G177" s="3">
        <f xml:space="preserve"> 0 + 5.67</f>
        <v>5.67</v>
      </c>
    </row>
    <row r="178" spans="1:7" x14ac:dyDescent="0.25">
      <c r="A178" s="2">
        <v>0</v>
      </c>
      <c r="B178" s="2" t="s">
        <v>18</v>
      </c>
      <c r="C178" s="2">
        <v>1</v>
      </c>
      <c r="D178" s="2">
        <v>1</v>
      </c>
      <c r="F178" t="str">
        <f>CONCATENATE(B178," ",C178, " ",D178)</f>
        <v xml:space="preserve"> parallel-propagate 1 1</v>
      </c>
      <c r="G178" s="3">
        <f xml:space="preserve"> 0 + 6.91</f>
        <v>6.91</v>
      </c>
    </row>
    <row r="179" spans="1:7" x14ac:dyDescent="0.25">
      <c r="A179" s="2">
        <v>0</v>
      </c>
      <c r="B179" s="2" t="s">
        <v>18</v>
      </c>
      <c r="C179" s="2">
        <v>1</v>
      </c>
      <c r="D179" s="2">
        <v>1</v>
      </c>
      <c r="F179" t="str">
        <f>CONCATENATE(B179," ",C179, " ",D179)</f>
        <v xml:space="preserve"> parallel-propagate 1 1</v>
      </c>
      <c r="G179" s="3">
        <f xml:space="preserve"> 0 + 14.83</f>
        <v>14.83</v>
      </c>
    </row>
    <row r="180" spans="1:7" x14ac:dyDescent="0.25">
      <c r="A180" s="2">
        <v>0</v>
      </c>
      <c r="B180" s="2" t="s">
        <v>18</v>
      </c>
      <c r="C180" s="2">
        <v>1</v>
      </c>
      <c r="D180" s="2">
        <v>1</v>
      </c>
      <c r="F180" t="str">
        <f>CONCATENATE(B180," ",C180, " ",D180)</f>
        <v xml:space="preserve"> parallel-propagate 1 1</v>
      </c>
      <c r="G180" s="3">
        <f xml:space="preserve"> 0 + 7.34</f>
        <v>7.34</v>
      </c>
    </row>
    <row r="181" spans="1:7" x14ac:dyDescent="0.25">
      <c r="A181" s="2">
        <v>0</v>
      </c>
      <c r="B181" s="2" t="s">
        <v>18</v>
      </c>
      <c r="C181" s="2">
        <v>1</v>
      </c>
      <c r="D181" s="2">
        <v>1</v>
      </c>
      <c r="F181" t="str">
        <f>CONCATENATE(B181," ",C181, " ",D181)</f>
        <v xml:space="preserve"> parallel-propagate 1 1</v>
      </c>
      <c r="G181" s="3">
        <f xml:space="preserve"> 0 + 4.84</f>
        <v>4.84</v>
      </c>
    </row>
    <row r="182" spans="1:7" x14ac:dyDescent="0.25">
      <c r="A182" s="2">
        <v>0</v>
      </c>
      <c r="B182" s="2" t="s">
        <v>18</v>
      </c>
      <c r="C182" s="2">
        <v>1</v>
      </c>
      <c r="D182" s="2">
        <v>1</v>
      </c>
      <c r="F182" t="str">
        <f>CONCATENATE(B182," ",C182, " ",D182)</f>
        <v xml:space="preserve"> parallel-propagate 1 1</v>
      </c>
      <c r="G182" s="3">
        <f xml:space="preserve"> 0 + 11.88</f>
        <v>11.88</v>
      </c>
    </row>
    <row r="183" spans="1:7" x14ac:dyDescent="0.25">
      <c r="A183" s="2">
        <v>0</v>
      </c>
      <c r="B183" s="2" t="s">
        <v>18</v>
      </c>
      <c r="C183" s="2">
        <v>1</v>
      </c>
      <c r="D183" s="2">
        <v>1</v>
      </c>
      <c r="F183" t="str">
        <f>CONCATENATE(B183," ",C183, " ",D183)</f>
        <v xml:space="preserve"> parallel-propagate 1 1</v>
      </c>
      <c r="G183" s="3">
        <f xml:space="preserve"> 0 + 6.01</f>
        <v>6.01</v>
      </c>
    </row>
    <row r="184" spans="1:7" x14ac:dyDescent="0.25">
      <c r="A184" s="2">
        <v>0</v>
      </c>
      <c r="B184" s="2" t="s">
        <v>18</v>
      </c>
      <c r="C184" s="2">
        <v>1</v>
      </c>
      <c r="D184" s="2">
        <v>1</v>
      </c>
      <c r="F184" t="str">
        <f>CONCATENATE(B184," ",C184, " ",D184)</f>
        <v xml:space="preserve"> parallel-propagate 1 1</v>
      </c>
      <c r="G184" s="3">
        <f xml:space="preserve"> 0 + 4.9</f>
        <v>4.9000000000000004</v>
      </c>
    </row>
    <row r="185" spans="1:7" x14ac:dyDescent="0.25">
      <c r="A185" s="2">
        <v>0</v>
      </c>
      <c r="B185" s="2" t="s">
        <v>18</v>
      </c>
      <c r="C185" s="2">
        <v>1</v>
      </c>
      <c r="D185" s="2">
        <v>1</v>
      </c>
      <c r="F185" t="str">
        <f>CONCATENATE(B185," ",C185, " ",D185)</f>
        <v xml:space="preserve"> parallel-propagate 1 1</v>
      </c>
      <c r="G185" s="3">
        <f xml:space="preserve"> 0 + 9.73</f>
        <v>9.73</v>
      </c>
    </row>
    <row r="186" spans="1:7" x14ac:dyDescent="0.25">
      <c r="A186" s="2">
        <v>0</v>
      </c>
      <c r="B186" s="2" t="s">
        <v>18</v>
      </c>
      <c r="C186" s="2">
        <v>1</v>
      </c>
      <c r="D186" s="2">
        <v>1</v>
      </c>
      <c r="F186" t="str">
        <f>CONCATENATE(B186," ",C186, " ",D186)</f>
        <v xml:space="preserve"> parallel-propagate 1 1</v>
      </c>
      <c r="G186" s="3">
        <f xml:space="preserve"> 0 + 4.82</f>
        <v>4.82</v>
      </c>
    </row>
    <row r="187" spans="1:7" x14ac:dyDescent="0.25">
      <c r="A187" s="2">
        <v>0</v>
      </c>
      <c r="B187" s="2" t="s">
        <v>18</v>
      </c>
      <c r="C187" s="2">
        <v>1</v>
      </c>
      <c r="D187" s="2">
        <v>1</v>
      </c>
      <c r="F187" t="str">
        <f>CONCATENATE(B187," ",C187, " ",D187)</f>
        <v xml:space="preserve"> parallel-propagate 1 1</v>
      </c>
      <c r="G187" s="3">
        <f xml:space="preserve"> 0 + 5.86</f>
        <v>5.86</v>
      </c>
    </row>
    <row r="188" spans="1:7" x14ac:dyDescent="0.25">
      <c r="A188" s="2">
        <v>0</v>
      </c>
      <c r="B188" s="2" t="s">
        <v>18</v>
      </c>
      <c r="C188" s="2">
        <v>1</v>
      </c>
      <c r="D188" s="2">
        <v>1</v>
      </c>
      <c r="F188" t="str">
        <f>CONCATENATE(B188," ",C188, " ",D188)</f>
        <v xml:space="preserve"> parallel-propagate 1 1</v>
      </c>
      <c r="G188" s="3">
        <f xml:space="preserve"> 0 + 10.28</f>
        <v>10.28</v>
      </c>
    </row>
    <row r="189" spans="1:7" x14ac:dyDescent="0.25">
      <c r="A189" s="2">
        <v>0</v>
      </c>
      <c r="B189" s="2" t="s">
        <v>18</v>
      </c>
      <c r="C189" s="2">
        <v>1</v>
      </c>
      <c r="D189" s="2">
        <v>1</v>
      </c>
      <c r="F189" t="str">
        <f>CONCATENATE(B189," ",C189, " ",D189)</f>
        <v xml:space="preserve"> parallel-propagate 1 1</v>
      </c>
      <c r="G189" s="3">
        <f xml:space="preserve"> 0 + 7.74</f>
        <v>7.74</v>
      </c>
    </row>
    <row r="190" spans="1:7" x14ac:dyDescent="0.25">
      <c r="A190" s="2">
        <v>0</v>
      </c>
      <c r="B190" s="2" t="s">
        <v>18</v>
      </c>
      <c r="C190" s="2">
        <v>1</v>
      </c>
      <c r="D190" s="2">
        <v>1</v>
      </c>
      <c r="F190" t="str">
        <f>CONCATENATE(B190," ",C190, " ",D190)</f>
        <v xml:space="preserve"> parallel-propagate 1 1</v>
      </c>
      <c r="G190" s="3">
        <f xml:space="preserve"> 0 + 5.22</f>
        <v>5.22</v>
      </c>
    </row>
    <row r="191" spans="1:7" x14ac:dyDescent="0.25">
      <c r="A191" s="2">
        <v>0</v>
      </c>
      <c r="B191" s="2" t="s">
        <v>18</v>
      </c>
      <c r="C191" s="2">
        <v>1</v>
      </c>
      <c r="D191" s="2">
        <v>1</v>
      </c>
      <c r="F191" t="str">
        <f>CONCATENATE(B191," ",C191, " ",D191)</f>
        <v xml:space="preserve"> parallel-propagate 1 1</v>
      </c>
      <c r="G191" s="3">
        <f xml:space="preserve"> 0 + 12.03</f>
        <v>12.03</v>
      </c>
    </row>
    <row r="192" spans="1:7" x14ac:dyDescent="0.25">
      <c r="A192" s="2">
        <v>0</v>
      </c>
      <c r="B192" s="2" t="s">
        <v>18</v>
      </c>
      <c r="C192" s="2">
        <v>1</v>
      </c>
      <c r="D192" s="2">
        <v>1</v>
      </c>
      <c r="F192" t="str">
        <f>CONCATENATE(B192," ",C192, " ",D192)</f>
        <v xml:space="preserve"> parallel-propagate 1 1</v>
      </c>
      <c r="G192" s="3">
        <f xml:space="preserve"> 0 + 10.68</f>
        <v>10.68</v>
      </c>
    </row>
    <row r="193" spans="1:7" x14ac:dyDescent="0.25">
      <c r="A193" s="2">
        <v>0</v>
      </c>
      <c r="B193" s="2" t="s">
        <v>18</v>
      </c>
      <c r="C193" s="2">
        <v>1</v>
      </c>
      <c r="D193" s="2">
        <v>1</v>
      </c>
      <c r="F193" t="str">
        <f>CONCATENATE(B193," ",C193, " ",D193)</f>
        <v xml:space="preserve"> parallel-propagate 1 1</v>
      </c>
      <c r="G193" s="3">
        <f xml:space="preserve"> 0 + 3.89</f>
        <v>3.89</v>
      </c>
    </row>
    <row r="194" spans="1:7" x14ac:dyDescent="0.25">
      <c r="A194" s="2">
        <v>0</v>
      </c>
      <c r="B194" s="2" t="s">
        <v>18</v>
      </c>
      <c r="C194" s="2">
        <v>1</v>
      </c>
      <c r="D194" s="2">
        <v>1</v>
      </c>
      <c r="F194" t="str">
        <f>CONCATENATE(B194," ",C194, " ",D194)</f>
        <v xml:space="preserve"> parallel-propagate 1 1</v>
      </c>
      <c r="G194" s="3">
        <f xml:space="preserve"> 0 + 11.77</f>
        <v>11.77</v>
      </c>
    </row>
    <row r="195" spans="1:7" x14ac:dyDescent="0.25">
      <c r="A195" s="2">
        <v>0</v>
      </c>
      <c r="B195" s="2" t="s">
        <v>18</v>
      </c>
      <c r="C195" s="2">
        <v>1</v>
      </c>
      <c r="D195" s="2">
        <v>1</v>
      </c>
      <c r="F195" t="str">
        <f>CONCATENATE(B195," ",C195, " ",D195)</f>
        <v xml:space="preserve"> parallel-propagate 1 1</v>
      </c>
      <c r="G195" s="3">
        <f xml:space="preserve"> 0 + 5.09</f>
        <v>5.09</v>
      </c>
    </row>
    <row r="196" spans="1:7" x14ac:dyDescent="0.25">
      <c r="A196" s="2">
        <v>0</v>
      </c>
      <c r="B196" s="2" t="s">
        <v>18</v>
      </c>
      <c r="C196" s="2">
        <v>1</v>
      </c>
      <c r="D196" s="2">
        <v>1</v>
      </c>
      <c r="F196" t="str">
        <f>CONCATENATE(B196," ",C196, " ",D196)</f>
        <v xml:space="preserve"> parallel-propagate 1 1</v>
      </c>
      <c r="G196" s="3">
        <f xml:space="preserve"> 0 + 5.35</f>
        <v>5.35</v>
      </c>
    </row>
    <row r="197" spans="1:7" x14ac:dyDescent="0.25">
      <c r="A197" s="2">
        <v>0</v>
      </c>
      <c r="B197" s="2" t="s">
        <v>18</v>
      </c>
      <c r="C197" s="2">
        <v>1</v>
      </c>
      <c r="D197" s="2">
        <v>1</v>
      </c>
      <c r="F197" t="str">
        <f>CONCATENATE(B197," ",C197, " ",D197)</f>
        <v xml:space="preserve"> parallel-propagate 1 1</v>
      </c>
      <c r="G197" s="3">
        <f xml:space="preserve"> 0 + 10.7</f>
        <v>10.7</v>
      </c>
    </row>
    <row r="198" spans="1:7" x14ac:dyDescent="0.25">
      <c r="A198" s="2">
        <v>0</v>
      </c>
      <c r="B198" s="2" t="s">
        <v>18</v>
      </c>
      <c r="C198" s="2">
        <v>1</v>
      </c>
      <c r="D198" s="2">
        <v>1</v>
      </c>
      <c r="F198" t="str">
        <f>CONCATENATE(B198," ",C198, " ",D198)</f>
        <v xml:space="preserve"> parallel-propagate 1 1</v>
      </c>
      <c r="G198" s="3">
        <f xml:space="preserve"> 0 + 6.35</f>
        <v>6.35</v>
      </c>
    </row>
    <row r="199" spans="1:7" x14ac:dyDescent="0.25">
      <c r="A199" s="2">
        <v>0</v>
      </c>
      <c r="B199" s="2" t="s">
        <v>18</v>
      </c>
      <c r="C199" s="2">
        <v>1</v>
      </c>
      <c r="D199" s="2">
        <v>1</v>
      </c>
      <c r="F199" t="str">
        <f>CONCATENATE(B199," ",C199, " ",D199)</f>
        <v xml:space="preserve"> parallel-propagate 1 1</v>
      </c>
      <c r="G199" s="3">
        <f xml:space="preserve"> 0 + 4.74</f>
        <v>4.74</v>
      </c>
    </row>
    <row r="200" spans="1:7" x14ac:dyDescent="0.25">
      <c r="A200" s="2">
        <v>0</v>
      </c>
      <c r="B200" s="2" t="s">
        <v>18</v>
      </c>
      <c r="C200" s="2">
        <v>1</v>
      </c>
      <c r="D200" s="2">
        <v>1</v>
      </c>
      <c r="F200" t="str">
        <f>CONCATENATE(B200," ",C200, " ",D200)</f>
        <v xml:space="preserve"> parallel-propagate 1 1</v>
      </c>
      <c r="G200" s="3">
        <f xml:space="preserve"> 0 + 11.79</f>
        <v>11.79</v>
      </c>
    </row>
    <row r="201" spans="1:7" x14ac:dyDescent="0.25">
      <c r="A201" s="2">
        <v>0</v>
      </c>
      <c r="B201" s="2" t="s">
        <v>18</v>
      </c>
      <c r="C201" s="2">
        <v>1</v>
      </c>
      <c r="D201" s="2">
        <v>1</v>
      </c>
      <c r="F201" t="str">
        <f>CONCATENATE(B201," ",C201, " ",D201)</f>
        <v xml:space="preserve"> parallel-propagate 1 1</v>
      </c>
      <c r="G201" s="3">
        <f xml:space="preserve"> 0 + 6.2</f>
        <v>6.2</v>
      </c>
    </row>
    <row r="202" spans="1:7" x14ac:dyDescent="0.25">
      <c r="A202" s="2">
        <v>0</v>
      </c>
      <c r="B202" s="2" t="s">
        <v>18</v>
      </c>
      <c r="C202" s="2">
        <v>1</v>
      </c>
      <c r="D202" s="2">
        <v>1</v>
      </c>
      <c r="F202" t="str">
        <f>CONCATENATE(B202," ",C202, " ",D202)</f>
        <v xml:space="preserve"> parallel-propagate 1 1</v>
      </c>
      <c r="G202" s="3">
        <f xml:space="preserve"> 0 + 5.39</f>
        <v>5.39</v>
      </c>
    </row>
    <row r="203" spans="1:7" x14ac:dyDescent="0.25">
      <c r="A203" s="2">
        <v>0</v>
      </c>
      <c r="B203" s="2" t="s">
        <v>18</v>
      </c>
      <c r="C203" s="2">
        <v>1</v>
      </c>
      <c r="D203" s="2">
        <v>1</v>
      </c>
      <c r="F203" t="str">
        <f>CONCATENATE(B203," ",C203, " ",D203)</f>
        <v xml:space="preserve"> parallel-propagate 1 1</v>
      </c>
      <c r="G203" s="3">
        <f xml:space="preserve"> 0 + 10.26</f>
        <v>10.26</v>
      </c>
    </row>
    <row r="204" spans="1:7" x14ac:dyDescent="0.25">
      <c r="A204" s="2">
        <v>0</v>
      </c>
      <c r="B204" s="2" t="s">
        <v>18</v>
      </c>
      <c r="C204" s="2">
        <v>1</v>
      </c>
      <c r="D204" s="2">
        <v>1</v>
      </c>
      <c r="F204" t="str">
        <f>CONCATENATE(B204," ",C204, " ",D204)</f>
        <v xml:space="preserve"> parallel-propagate 1 1</v>
      </c>
      <c r="G204" s="3">
        <f xml:space="preserve"> 0 + 5.9</f>
        <v>5.9</v>
      </c>
    </row>
    <row r="205" spans="1:7" x14ac:dyDescent="0.25">
      <c r="A205" s="2">
        <v>0</v>
      </c>
      <c r="B205" s="2" t="s">
        <v>18</v>
      </c>
      <c r="C205" s="2">
        <v>1</v>
      </c>
      <c r="D205" s="2">
        <v>1</v>
      </c>
      <c r="F205" t="str">
        <f>CONCATENATE(B205," ",C205, " ",D205)</f>
        <v xml:space="preserve"> parallel-propagate 1 1</v>
      </c>
      <c r="G205" s="3">
        <f xml:space="preserve"> 0 + 7.63</f>
        <v>7.63</v>
      </c>
    </row>
    <row r="206" spans="1:7" x14ac:dyDescent="0.25">
      <c r="A206" s="2">
        <v>0</v>
      </c>
      <c r="B206" s="2" t="s">
        <v>18</v>
      </c>
      <c r="C206" s="2">
        <v>1</v>
      </c>
      <c r="D206" s="2">
        <v>1</v>
      </c>
      <c r="F206" t="str">
        <f>CONCATENATE(B206," ",C206, " ",D206)</f>
        <v xml:space="preserve"> parallel-propagate 1 1</v>
      </c>
      <c r="G206" s="3">
        <f xml:space="preserve"> 0 + 13.01</f>
        <v>13.01</v>
      </c>
    </row>
    <row r="207" spans="1:7" x14ac:dyDescent="0.25">
      <c r="A207" s="2">
        <v>0</v>
      </c>
      <c r="B207" s="2" t="s">
        <v>18</v>
      </c>
      <c r="C207" s="2">
        <v>1</v>
      </c>
      <c r="D207" s="2">
        <v>1</v>
      </c>
      <c r="F207" t="str">
        <f>CONCATENATE(B207," ",C207, " ",D207)</f>
        <v xml:space="preserve"> parallel-propagate 1 1</v>
      </c>
      <c r="G207" s="3">
        <f xml:space="preserve"> 0 + 5.31</f>
        <v>5.31</v>
      </c>
    </row>
    <row r="208" spans="1:7" x14ac:dyDescent="0.25">
      <c r="A208" s="2">
        <v>0</v>
      </c>
      <c r="B208" s="2" t="s">
        <v>18</v>
      </c>
      <c r="C208" s="2">
        <v>1</v>
      </c>
      <c r="D208" s="2">
        <v>1</v>
      </c>
      <c r="F208" t="str">
        <f>CONCATENATE(B208," ",C208, " ",D208)</f>
        <v xml:space="preserve"> parallel-propagate 1 1</v>
      </c>
      <c r="G208" s="3">
        <f xml:space="preserve"> 0 + 6.4</f>
        <v>6.4</v>
      </c>
    </row>
    <row r="209" spans="1:7" x14ac:dyDescent="0.25">
      <c r="A209" s="2">
        <v>0</v>
      </c>
      <c r="B209" s="2" t="s">
        <v>18</v>
      </c>
      <c r="C209" s="2">
        <v>1</v>
      </c>
      <c r="D209" s="2">
        <v>1</v>
      </c>
      <c r="F209" t="str">
        <f>CONCATENATE(B209," ",C209, " ",D209)</f>
        <v xml:space="preserve"> parallel-propagate 1 1</v>
      </c>
      <c r="G209" s="3">
        <f xml:space="preserve"> 0 + 13.07</f>
        <v>13.07</v>
      </c>
    </row>
    <row r="210" spans="1:7" x14ac:dyDescent="0.25">
      <c r="A210" s="2">
        <v>0</v>
      </c>
      <c r="B210" s="2" t="s">
        <v>18</v>
      </c>
      <c r="C210" s="2">
        <v>1</v>
      </c>
      <c r="D210" s="2">
        <v>1</v>
      </c>
      <c r="F210" t="str">
        <f>CONCATENATE(B210," ",C210, " ",D210)</f>
        <v xml:space="preserve"> parallel-propagate 1 1</v>
      </c>
      <c r="G210" s="3">
        <f xml:space="preserve"> 0 + 6.99</f>
        <v>6.99</v>
      </c>
    </row>
    <row r="211" spans="1:7" x14ac:dyDescent="0.25">
      <c r="A211" s="2">
        <v>0</v>
      </c>
      <c r="B211" s="2" t="s">
        <v>18</v>
      </c>
      <c r="C211" s="2">
        <v>1</v>
      </c>
      <c r="D211" s="2">
        <v>1</v>
      </c>
      <c r="F211" t="str">
        <f>CONCATENATE(B211," ",C211, " ",D211)</f>
        <v xml:space="preserve"> parallel-propagate 1 1</v>
      </c>
      <c r="G211" s="3">
        <f xml:space="preserve"> 0 + 5.28</f>
        <v>5.28</v>
      </c>
    </row>
    <row r="212" spans="1:7" x14ac:dyDescent="0.25">
      <c r="A212" s="2">
        <v>0</v>
      </c>
      <c r="B212" s="2" t="s">
        <v>18</v>
      </c>
      <c r="C212" s="2">
        <v>1</v>
      </c>
      <c r="D212" s="2">
        <v>1</v>
      </c>
      <c r="F212" t="str">
        <f>CONCATENATE(B212," ",C212, " ",D212)</f>
        <v xml:space="preserve"> parallel-propagate 1 1</v>
      </c>
      <c r="G212" s="3">
        <f xml:space="preserve"> 0 + 10.18</f>
        <v>10.18</v>
      </c>
    </row>
    <row r="213" spans="1:7" x14ac:dyDescent="0.25">
      <c r="A213" s="2">
        <v>0</v>
      </c>
      <c r="B213" s="2" t="s">
        <v>18</v>
      </c>
      <c r="C213" s="2">
        <v>1</v>
      </c>
      <c r="D213" s="2">
        <v>1</v>
      </c>
      <c r="F213" t="str">
        <f>CONCATENATE(B213," ",C213, " ",D213)</f>
        <v xml:space="preserve"> parallel-propagate 1 1</v>
      </c>
      <c r="G213" s="3">
        <f xml:space="preserve"> 0 + 7.41</f>
        <v>7.41</v>
      </c>
    </row>
    <row r="214" spans="1:7" x14ac:dyDescent="0.25">
      <c r="A214" s="2">
        <v>0</v>
      </c>
      <c r="B214" s="2" t="s">
        <v>18</v>
      </c>
      <c r="C214" s="2">
        <v>1</v>
      </c>
      <c r="D214" s="2">
        <v>1</v>
      </c>
      <c r="F214" t="str">
        <f>CONCATENATE(B214," ",C214, " ",D214)</f>
        <v xml:space="preserve"> parallel-propagate 1 1</v>
      </c>
      <c r="G214" s="3">
        <f xml:space="preserve"> 0 + 3.78</f>
        <v>3.78</v>
      </c>
    </row>
    <row r="215" spans="1:7" x14ac:dyDescent="0.25">
      <c r="A215" s="2">
        <v>0</v>
      </c>
      <c r="B215" s="2" t="s">
        <v>18</v>
      </c>
      <c r="C215" s="2">
        <v>1</v>
      </c>
      <c r="D215" s="2">
        <v>1</v>
      </c>
      <c r="F215" t="str">
        <f>CONCATENATE(B215," ",C215, " ",D215)</f>
        <v xml:space="preserve"> parallel-propagate 1 1</v>
      </c>
      <c r="G215" s="3">
        <f xml:space="preserve"> 0 + 14.23</f>
        <v>14.23</v>
      </c>
    </row>
    <row r="216" spans="1:7" x14ac:dyDescent="0.25">
      <c r="A216" s="2">
        <v>0</v>
      </c>
      <c r="B216" s="2" t="s">
        <v>18</v>
      </c>
      <c r="C216" s="2">
        <v>1</v>
      </c>
      <c r="D216" s="2">
        <v>1</v>
      </c>
      <c r="F216" t="str">
        <f>CONCATENATE(B216," ",C216, " ",D216)</f>
        <v xml:space="preserve"> parallel-propagate 1 1</v>
      </c>
      <c r="G216" s="3">
        <f xml:space="preserve"> 0 + 11.61</f>
        <v>11.61</v>
      </c>
    </row>
    <row r="217" spans="1:7" x14ac:dyDescent="0.25">
      <c r="A217" s="2">
        <v>0</v>
      </c>
      <c r="B217" s="2" t="s">
        <v>18</v>
      </c>
      <c r="C217" s="2">
        <v>1</v>
      </c>
      <c r="D217" s="2">
        <v>1</v>
      </c>
      <c r="F217" t="str">
        <f>CONCATENATE(B217," ",C217, " ",D217)</f>
        <v xml:space="preserve"> parallel-propagate 1 1</v>
      </c>
      <c r="G217" s="3">
        <f xml:space="preserve"> 0 + 3.26</f>
        <v>3.26</v>
      </c>
    </row>
    <row r="218" spans="1:7" x14ac:dyDescent="0.25">
      <c r="A218" s="2">
        <v>0</v>
      </c>
      <c r="B218" s="2" t="s">
        <v>18</v>
      </c>
      <c r="C218" s="2">
        <v>1</v>
      </c>
      <c r="D218" s="2">
        <v>1</v>
      </c>
      <c r="F218" t="str">
        <f>CONCATENATE(B218," ",C218, " ",D218)</f>
        <v xml:space="preserve"> parallel-propagate 1 1</v>
      </c>
      <c r="G218" s="3">
        <f xml:space="preserve"> 0 + 12.81</f>
        <v>12.81</v>
      </c>
    </row>
    <row r="219" spans="1:7" x14ac:dyDescent="0.25">
      <c r="A219" s="2">
        <v>0</v>
      </c>
      <c r="B219" s="2" t="s">
        <v>18</v>
      </c>
      <c r="C219" s="2">
        <v>1</v>
      </c>
      <c r="D219" s="2">
        <v>1</v>
      </c>
      <c r="F219" t="str">
        <f>CONCATENATE(B219," ",C219, " ",D219)</f>
        <v xml:space="preserve"> parallel-propagate 1 1</v>
      </c>
      <c r="G219" s="3">
        <f xml:space="preserve"> 0 + 6.32</f>
        <v>6.32</v>
      </c>
    </row>
    <row r="220" spans="1:7" x14ac:dyDescent="0.25">
      <c r="A220" s="2">
        <v>0</v>
      </c>
      <c r="B220" s="2" t="s">
        <v>18</v>
      </c>
      <c r="C220" s="2">
        <v>1</v>
      </c>
      <c r="D220" s="2">
        <v>1</v>
      </c>
      <c r="F220" t="str">
        <f>CONCATENATE(B220," ",C220, " ",D220)</f>
        <v xml:space="preserve"> parallel-propagate 1 1</v>
      </c>
      <c r="G220" s="3">
        <f xml:space="preserve"> 0 + 5.18</f>
        <v>5.18</v>
      </c>
    </row>
    <row r="221" spans="1:7" x14ac:dyDescent="0.25">
      <c r="A221" s="2">
        <v>0</v>
      </c>
      <c r="B221" s="2" t="s">
        <v>18</v>
      </c>
      <c r="C221" s="2">
        <v>1</v>
      </c>
      <c r="D221" s="2">
        <v>1</v>
      </c>
      <c r="F221" t="str">
        <f>CONCATENATE(B221," ",C221, " ",D221)</f>
        <v xml:space="preserve"> parallel-propagate 1 1</v>
      </c>
      <c r="G221" s="3">
        <f xml:space="preserve"> 0 + 13.74</f>
        <v>13.74</v>
      </c>
    </row>
    <row r="222" spans="1:7" x14ac:dyDescent="0.25">
      <c r="A222" s="2">
        <v>0</v>
      </c>
      <c r="B222" s="2" t="s">
        <v>18</v>
      </c>
      <c r="C222" s="2">
        <v>1</v>
      </c>
      <c r="D222" s="2">
        <v>1</v>
      </c>
      <c r="F222" t="str">
        <f>CONCATENATE(B222," ",C222, " ",D222)</f>
        <v xml:space="preserve"> parallel-propagate 1 1</v>
      </c>
      <c r="G222" s="3">
        <f xml:space="preserve"> 0 + 5.78</f>
        <v>5.78</v>
      </c>
    </row>
    <row r="223" spans="1:7" x14ac:dyDescent="0.25">
      <c r="A223" s="2">
        <v>0</v>
      </c>
      <c r="B223" s="2" t="s">
        <v>18</v>
      </c>
      <c r="C223" s="2">
        <v>1</v>
      </c>
      <c r="D223" s="2">
        <v>1</v>
      </c>
      <c r="F223" t="str">
        <f>CONCATENATE(B223," ",C223, " ",D223)</f>
        <v xml:space="preserve"> parallel-propagate 1 1</v>
      </c>
      <c r="G223" s="3">
        <f xml:space="preserve"> 0 + 5.1</f>
        <v>5.0999999999999996</v>
      </c>
    </row>
    <row r="224" spans="1:7" x14ac:dyDescent="0.25">
      <c r="A224" s="2">
        <v>0</v>
      </c>
      <c r="B224" s="2" t="s">
        <v>18</v>
      </c>
      <c r="C224" s="2">
        <v>1</v>
      </c>
      <c r="D224" s="2">
        <v>1</v>
      </c>
      <c r="F224" t="str">
        <f>CONCATENATE(B224," ",C224, " ",D224)</f>
        <v xml:space="preserve"> parallel-propagate 1 1</v>
      </c>
      <c r="G224" s="3">
        <f xml:space="preserve"> 0 + 13.6</f>
        <v>13.6</v>
      </c>
    </row>
    <row r="225" spans="1:7" x14ac:dyDescent="0.25">
      <c r="A225" s="2">
        <v>0</v>
      </c>
      <c r="B225" s="2" t="s">
        <v>18</v>
      </c>
      <c r="C225" s="2">
        <v>1</v>
      </c>
      <c r="D225" s="2">
        <v>1</v>
      </c>
      <c r="F225" t="str">
        <f>CONCATENATE(B225," ",C225, " ",D225)</f>
        <v xml:space="preserve"> parallel-propagate 1 1</v>
      </c>
      <c r="G225" s="3">
        <f xml:space="preserve"> 0 + 4.31</f>
        <v>4.3099999999999996</v>
      </c>
    </row>
    <row r="226" spans="1:7" x14ac:dyDescent="0.25">
      <c r="A226" s="2">
        <v>0</v>
      </c>
      <c r="B226" s="2" t="s">
        <v>18</v>
      </c>
      <c r="C226" s="2">
        <v>1</v>
      </c>
      <c r="D226" s="2">
        <v>1</v>
      </c>
      <c r="F226" t="str">
        <f>CONCATENATE(B226," ",C226, " ",D226)</f>
        <v xml:space="preserve"> parallel-propagate 1 1</v>
      </c>
      <c r="G226" s="3">
        <f xml:space="preserve"> 0 + 5.47</f>
        <v>5.47</v>
      </c>
    </row>
    <row r="227" spans="1:7" x14ac:dyDescent="0.25">
      <c r="A227" s="2">
        <v>0</v>
      </c>
      <c r="B227" s="2" t="s">
        <v>18</v>
      </c>
      <c r="C227" s="2">
        <v>1</v>
      </c>
      <c r="D227" s="2">
        <v>1</v>
      </c>
      <c r="F227" t="str">
        <f>CONCATENATE(B227," ",C227, " ",D227)</f>
        <v xml:space="preserve"> parallel-propagate 1 1</v>
      </c>
      <c r="G227" s="3">
        <f xml:space="preserve"> 0 + 10.96</f>
        <v>10.96</v>
      </c>
    </row>
    <row r="228" spans="1:7" x14ac:dyDescent="0.25">
      <c r="A228" s="2">
        <v>0</v>
      </c>
      <c r="B228" s="2" t="s">
        <v>18</v>
      </c>
      <c r="C228" s="2">
        <v>1</v>
      </c>
      <c r="D228" s="2">
        <v>1</v>
      </c>
      <c r="F228" t="str">
        <f>CONCATENATE(B228," ",C228, " ",D228)</f>
        <v xml:space="preserve"> parallel-propagate 1 1</v>
      </c>
      <c r="G228" s="3">
        <f xml:space="preserve"> 0 + 4.36</f>
        <v>4.3600000000000003</v>
      </c>
    </row>
    <row r="229" spans="1:7" x14ac:dyDescent="0.25">
      <c r="A229" s="2">
        <v>0</v>
      </c>
      <c r="B229" s="2" t="s">
        <v>18</v>
      </c>
      <c r="C229" s="2">
        <v>1</v>
      </c>
      <c r="D229" s="2">
        <v>1</v>
      </c>
      <c r="F229" t="str">
        <f>CONCATENATE(B229," ",C229, " ",D229)</f>
        <v xml:space="preserve"> parallel-propagate 1 1</v>
      </c>
      <c r="G229" s="3">
        <f xml:space="preserve"> 0 + 4.3</f>
        <v>4.3</v>
      </c>
    </row>
    <row r="230" spans="1:7" x14ac:dyDescent="0.25">
      <c r="A230" s="2">
        <v>0</v>
      </c>
      <c r="B230" s="2" t="s">
        <v>18</v>
      </c>
      <c r="C230" s="2">
        <v>1</v>
      </c>
      <c r="D230" s="2">
        <v>1</v>
      </c>
      <c r="F230" t="str">
        <f>CONCATENATE(B230," ",C230, " ",D230)</f>
        <v xml:space="preserve"> parallel-propagate 1 1</v>
      </c>
      <c r="G230" s="3">
        <f xml:space="preserve"> 0 + 14.19</f>
        <v>14.19</v>
      </c>
    </row>
    <row r="231" spans="1:7" x14ac:dyDescent="0.25">
      <c r="A231" s="2">
        <v>0</v>
      </c>
      <c r="B231" s="2" t="s">
        <v>18</v>
      </c>
      <c r="C231" s="2">
        <v>1</v>
      </c>
      <c r="D231" s="2">
        <v>1</v>
      </c>
      <c r="F231" t="str">
        <f>CONCATENATE(B231," ",C231, " ",D231)</f>
        <v xml:space="preserve"> parallel-propagate 1 1</v>
      </c>
      <c r="G231" s="3">
        <f xml:space="preserve"> 0 + 6.52</f>
        <v>6.52</v>
      </c>
    </row>
    <row r="232" spans="1:7" x14ac:dyDescent="0.25">
      <c r="A232" s="2">
        <v>0</v>
      </c>
      <c r="B232" s="2" t="s">
        <v>18</v>
      </c>
      <c r="C232" s="2">
        <v>1</v>
      </c>
      <c r="D232" s="2">
        <v>1</v>
      </c>
      <c r="F232" t="str">
        <f>CONCATENATE(B232," ",C232, " ",D232)</f>
        <v xml:space="preserve"> parallel-propagate 1 1</v>
      </c>
      <c r="G232" s="3">
        <f xml:space="preserve"> 0 + 4.41</f>
        <v>4.41</v>
      </c>
    </row>
    <row r="233" spans="1:7" x14ac:dyDescent="0.25">
      <c r="A233" s="2">
        <v>0</v>
      </c>
      <c r="B233" s="2" t="s">
        <v>18</v>
      </c>
      <c r="C233" s="2">
        <v>1</v>
      </c>
      <c r="D233" s="2">
        <v>1</v>
      </c>
      <c r="F233" t="str">
        <f>CONCATENATE(B233," ",C233, " ",D233)</f>
        <v xml:space="preserve"> parallel-propagate 1 1</v>
      </c>
      <c r="G233" s="3">
        <f xml:space="preserve"> 0 + 13.78</f>
        <v>13.78</v>
      </c>
    </row>
    <row r="234" spans="1:7" x14ac:dyDescent="0.25">
      <c r="A234" s="2">
        <v>0</v>
      </c>
      <c r="B234" s="2" t="s">
        <v>18</v>
      </c>
      <c r="C234" s="2">
        <v>1</v>
      </c>
      <c r="D234" s="2">
        <v>1</v>
      </c>
      <c r="F234" t="str">
        <f>CONCATENATE(B234," ",C234, " ",D234)</f>
        <v xml:space="preserve"> parallel-propagate 1 1</v>
      </c>
      <c r="G234" s="3">
        <f xml:space="preserve"> 0 + 9.98</f>
        <v>9.98</v>
      </c>
    </row>
    <row r="235" spans="1:7" x14ac:dyDescent="0.25">
      <c r="A235" s="2">
        <v>0</v>
      </c>
      <c r="B235" s="2" t="s">
        <v>18</v>
      </c>
      <c r="C235" s="2">
        <v>1</v>
      </c>
      <c r="D235" s="2">
        <v>1</v>
      </c>
      <c r="F235" t="str">
        <f>CONCATENATE(B235," ",C235, " ",D235)</f>
        <v xml:space="preserve"> parallel-propagate 1 1</v>
      </c>
      <c r="G235" s="3">
        <f xml:space="preserve"> 0 + 6.74</f>
        <v>6.74</v>
      </c>
    </row>
    <row r="236" spans="1:7" x14ac:dyDescent="0.25">
      <c r="A236" s="2">
        <v>0</v>
      </c>
      <c r="B236" s="2" t="s">
        <v>18</v>
      </c>
      <c r="C236" s="2">
        <v>1</v>
      </c>
      <c r="D236" s="2">
        <v>1</v>
      </c>
      <c r="F236" t="str">
        <f>CONCATENATE(B236," ",C236, " ",D236)</f>
        <v xml:space="preserve"> parallel-propagate 1 1</v>
      </c>
      <c r="G236" s="3">
        <f xml:space="preserve"> 0 + 13.33</f>
        <v>13.33</v>
      </c>
    </row>
    <row r="237" spans="1:7" x14ac:dyDescent="0.25">
      <c r="A237" s="2">
        <v>0</v>
      </c>
      <c r="B237" s="2" t="s">
        <v>18</v>
      </c>
      <c r="C237" s="2">
        <v>1</v>
      </c>
      <c r="D237" s="2">
        <v>1</v>
      </c>
      <c r="F237" t="str">
        <f>CONCATENATE(B237," ",C237, " ",D237)</f>
        <v xml:space="preserve"> parallel-propagate 1 1</v>
      </c>
      <c r="G237" s="3">
        <f xml:space="preserve"> 0 + 6.94</f>
        <v>6.94</v>
      </c>
    </row>
    <row r="238" spans="1:7" x14ac:dyDescent="0.25">
      <c r="A238" s="2">
        <v>0</v>
      </c>
      <c r="B238" s="2" t="s">
        <v>18</v>
      </c>
      <c r="C238" s="2">
        <v>1</v>
      </c>
      <c r="D238" s="2">
        <v>1</v>
      </c>
      <c r="F238" t="str">
        <f>CONCATENATE(B238," ",C238, " ",D238)</f>
        <v xml:space="preserve"> parallel-propagate 1 1</v>
      </c>
      <c r="G238" s="3">
        <f xml:space="preserve"> 0 + 5.38</f>
        <v>5.38</v>
      </c>
    </row>
    <row r="239" spans="1:7" x14ac:dyDescent="0.25">
      <c r="A239" s="2">
        <v>0</v>
      </c>
      <c r="B239" s="2" t="s">
        <v>18</v>
      </c>
      <c r="C239" s="2">
        <v>1</v>
      </c>
      <c r="D239" s="2">
        <v>1</v>
      </c>
      <c r="F239" t="str">
        <f>CONCATENATE(B239," ",C239, " ",D239)</f>
        <v xml:space="preserve"> parallel-propagate 1 1</v>
      </c>
      <c r="G239" s="3">
        <f xml:space="preserve"> 0 + 12.91</f>
        <v>12.91</v>
      </c>
    </row>
    <row r="240" spans="1:7" x14ac:dyDescent="0.25">
      <c r="A240" s="2">
        <v>0</v>
      </c>
      <c r="B240" s="2" t="s">
        <v>18</v>
      </c>
      <c r="C240" s="2">
        <v>1</v>
      </c>
      <c r="D240" s="2">
        <v>1</v>
      </c>
      <c r="F240" t="str">
        <f>CONCATENATE(B240," ",C240, " ",D240)</f>
        <v xml:space="preserve"> parallel-propagate 1 1</v>
      </c>
      <c r="G240" s="3">
        <f xml:space="preserve"> 0 + 6.35</f>
        <v>6.35</v>
      </c>
    </row>
    <row r="241" spans="1:7" x14ac:dyDescent="0.25">
      <c r="A241" s="2">
        <v>0</v>
      </c>
      <c r="B241" s="2" t="s">
        <v>18</v>
      </c>
      <c r="C241" s="2">
        <v>1</v>
      </c>
      <c r="D241" s="2">
        <v>1</v>
      </c>
      <c r="F241" t="str">
        <f>CONCATENATE(B241," ",C241, " ",D241)</f>
        <v xml:space="preserve"> parallel-propagate 1 1</v>
      </c>
      <c r="G241" s="3">
        <f xml:space="preserve"> 0 + 4.55</f>
        <v>4.55</v>
      </c>
    </row>
    <row r="242" spans="1:7" x14ac:dyDescent="0.25">
      <c r="A242" s="2">
        <v>0</v>
      </c>
      <c r="B242" s="2" t="s">
        <v>18</v>
      </c>
      <c r="C242" s="2">
        <v>1</v>
      </c>
      <c r="D242" s="2">
        <v>1</v>
      </c>
      <c r="F242" t="str">
        <f>CONCATENATE(B242," ",C242, " ",D242)</f>
        <v xml:space="preserve"> parallel-propagate 1 1</v>
      </c>
      <c r="G242" s="3">
        <f xml:space="preserve"> 0 + 13.87</f>
        <v>13.87</v>
      </c>
    </row>
    <row r="243" spans="1:7" x14ac:dyDescent="0.25">
      <c r="A243" s="2">
        <v>0</v>
      </c>
      <c r="B243" s="2" t="s">
        <v>18</v>
      </c>
      <c r="C243" s="2">
        <v>1</v>
      </c>
      <c r="D243" s="2">
        <v>1</v>
      </c>
      <c r="F243" t="str">
        <f>CONCATENATE(B243," ",C243, " ",D243)</f>
        <v xml:space="preserve"> parallel-propagate 1 1</v>
      </c>
      <c r="G243" s="3">
        <f xml:space="preserve"> 0 + 6.28</f>
        <v>6.28</v>
      </c>
    </row>
    <row r="244" spans="1:7" x14ac:dyDescent="0.25">
      <c r="A244" s="2">
        <v>0</v>
      </c>
      <c r="B244" s="2" t="s">
        <v>18</v>
      </c>
      <c r="C244" s="2">
        <v>1</v>
      </c>
      <c r="D244" s="2">
        <v>1</v>
      </c>
      <c r="F244" t="str">
        <f>CONCATENATE(B244," ",C244, " ",D244)</f>
        <v xml:space="preserve"> parallel-propagate 1 1</v>
      </c>
      <c r="G244" s="3">
        <f xml:space="preserve"> 0 + 6.35</f>
        <v>6.35</v>
      </c>
    </row>
    <row r="245" spans="1:7" x14ac:dyDescent="0.25">
      <c r="A245" s="2">
        <v>0</v>
      </c>
      <c r="B245" s="2" t="s">
        <v>18</v>
      </c>
      <c r="C245" s="2">
        <v>1</v>
      </c>
      <c r="D245" s="2">
        <v>1</v>
      </c>
      <c r="F245" t="str">
        <f>CONCATENATE(B245," ",C245, " ",D245)</f>
        <v xml:space="preserve"> parallel-propagate 1 1</v>
      </c>
      <c r="G245" s="3">
        <f xml:space="preserve"> 0 + 12.79</f>
        <v>12.79</v>
      </c>
    </row>
    <row r="246" spans="1:7" x14ac:dyDescent="0.25">
      <c r="A246" s="2">
        <v>0</v>
      </c>
      <c r="B246" s="2" t="s">
        <v>18</v>
      </c>
      <c r="C246" s="2">
        <v>1</v>
      </c>
      <c r="D246" s="2">
        <v>1</v>
      </c>
      <c r="F246" t="str">
        <f>CONCATENATE(B246," ",C246, " ",D246)</f>
        <v xml:space="preserve"> parallel-propagate 1 1</v>
      </c>
      <c r="G246" s="3">
        <f xml:space="preserve"> 0 + 5.56</f>
        <v>5.56</v>
      </c>
    </row>
    <row r="247" spans="1:7" x14ac:dyDescent="0.25">
      <c r="A247" s="2">
        <v>0</v>
      </c>
      <c r="B247" s="2" t="s">
        <v>18</v>
      </c>
      <c r="C247" s="2">
        <v>1</v>
      </c>
      <c r="D247" s="2">
        <v>1</v>
      </c>
      <c r="F247" t="str">
        <f>CONCATENATE(B247," ",C247, " ",D247)</f>
        <v xml:space="preserve"> parallel-propagate 1 1</v>
      </c>
      <c r="G247" s="3">
        <f xml:space="preserve"> 0 + 5.32</f>
        <v>5.32</v>
      </c>
    </row>
    <row r="248" spans="1:7" x14ac:dyDescent="0.25">
      <c r="A248" s="2">
        <v>0</v>
      </c>
      <c r="B248" s="2" t="s">
        <v>18</v>
      </c>
      <c r="C248" s="2">
        <v>1</v>
      </c>
      <c r="D248" s="2">
        <v>1</v>
      </c>
      <c r="F248" t="str">
        <f>CONCATENATE(B248," ",C248, " ",D248)</f>
        <v xml:space="preserve"> parallel-propagate 1 1</v>
      </c>
      <c r="G248" s="3">
        <f xml:space="preserve"> 0 + 15.86</f>
        <v>15.86</v>
      </c>
    </row>
    <row r="249" spans="1:7" x14ac:dyDescent="0.25">
      <c r="A249" s="2">
        <v>0</v>
      </c>
      <c r="B249" s="2" t="s">
        <v>18</v>
      </c>
      <c r="C249" s="2">
        <v>1</v>
      </c>
      <c r="D249" s="2">
        <v>1</v>
      </c>
      <c r="F249" t="str">
        <f>CONCATENATE(B249," ",C249, " ",D249)</f>
        <v xml:space="preserve"> parallel-propagate 1 1</v>
      </c>
      <c r="G249" s="3">
        <f xml:space="preserve"> 0 + 8.55</f>
        <v>8.5500000000000007</v>
      </c>
    </row>
    <row r="250" spans="1:7" x14ac:dyDescent="0.25">
      <c r="A250" s="2">
        <v>0</v>
      </c>
      <c r="B250" s="2" t="s">
        <v>18</v>
      </c>
      <c r="C250" s="2">
        <v>1</v>
      </c>
      <c r="D250" s="2">
        <v>1</v>
      </c>
      <c r="F250" t="str">
        <f>CONCATENATE(B250," ",C250, " ",D250)</f>
        <v xml:space="preserve"> parallel-propagate 1 1</v>
      </c>
      <c r="G250" s="3">
        <f xml:space="preserve"> 0 + 8.87</f>
        <v>8.8699999999999992</v>
      </c>
    </row>
    <row r="251" spans="1:7" x14ac:dyDescent="0.25">
      <c r="A251" s="2">
        <v>0</v>
      </c>
      <c r="B251" s="2" t="s">
        <v>18</v>
      </c>
      <c r="C251" s="2">
        <v>1</v>
      </c>
      <c r="D251" s="2">
        <v>1</v>
      </c>
      <c r="F251" t="str">
        <f>CONCATENATE(B251," ",C251, " ",D251)</f>
        <v xml:space="preserve"> parallel-propagate 1 1</v>
      </c>
      <c r="G251" s="3">
        <f xml:space="preserve"> 0 + 11.77</f>
        <v>11.77</v>
      </c>
    </row>
    <row r="252" spans="1:7" x14ac:dyDescent="0.25">
      <c r="A252" s="2">
        <v>0</v>
      </c>
      <c r="B252" s="2" t="s">
        <v>18</v>
      </c>
      <c r="C252" s="2">
        <v>1</v>
      </c>
      <c r="D252" s="2">
        <v>1</v>
      </c>
      <c r="F252" t="str">
        <f>CONCATENATE(B252," ",C252, " ",D252)</f>
        <v xml:space="preserve"> parallel-propagate 1 1</v>
      </c>
      <c r="G252" s="3">
        <f xml:space="preserve"> 0 + 8.38</f>
        <v>8.3800000000000008</v>
      </c>
    </row>
    <row r="253" spans="1:7" x14ac:dyDescent="0.25">
      <c r="A253" s="2">
        <v>0</v>
      </c>
      <c r="B253" s="2" t="s">
        <v>18</v>
      </c>
      <c r="C253" s="2">
        <v>1</v>
      </c>
      <c r="D253" s="2">
        <v>1</v>
      </c>
      <c r="F253" t="str">
        <f>CONCATENATE(B253," ",C253, " ",D253)</f>
        <v xml:space="preserve"> parallel-propagate 1 1</v>
      </c>
      <c r="G253" s="3">
        <f xml:space="preserve"> 0 + 6.36</f>
        <v>6.36</v>
      </c>
    </row>
    <row r="254" spans="1:7" x14ac:dyDescent="0.25">
      <c r="A254" s="2">
        <v>0</v>
      </c>
      <c r="B254" s="2" t="s">
        <v>18</v>
      </c>
      <c r="C254" s="2">
        <v>1</v>
      </c>
      <c r="D254" s="2">
        <v>1</v>
      </c>
      <c r="F254" t="str">
        <f>CONCATENATE(B254," ",C254, " ",D254)</f>
        <v xml:space="preserve"> parallel-propagate 1 1</v>
      </c>
      <c r="G254" s="3">
        <f xml:space="preserve"> 0 + 14.48</f>
        <v>14.48</v>
      </c>
    </row>
    <row r="255" spans="1:7" x14ac:dyDescent="0.25">
      <c r="A255" s="2">
        <v>0</v>
      </c>
      <c r="B255" s="2" t="s">
        <v>18</v>
      </c>
      <c r="C255" s="2">
        <v>1</v>
      </c>
      <c r="D255" s="2">
        <v>1</v>
      </c>
      <c r="F255" t="str">
        <f>CONCATENATE(B255," ",C255, " ",D255)</f>
        <v xml:space="preserve"> parallel-propagate 1 1</v>
      </c>
      <c r="G255" s="3">
        <f xml:space="preserve"> 0 + 3.09</f>
        <v>3.09</v>
      </c>
    </row>
    <row r="256" spans="1:7" x14ac:dyDescent="0.25">
      <c r="A256" s="2">
        <v>0</v>
      </c>
      <c r="B256" s="2" t="s">
        <v>18</v>
      </c>
      <c r="C256" s="2">
        <v>1</v>
      </c>
      <c r="D256" s="2">
        <v>1</v>
      </c>
      <c r="F256" t="str">
        <f>CONCATENATE(B256," ",C256, " ",D256)</f>
        <v xml:space="preserve"> parallel-propagate 1 1</v>
      </c>
      <c r="G256" s="3">
        <f xml:space="preserve"> 0 + 5.25</f>
        <v>5.25</v>
      </c>
    </row>
    <row r="257" spans="1:7" x14ac:dyDescent="0.25">
      <c r="A257" s="2">
        <v>0</v>
      </c>
      <c r="B257" s="2" t="s">
        <v>18</v>
      </c>
      <c r="C257" s="2">
        <v>1</v>
      </c>
      <c r="D257" s="2">
        <v>1</v>
      </c>
      <c r="F257" t="str">
        <f>CONCATENATE(B257," ",C257, " ",D257)</f>
        <v xml:space="preserve"> parallel-propagate 1 1</v>
      </c>
      <c r="G257" s="3">
        <f xml:space="preserve"> 0 + 13.26</f>
        <v>13.26</v>
      </c>
    </row>
    <row r="258" spans="1:7" x14ac:dyDescent="0.25">
      <c r="A258" s="2">
        <v>0</v>
      </c>
      <c r="B258" s="2" t="s">
        <v>18</v>
      </c>
      <c r="C258" s="2">
        <v>1</v>
      </c>
      <c r="D258" s="2">
        <v>1</v>
      </c>
      <c r="F258" t="str">
        <f>CONCATENATE(B258," ",C258, " ",D258)</f>
        <v xml:space="preserve"> parallel-propagate 1 1</v>
      </c>
      <c r="G258" s="3">
        <f xml:space="preserve"> 0 + 5.93</f>
        <v>5.93</v>
      </c>
    </row>
    <row r="259" spans="1:7" x14ac:dyDescent="0.25">
      <c r="A259" s="2">
        <v>0</v>
      </c>
      <c r="B259" s="2" t="s">
        <v>18</v>
      </c>
      <c r="C259" s="2">
        <v>1</v>
      </c>
      <c r="D259" s="2">
        <v>1</v>
      </c>
      <c r="F259" t="str">
        <f>CONCATENATE(B259," ",C259, " ",D259)</f>
        <v xml:space="preserve"> parallel-propagate 1 1</v>
      </c>
      <c r="G259" s="3">
        <f xml:space="preserve"> 0 + 6.09</f>
        <v>6.09</v>
      </c>
    </row>
    <row r="260" spans="1:7" x14ac:dyDescent="0.25">
      <c r="A260" s="2">
        <v>0</v>
      </c>
      <c r="B260" s="2" t="s">
        <v>18</v>
      </c>
      <c r="C260" s="2">
        <v>1</v>
      </c>
      <c r="D260" s="2">
        <v>1</v>
      </c>
      <c r="F260" t="str">
        <f>CONCATENATE(B260," ",C260, " ",D260)</f>
        <v xml:space="preserve"> parallel-propagate 1 1</v>
      </c>
      <c r="G260" s="3">
        <f xml:space="preserve"> 0 + 13.88</f>
        <v>13.88</v>
      </c>
    </row>
    <row r="261" spans="1:7" x14ac:dyDescent="0.25">
      <c r="A261" s="2">
        <v>0</v>
      </c>
      <c r="B261" s="2" t="s">
        <v>18</v>
      </c>
      <c r="C261" s="2">
        <v>1</v>
      </c>
      <c r="D261" s="2">
        <v>1</v>
      </c>
      <c r="F261" t="str">
        <f>CONCATENATE(B261," ",C261, " ",D261)</f>
        <v xml:space="preserve"> parallel-propagate 1 1</v>
      </c>
      <c r="G261" s="3">
        <f xml:space="preserve"> 0 + 6.77</f>
        <v>6.77</v>
      </c>
    </row>
    <row r="262" spans="1:7" x14ac:dyDescent="0.25">
      <c r="A262" s="2">
        <v>0</v>
      </c>
      <c r="B262" s="2" t="s">
        <v>18</v>
      </c>
      <c r="C262" s="2">
        <v>1</v>
      </c>
      <c r="D262" s="2">
        <v>1</v>
      </c>
      <c r="F262" t="str">
        <f>CONCATENATE(B262," ",C262, " ",D262)</f>
        <v xml:space="preserve"> parallel-propagate 1 1</v>
      </c>
      <c r="G262" s="3">
        <f xml:space="preserve"> 0 + 7.15</f>
        <v>7.15</v>
      </c>
    </row>
    <row r="263" spans="1:7" x14ac:dyDescent="0.25">
      <c r="A263" s="2">
        <v>0</v>
      </c>
      <c r="B263" s="2" t="s">
        <v>18</v>
      </c>
      <c r="C263" s="2">
        <v>1</v>
      </c>
      <c r="D263" s="2">
        <v>1</v>
      </c>
      <c r="F263" t="str">
        <f>CONCATENATE(B263," ",C263, " ",D263)</f>
        <v xml:space="preserve"> parallel-propagate 1 1</v>
      </c>
      <c r="G263" s="3">
        <f xml:space="preserve"> 0 + 16.35</f>
        <v>16.350000000000001</v>
      </c>
    </row>
    <row r="264" spans="1:7" x14ac:dyDescent="0.25">
      <c r="A264" s="2">
        <v>0</v>
      </c>
      <c r="B264" s="2" t="s">
        <v>18</v>
      </c>
      <c r="C264" s="2">
        <v>1</v>
      </c>
      <c r="D264" s="2">
        <v>1</v>
      </c>
      <c r="F264" t="str">
        <f>CONCATENATE(B264," ",C264, " ",D264)</f>
        <v xml:space="preserve"> parallel-propagate 1 1</v>
      </c>
      <c r="G264" s="3">
        <f xml:space="preserve"> 0 + 7.36</f>
        <v>7.36</v>
      </c>
    </row>
    <row r="265" spans="1:7" x14ac:dyDescent="0.25">
      <c r="A265" s="2">
        <v>0</v>
      </c>
      <c r="B265" s="2" t="s">
        <v>18</v>
      </c>
      <c r="C265" s="2">
        <v>1</v>
      </c>
      <c r="D265" s="2">
        <v>1</v>
      </c>
      <c r="F265" t="str">
        <f>CONCATENATE(B265," ",C265, " ",D265)</f>
        <v xml:space="preserve"> parallel-propagate 1 1</v>
      </c>
      <c r="G265" s="3">
        <f xml:space="preserve"> 0 + 6.21</f>
        <v>6.21</v>
      </c>
    </row>
    <row r="266" spans="1:7" x14ac:dyDescent="0.25">
      <c r="A266" s="2">
        <v>0</v>
      </c>
      <c r="B266" s="2" t="s">
        <v>18</v>
      </c>
      <c r="C266" s="2">
        <v>1</v>
      </c>
      <c r="D266" s="2">
        <v>1</v>
      </c>
      <c r="F266" t="str">
        <f>CONCATENATE(B266," ",C266, " ",D266)</f>
        <v xml:space="preserve"> parallel-propagate 1 1</v>
      </c>
      <c r="G266" s="3">
        <f xml:space="preserve"> 0 + 16.74</f>
        <v>16.739999999999998</v>
      </c>
    </row>
    <row r="267" spans="1:7" x14ac:dyDescent="0.25">
      <c r="A267" s="2">
        <v>0</v>
      </c>
      <c r="B267" s="2" t="s">
        <v>18</v>
      </c>
      <c r="C267" s="2">
        <v>1</v>
      </c>
      <c r="D267" s="2">
        <v>1</v>
      </c>
      <c r="F267" t="str">
        <f>CONCATENATE(B267," ",C267, " ",D267)</f>
        <v xml:space="preserve"> parallel-propagate 1 1</v>
      </c>
      <c r="G267" s="3">
        <f xml:space="preserve"> 0 + 8.58</f>
        <v>8.58</v>
      </c>
    </row>
    <row r="268" spans="1:7" x14ac:dyDescent="0.25">
      <c r="A268" s="2">
        <v>0</v>
      </c>
      <c r="B268" s="2" t="s">
        <v>18</v>
      </c>
      <c r="C268" s="2">
        <v>1</v>
      </c>
      <c r="D268" s="2">
        <v>1</v>
      </c>
      <c r="F268" t="str">
        <f>CONCATENATE(B268," ",C268, " ",D268)</f>
        <v xml:space="preserve"> parallel-propagate 1 1</v>
      </c>
      <c r="G268" s="3">
        <f xml:space="preserve"> 0 + 7.75</f>
        <v>7.75</v>
      </c>
    </row>
    <row r="269" spans="1:7" x14ac:dyDescent="0.25">
      <c r="A269" s="2">
        <v>0</v>
      </c>
      <c r="B269" s="2" t="s">
        <v>18</v>
      </c>
      <c r="C269" s="2">
        <v>1</v>
      </c>
      <c r="D269" s="2">
        <v>1</v>
      </c>
      <c r="F269" t="str">
        <f>CONCATENATE(B269," ",C269, " ",D269)</f>
        <v xml:space="preserve"> parallel-propagate 1 1</v>
      </c>
      <c r="G269" s="3">
        <f xml:space="preserve"> 0 + 19.74</f>
        <v>19.739999999999998</v>
      </c>
    </row>
    <row r="270" spans="1:7" x14ac:dyDescent="0.25">
      <c r="A270" s="2">
        <v>0</v>
      </c>
      <c r="B270" s="2" t="s">
        <v>18</v>
      </c>
      <c r="C270" s="2">
        <v>1</v>
      </c>
      <c r="D270" s="2">
        <v>1</v>
      </c>
      <c r="F270" t="str">
        <f>CONCATENATE(B270," ",C270, " ",D270)</f>
        <v xml:space="preserve"> parallel-propagate 1 1</v>
      </c>
      <c r="G270" s="3">
        <f xml:space="preserve"> 0 + 7.84</f>
        <v>7.84</v>
      </c>
    </row>
    <row r="271" spans="1:7" x14ac:dyDescent="0.25">
      <c r="A271" s="2">
        <v>0</v>
      </c>
      <c r="B271" s="2" t="s">
        <v>18</v>
      </c>
      <c r="C271" s="2">
        <v>1</v>
      </c>
      <c r="D271" s="2">
        <v>1</v>
      </c>
      <c r="F271" t="str">
        <f>CONCATENATE(B271," ",C271, " ",D271)</f>
        <v xml:space="preserve"> parallel-propagate 1 1</v>
      </c>
      <c r="G271" s="3">
        <f xml:space="preserve"> 0 + 6.58</f>
        <v>6.58</v>
      </c>
    </row>
    <row r="272" spans="1:7" x14ac:dyDescent="0.25">
      <c r="A272" s="2">
        <v>0</v>
      </c>
      <c r="B272" s="2" t="s">
        <v>18</v>
      </c>
      <c r="C272" s="2">
        <v>1</v>
      </c>
      <c r="D272" s="2">
        <v>1</v>
      </c>
      <c r="F272" t="str">
        <f>CONCATENATE(B272," ",C272, " ",D272)</f>
        <v xml:space="preserve"> parallel-propagate 1 1</v>
      </c>
      <c r="G272" s="3">
        <f xml:space="preserve"> 0 + 13.56</f>
        <v>13.56</v>
      </c>
    </row>
    <row r="273" spans="1:7" x14ac:dyDescent="0.25">
      <c r="A273" s="2">
        <v>0</v>
      </c>
      <c r="B273" s="2" t="s">
        <v>18</v>
      </c>
      <c r="C273" s="2">
        <v>1</v>
      </c>
      <c r="D273" s="2">
        <v>1</v>
      </c>
      <c r="F273" t="str">
        <f>CONCATENATE(B273," ",C273, " ",D273)</f>
        <v xml:space="preserve"> parallel-propagate 1 1</v>
      </c>
      <c r="G273" s="3">
        <f xml:space="preserve"> 0 + 8</f>
        <v>8</v>
      </c>
    </row>
    <row r="274" spans="1:7" x14ac:dyDescent="0.25">
      <c r="A274" s="2">
        <v>0</v>
      </c>
      <c r="B274" s="2" t="s">
        <v>18</v>
      </c>
      <c r="C274" s="2">
        <v>1</v>
      </c>
      <c r="D274" s="2">
        <v>1</v>
      </c>
      <c r="F274" t="str">
        <f>CONCATENATE(B274," ",C274, " ",D274)</f>
        <v xml:space="preserve"> parallel-propagate 1 1</v>
      </c>
      <c r="G274" s="3">
        <f xml:space="preserve"> 0 + 5.96</f>
        <v>5.96</v>
      </c>
    </row>
    <row r="275" spans="1:7" x14ac:dyDescent="0.25">
      <c r="A275" s="2">
        <v>0</v>
      </c>
      <c r="B275" s="2" t="s">
        <v>18</v>
      </c>
      <c r="C275" s="2">
        <v>1</v>
      </c>
      <c r="D275" s="2">
        <v>1</v>
      </c>
      <c r="F275" t="str">
        <f>CONCATENATE(B275," ",C275, " ",D275)</f>
        <v xml:space="preserve"> parallel-propagate 1 1</v>
      </c>
      <c r="G275" s="3">
        <f xml:space="preserve"> 0 + 13.22</f>
        <v>13.22</v>
      </c>
    </row>
    <row r="276" spans="1:7" x14ac:dyDescent="0.25">
      <c r="A276" s="2">
        <v>0</v>
      </c>
      <c r="B276" s="2" t="s">
        <v>18</v>
      </c>
      <c r="C276" s="2">
        <v>1</v>
      </c>
      <c r="D276" s="2">
        <v>1</v>
      </c>
      <c r="F276" t="str">
        <f>CONCATENATE(B276," ",C276, " ",D276)</f>
        <v xml:space="preserve"> parallel-propagate 1 1</v>
      </c>
      <c r="G276" s="3">
        <f xml:space="preserve"> 0 + 7.27</f>
        <v>7.27</v>
      </c>
    </row>
    <row r="277" spans="1:7" x14ac:dyDescent="0.25">
      <c r="A277" s="2">
        <v>0</v>
      </c>
      <c r="B277" s="2" t="s">
        <v>18</v>
      </c>
      <c r="C277" s="2">
        <v>1</v>
      </c>
      <c r="D277" s="2">
        <v>1</v>
      </c>
      <c r="F277" t="str">
        <f>CONCATENATE(B277," ",C277, " ",D277)</f>
        <v xml:space="preserve"> parallel-propagate 1 1</v>
      </c>
      <c r="G277" s="3">
        <f xml:space="preserve"> 0 + 5.15</f>
        <v>5.15</v>
      </c>
    </row>
    <row r="278" spans="1:7" x14ac:dyDescent="0.25">
      <c r="A278" s="2">
        <v>0</v>
      </c>
      <c r="B278" s="2" t="s">
        <v>18</v>
      </c>
      <c r="C278" s="2">
        <v>1</v>
      </c>
      <c r="D278" s="2">
        <v>1</v>
      </c>
      <c r="F278" t="str">
        <f>CONCATENATE(B278," ",C278, " ",D278)</f>
        <v xml:space="preserve"> parallel-propagate 1 1</v>
      </c>
      <c r="G278" s="3">
        <f xml:space="preserve"> 0 + 15.02</f>
        <v>15.02</v>
      </c>
    </row>
    <row r="279" spans="1:7" x14ac:dyDescent="0.25">
      <c r="A279" s="2">
        <v>0</v>
      </c>
      <c r="B279" s="2" t="s">
        <v>18</v>
      </c>
      <c r="C279" s="2">
        <v>1</v>
      </c>
      <c r="D279" s="2">
        <v>1</v>
      </c>
      <c r="F279" t="str">
        <f>CONCATENATE(B279," ",C279, " ",D279)</f>
        <v xml:space="preserve"> parallel-propagate 1 1</v>
      </c>
      <c r="G279" s="3">
        <f xml:space="preserve"> 0 + 8.09</f>
        <v>8.09</v>
      </c>
    </row>
    <row r="280" spans="1:7" x14ac:dyDescent="0.25">
      <c r="A280" s="2">
        <v>0</v>
      </c>
      <c r="B280" s="2" t="s">
        <v>18</v>
      </c>
      <c r="C280" s="2">
        <v>1</v>
      </c>
      <c r="D280" s="2">
        <v>1</v>
      </c>
      <c r="F280" t="str">
        <f>CONCATENATE(B280," ",C280, " ",D280)</f>
        <v xml:space="preserve"> parallel-propagate 1 1</v>
      </c>
      <c r="G280" s="3">
        <f xml:space="preserve"> 0 + 6.38</f>
        <v>6.38</v>
      </c>
    </row>
    <row r="281" spans="1:7" x14ac:dyDescent="0.25">
      <c r="A281" s="2">
        <v>0</v>
      </c>
      <c r="B281" s="2" t="s">
        <v>18</v>
      </c>
      <c r="C281" s="2">
        <v>1</v>
      </c>
      <c r="D281" s="2">
        <v>1</v>
      </c>
      <c r="F281" t="str">
        <f>CONCATENATE(B281," ",C281, " ",D281)</f>
        <v xml:space="preserve"> parallel-propagate 1 1</v>
      </c>
      <c r="G281" s="3">
        <f xml:space="preserve"> 0 + 10.28</f>
        <v>10.28</v>
      </c>
    </row>
    <row r="282" spans="1:7" x14ac:dyDescent="0.25">
      <c r="A282" s="2">
        <v>0</v>
      </c>
      <c r="B282" s="2" t="s">
        <v>18</v>
      </c>
      <c r="C282" s="2">
        <v>1</v>
      </c>
      <c r="D282" s="2">
        <v>1</v>
      </c>
      <c r="F282" t="str">
        <f>CONCATENATE(B282," ",C282, " ",D282)</f>
        <v xml:space="preserve"> parallel-propagate 1 1</v>
      </c>
      <c r="G282" s="3">
        <f xml:space="preserve"> 0 + 7.01</f>
        <v>7.01</v>
      </c>
    </row>
    <row r="283" spans="1:7" x14ac:dyDescent="0.25">
      <c r="A283" s="2">
        <v>0</v>
      </c>
      <c r="B283" s="2" t="s">
        <v>18</v>
      </c>
      <c r="C283" s="2">
        <v>1</v>
      </c>
      <c r="D283" s="2">
        <v>1</v>
      </c>
      <c r="F283" t="str">
        <f>CONCATENATE(B283," ",C283, " ",D283)</f>
        <v xml:space="preserve"> parallel-propagate 1 1</v>
      </c>
      <c r="G283" s="3">
        <f xml:space="preserve"> 0 + 4.78</f>
        <v>4.78</v>
      </c>
    </row>
    <row r="284" spans="1:7" x14ac:dyDescent="0.25">
      <c r="A284" s="2">
        <v>0</v>
      </c>
      <c r="B284" s="2" t="s">
        <v>18</v>
      </c>
      <c r="C284" s="2">
        <v>1</v>
      </c>
      <c r="D284" s="2">
        <v>1</v>
      </c>
      <c r="F284" t="str">
        <f>CONCATENATE(B284," ",C284, " ",D284)</f>
        <v xml:space="preserve"> parallel-propagate 1 1</v>
      </c>
      <c r="G284" s="3">
        <f xml:space="preserve"> 0 + 18.3</f>
        <v>18.3</v>
      </c>
    </row>
    <row r="285" spans="1:7" x14ac:dyDescent="0.25">
      <c r="A285" s="2">
        <v>0</v>
      </c>
      <c r="B285" s="2" t="s">
        <v>18</v>
      </c>
      <c r="C285" s="2">
        <v>1</v>
      </c>
      <c r="D285" s="2">
        <v>1</v>
      </c>
      <c r="F285" t="str">
        <f>CONCATENATE(B285," ",C285, " ",D285)</f>
        <v xml:space="preserve"> parallel-propagate 1 1</v>
      </c>
      <c r="G285" s="3">
        <f xml:space="preserve"> 0 + 6.7</f>
        <v>6.7</v>
      </c>
    </row>
    <row r="286" spans="1:7" x14ac:dyDescent="0.25">
      <c r="A286" s="2">
        <v>0</v>
      </c>
      <c r="B286" s="2" t="s">
        <v>18</v>
      </c>
      <c r="C286" s="2">
        <v>1</v>
      </c>
      <c r="D286" s="2">
        <v>1</v>
      </c>
      <c r="F286" t="str">
        <f>CONCATENATE(B286," ",C286, " ",D286)</f>
        <v xml:space="preserve"> parallel-propagate 1 1</v>
      </c>
      <c r="G286" s="3">
        <f xml:space="preserve"> 0 + 6.34</f>
        <v>6.34</v>
      </c>
    </row>
    <row r="287" spans="1:7" x14ac:dyDescent="0.25">
      <c r="A287" s="2">
        <v>0</v>
      </c>
      <c r="B287" s="2" t="s">
        <v>18</v>
      </c>
      <c r="C287" s="2">
        <v>1</v>
      </c>
      <c r="D287" s="2">
        <v>1</v>
      </c>
      <c r="F287" t="str">
        <f>CONCATENATE(B287," ",C287, " ",D287)</f>
        <v xml:space="preserve"> parallel-propagate 1 1</v>
      </c>
      <c r="G287" s="3">
        <f xml:space="preserve"> 0 + 14.1</f>
        <v>14.1</v>
      </c>
    </row>
    <row r="288" spans="1:7" x14ac:dyDescent="0.25">
      <c r="A288" s="2">
        <v>0</v>
      </c>
      <c r="B288" s="2" t="s">
        <v>18</v>
      </c>
      <c r="C288" s="2">
        <v>1</v>
      </c>
      <c r="D288" s="2">
        <v>1</v>
      </c>
      <c r="F288" t="str">
        <f>CONCATENATE(B288," ",C288, " ",D288)</f>
        <v xml:space="preserve"> parallel-propagate 1 1</v>
      </c>
      <c r="G288" s="3">
        <f xml:space="preserve"> 0 + 7.65</f>
        <v>7.65</v>
      </c>
    </row>
    <row r="289" spans="1:7" x14ac:dyDescent="0.25">
      <c r="A289" s="2">
        <v>0</v>
      </c>
      <c r="B289" s="2" t="s">
        <v>18</v>
      </c>
      <c r="C289" s="2">
        <v>1</v>
      </c>
      <c r="D289" s="2">
        <v>1</v>
      </c>
      <c r="F289" t="str">
        <f>CONCATENATE(B289," ",C289, " ",D289)</f>
        <v xml:space="preserve"> parallel-propagate 1 1</v>
      </c>
      <c r="G289" s="3">
        <f xml:space="preserve"> 0 + 5.54</f>
        <v>5.54</v>
      </c>
    </row>
    <row r="290" spans="1:7" x14ac:dyDescent="0.25">
      <c r="A290" s="2">
        <v>0</v>
      </c>
      <c r="B290" s="2" t="s">
        <v>18</v>
      </c>
      <c r="C290" s="2">
        <v>1</v>
      </c>
      <c r="D290" s="2">
        <v>1</v>
      </c>
      <c r="F290" t="str">
        <f>CONCATENATE(B290," ",C290, " ",D290)</f>
        <v xml:space="preserve"> parallel-propagate 1 1</v>
      </c>
      <c r="G290" s="3">
        <f xml:space="preserve"> 0 + 15.1</f>
        <v>15.1</v>
      </c>
    </row>
    <row r="291" spans="1:7" x14ac:dyDescent="0.25">
      <c r="A291" s="2">
        <v>0</v>
      </c>
      <c r="B291" s="2" t="s">
        <v>18</v>
      </c>
      <c r="C291" s="2">
        <v>1</v>
      </c>
      <c r="D291" s="2">
        <v>1</v>
      </c>
      <c r="F291" t="str">
        <f>CONCATENATE(B291," ",C291, " ",D291)</f>
        <v xml:space="preserve"> parallel-propagate 1 1</v>
      </c>
      <c r="G291" s="3">
        <f xml:space="preserve"> 0 + 7.05</f>
        <v>7.05</v>
      </c>
    </row>
    <row r="292" spans="1:7" x14ac:dyDescent="0.25">
      <c r="A292" s="2">
        <v>0</v>
      </c>
      <c r="B292" s="2" t="s">
        <v>18</v>
      </c>
      <c r="C292" s="2">
        <v>1</v>
      </c>
      <c r="D292" s="2">
        <v>1</v>
      </c>
      <c r="F292" t="str">
        <f>CONCATENATE(B292," ",C292, " ",D292)</f>
        <v xml:space="preserve"> parallel-propagate 1 1</v>
      </c>
      <c r="G292" s="3">
        <f xml:space="preserve"> 0 + 5.37</f>
        <v>5.37</v>
      </c>
    </row>
    <row r="293" spans="1:7" x14ac:dyDescent="0.25">
      <c r="A293" s="2">
        <v>0</v>
      </c>
      <c r="B293" s="2" t="s">
        <v>18</v>
      </c>
      <c r="C293" s="2">
        <v>1</v>
      </c>
      <c r="D293" s="2">
        <v>1</v>
      </c>
      <c r="F293" t="str">
        <f>CONCATENATE(B293," ",C293, " ",D293)</f>
        <v xml:space="preserve"> parallel-propagate 1 1</v>
      </c>
      <c r="G293" s="3">
        <f xml:space="preserve"> 0 + 11.65</f>
        <v>11.65</v>
      </c>
    </row>
    <row r="294" spans="1:7" x14ac:dyDescent="0.25">
      <c r="A294" s="2">
        <v>0</v>
      </c>
      <c r="B294" s="2" t="s">
        <v>18</v>
      </c>
      <c r="C294" s="2">
        <v>1</v>
      </c>
      <c r="D294" s="2">
        <v>1</v>
      </c>
      <c r="F294" t="str">
        <f>CONCATENATE(B294," ",C294, " ",D294)</f>
        <v xml:space="preserve"> parallel-propagate 1 1</v>
      </c>
      <c r="G294" s="3">
        <f xml:space="preserve"> 0 + 7.64</f>
        <v>7.64</v>
      </c>
    </row>
    <row r="295" spans="1:7" x14ac:dyDescent="0.25">
      <c r="A295" s="2">
        <v>0</v>
      </c>
      <c r="B295" s="2" t="s">
        <v>18</v>
      </c>
      <c r="C295" s="2">
        <v>1</v>
      </c>
      <c r="D295" s="2">
        <v>1</v>
      </c>
      <c r="F295" t="str">
        <f>CONCATENATE(B295," ",C295, " ",D295)</f>
        <v xml:space="preserve"> parallel-propagate 1 1</v>
      </c>
      <c r="G295" s="3">
        <f xml:space="preserve"> 0 + 9.38</f>
        <v>9.3800000000000008</v>
      </c>
    </row>
    <row r="296" spans="1:7" x14ac:dyDescent="0.25">
      <c r="A296" s="2">
        <v>0</v>
      </c>
      <c r="B296" s="2" t="s">
        <v>18</v>
      </c>
      <c r="C296" s="2">
        <v>1</v>
      </c>
      <c r="D296" s="2">
        <v>1</v>
      </c>
      <c r="F296" t="str">
        <f>CONCATENATE(B296," ",C296, " ",D296)</f>
        <v xml:space="preserve"> parallel-propagate 1 1</v>
      </c>
      <c r="G296" s="3">
        <f xml:space="preserve"> 0 + 14.1</f>
        <v>14.1</v>
      </c>
    </row>
    <row r="297" spans="1:7" x14ac:dyDescent="0.25">
      <c r="A297" s="2">
        <v>0</v>
      </c>
      <c r="B297" s="2" t="s">
        <v>18</v>
      </c>
      <c r="C297" s="2">
        <v>1</v>
      </c>
      <c r="D297" s="2">
        <v>1</v>
      </c>
      <c r="F297" t="str">
        <f>CONCATENATE(B297," ",C297, " ",D297)</f>
        <v xml:space="preserve"> parallel-propagate 1 1</v>
      </c>
      <c r="G297" s="3">
        <f xml:space="preserve"> 0 + 7.71</f>
        <v>7.71</v>
      </c>
    </row>
    <row r="298" spans="1:7" x14ac:dyDescent="0.25">
      <c r="A298" s="2">
        <v>0</v>
      </c>
      <c r="B298" s="2" t="s">
        <v>18</v>
      </c>
      <c r="C298" s="2">
        <v>1</v>
      </c>
      <c r="D298" s="2">
        <v>1</v>
      </c>
      <c r="F298" t="str">
        <f>CONCATENATE(B298," ",C298, " ",D298)</f>
        <v xml:space="preserve"> parallel-propagate 1 1</v>
      </c>
      <c r="G298" s="3">
        <f xml:space="preserve"> 0 + 6.1</f>
        <v>6.1</v>
      </c>
    </row>
    <row r="299" spans="1:7" x14ac:dyDescent="0.25">
      <c r="A299" s="2">
        <v>0</v>
      </c>
      <c r="B299" s="2" t="s">
        <v>18</v>
      </c>
      <c r="C299" s="2">
        <v>1</v>
      </c>
      <c r="D299" s="2">
        <v>1</v>
      </c>
      <c r="F299" t="str">
        <f>CONCATENATE(B299," ",C299, " ",D299)</f>
        <v xml:space="preserve"> parallel-propagate 1 1</v>
      </c>
      <c r="G299" s="3">
        <f xml:space="preserve"> 0 + 11.66</f>
        <v>11.66</v>
      </c>
    </row>
    <row r="300" spans="1:7" x14ac:dyDescent="0.25">
      <c r="A300" s="2">
        <v>0</v>
      </c>
      <c r="B300" s="2" t="s">
        <v>18</v>
      </c>
      <c r="C300" s="2">
        <v>1</v>
      </c>
      <c r="D300" s="2">
        <v>1</v>
      </c>
      <c r="F300" t="str">
        <f>CONCATENATE(B300," ",C300, " ",D300)</f>
        <v xml:space="preserve"> parallel-propagate 1 1</v>
      </c>
      <c r="G300" s="3">
        <f xml:space="preserve"> 0 + 5.4</f>
        <v>5.4</v>
      </c>
    </row>
    <row r="301" spans="1:7" x14ac:dyDescent="0.25">
      <c r="A301" s="2">
        <v>0</v>
      </c>
      <c r="B301" s="2" t="s">
        <v>18</v>
      </c>
      <c r="C301" s="2">
        <v>1</v>
      </c>
      <c r="D301" s="2">
        <v>1</v>
      </c>
      <c r="F301" t="str">
        <f>CONCATENATE(B301," ",C301, " ",D301)</f>
        <v xml:space="preserve"> parallel-propagate 1 1</v>
      </c>
      <c r="G301" s="3">
        <f xml:space="preserve"> 0 + 6.86</f>
        <v>6.86</v>
      </c>
    </row>
    <row r="302" spans="1:7" x14ac:dyDescent="0.25">
      <c r="A302" s="2">
        <v>0</v>
      </c>
      <c r="B302" s="2" t="s">
        <v>18</v>
      </c>
      <c r="C302" s="2">
        <v>2</v>
      </c>
      <c r="D302" s="2">
        <v>1</v>
      </c>
      <c r="F302" t="str">
        <f>CONCATENATE(B302," ",C302, " ",D302)</f>
        <v xml:space="preserve"> parallel-propagate 2 1</v>
      </c>
      <c r="G302" s="3">
        <f xml:space="preserve"> 0 + 13.08</f>
        <v>13.08</v>
      </c>
    </row>
    <row r="303" spans="1:7" x14ac:dyDescent="0.25">
      <c r="A303" s="2">
        <v>0</v>
      </c>
      <c r="B303" s="2" t="s">
        <v>18</v>
      </c>
      <c r="C303" s="2">
        <v>2</v>
      </c>
      <c r="D303" s="2">
        <v>1</v>
      </c>
      <c r="F303" t="str">
        <f>CONCATENATE(B303," ",C303, " ",D303)</f>
        <v xml:space="preserve"> parallel-propagate 2 1</v>
      </c>
      <c r="G303" s="3">
        <f xml:space="preserve"> 0 + 5.89</f>
        <v>5.89</v>
      </c>
    </row>
    <row r="304" spans="1:7" x14ac:dyDescent="0.25">
      <c r="A304" s="2">
        <v>0</v>
      </c>
      <c r="B304" s="2" t="s">
        <v>18</v>
      </c>
      <c r="C304" s="2">
        <v>2</v>
      </c>
      <c r="D304" s="2">
        <v>1</v>
      </c>
      <c r="F304" t="str">
        <f>CONCATENATE(B304," ",C304, " ",D304)</f>
        <v xml:space="preserve"> parallel-propagate 2 1</v>
      </c>
      <c r="G304" s="3">
        <f xml:space="preserve"> 0 + 5.7</f>
        <v>5.7</v>
      </c>
    </row>
    <row r="305" spans="1:7" x14ac:dyDescent="0.25">
      <c r="A305" s="2">
        <v>0</v>
      </c>
      <c r="B305" s="2" t="s">
        <v>18</v>
      </c>
      <c r="C305" s="2">
        <v>2</v>
      </c>
      <c r="D305" s="2">
        <v>1</v>
      </c>
      <c r="F305" t="str">
        <f>CONCATENATE(B305," ",C305, " ",D305)</f>
        <v xml:space="preserve"> parallel-propagate 2 1</v>
      </c>
      <c r="G305" s="3">
        <f xml:space="preserve"> 0 + 13.33</f>
        <v>13.33</v>
      </c>
    </row>
    <row r="306" spans="1:7" x14ac:dyDescent="0.25">
      <c r="A306" s="2">
        <v>0</v>
      </c>
      <c r="B306" s="2" t="s">
        <v>18</v>
      </c>
      <c r="C306" s="2">
        <v>2</v>
      </c>
      <c r="D306" s="2">
        <v>1</v>
      </c>
      <c r="F306" t="str">
        <f>CONCATENATE(B306," ",C306, " ",D306)</f>
        <v xml:space="preserve"> parallel-propagate 2 1</v>
      </c>
      <c r="G306" s="3">
        <f xml:space="preserve"> 0 + 12.81</f>
        <v>12.81</v>
      </c>
    </row>
    <row r="307" spans="1:7" x14ac:dyDescent="0.25">
      <c r="A307" s="2">
        <v>0</v>
      </c>
      <c r="B307" s="2" t="s">
        <v>18</v>
      </c>
      <c r="C307" s="2">
        <v>2</v>
      </c>
      <c r="D307" s="2">
        <v>1</v>
      </c>
      <c r="F307" t="str">
        <f>CONCATENATE(B307," ",C307, " ",D307)</f>
        <v xml:space="preserve"> parallel-propagate 2 1</v>
      </c>
      <c r="G307" s="3">
        <f xml:space="preserve"> 0 + 9.6</f>
        <v>9.6</v>
      </c>
    </row>
    <row r="308" spans="1:7" x14ac:dyDescent="0.25">
      <c r="A308" s="2">
        <v>0</v>
      </c>
      <c r="B308" s="2" t="s">
        <v>18</v>
      </c>
      <c r="C308" s="2">
        <v>2</v>
      </c>
      <c r="D308" s="2">
        <v>1</v>
      </c>
      <c r="F308" t="str">
        <f>CONCATENATE(B308," ",C308, " ",D308)</f>
        <v xml:space="preserve"> parallel-propagate 2 1</v>
      </c>
      <c r="G308" s="3">
        <f xml:space="preserve"> 0 + 10.24</f>
        <v>10.24</v>
      </c>
    </row>
    <row r="309" spans="1:7" x14ac:dyDescent="0.25">
      <c r="A309" s="2">
        <v>0</v>
      </c>
      <c r="B309" s="2" t="s">
        <v>18</v>
      </c>
      <c r="C309" s="2">
        <v>2</v>
      </c>
      <c r="D309" s="2">
        <v>1</v>
      </c>
      <c r="F309" t="str">
        <f>CONCATENATE(B309," ",C309, " ",D309)</f>
        <v xml:space="preserve"> parallel-propagate 2 1</v>
      </c>
      <c r="G309" s="3">
        <f xml:space="preserve"> 0 + 6.12</f>
        <v>6.12</v>
      </c>
    </row>
    <row r="310" spans="1:7" x14ac:dyDescent="0.25">
      <c r="A310" s="2">
        <v>0</v>
      </c>
      <c r="B310" s="2" t="s">
        <v>18</v>
      </c>
      <c r="C310" s="2">
        <v>2</v>
      </c>
      <c r="D310" s="2">
        <v>1</v>
      </c>
      <c r="F310" t="str">
        <f>CONCATENATE(B310," ",C310, " ",D310)</f>
        <v xml:space="preserve"> parallel-propagate 2 1</v>
      </c>
      <c r="G310" s="3">
        <f xml:space="preserve"> 0 + 7.58</f>
        <v>7.58</v>
      </c>
    </row>
    <row r="311" spans="1:7" x14ac:dyDescent="0.25">
      <c r="A311" s="2">
        <v>0</v>
      </c>
      <c r="B311" s="2" t="s">
        <v>18</v>
      </c>
      <c r="C311" s="2">
        <v>2</v>
      </c>
      <c r="D311" s="2">
        <v>1</v>
      </c>
      <c r="F311" t="str">
        <f>CONCATENATE(B311," ",C311, " ",D311)</f>
        <v xml:space="preserve"> parallel-propagate 2 1</v>
      </c>
      <c r="G311" s="3">
        <f xml:space="preserve"> 0 + 12.54</f>
        <v>12.54</v>
      </c>
    </row>
    <row r="312" spans="1:7" x14ac:dyDescent="0.25">
      <c r="A312" s="2">
        <v>0</v>
      </c>
      <c r="B312" s="2" t="s">
        <v>18</v>
      </c>
      <c r="C312" s="2">
        <v>2</v>
      </c>
      <c r="D312" s="2">
        <v>1</v>
      </c>
      <c r="F312" t="str">
        <f>CONCATENATE(B312," ",C312, " ",D312)</f>
        <v xml:space="preserve"> parallel-propagate 2 1</v>
      </c>
      <c r="G312" s="3">
        <f xml:space="preserve"> 0 + 7.17</f>
        <v>7.17</v>
      </c>
    </row>
    <row r="313" spans="1:7" x14ac:dyDescent="0.25">
      <c r="A313" s="2">
        <v>0</v>
      </c>
      <c r="B313" s="2" t="s">
        <v>18</v>
      </c>
      <c r="C313" s="2">
        <v>2</v>
      </c>
      <c r="D313" s="2">
        <v>1</v>
      </c>
      <c r="F313" t="str">
        <f>CONCATENATE(B313," ",C313, " ",D313)</f>
        <v xml:space="preserve"> parallel-propagate 2 1</v>
      </c>
      <c r="G313" s="3">
        <f xml:space="preserve"> 0 + 6.91</f>
        <v>6.91</v>
      </c>
    </row>
    <row r="314" spans="1:7" x14ac:dyDescent="0.25">
      <c r="A314" s="2">
        <v>0</v>
      </c>
      <c r="B314" s="2" t="s">
        <v>18</v>
      </c>
      <c r="C314" s="2">
        <v>2</v>
      </c>
      <c r="D314" s="2">
        <v>1</v>
      </c>
      <c r="F314" t="str">
        <f>CONCATENATE(B314," ",C314, " ",D314)</f>
        <v xml:space="preserve"> parallel-propagate 2 1</v>
      </c>
      <c r="G314" s="3">
        <f xml:space="preserve"> 0 + 14.27</f>
        <v>14.27</v>
      </c>
    </row>
    <row r="315" spans="1:7" x14ac:dyDescent="0.25">
      <c r="A315" s="2">
        <v>0</v>
      </c>
      <c r="B315" s="2" t="s">
        <v>18</v>
      </c>
      <c r="C315" s="2">
        <v>2</v>
      </c>
      <c r="D315" s="2">
        <v>1</v>
      </c>
      <c r="F315" t="str">
        <f>CONCATENATE(B315," ",C315, " ",D315)</f>
        <v xml:space="preserve"> parallel-propagate 2 1</v>
      </c>
      <c r="G315" s="3">
        <f xml:space="preserve"> 0 + 6.15</f>
        <v>6.15</v>
      </c>
    </row>
    <row r="316" spans="1:7" x14ac:dyDescent="0.25">
      <c r="A316" s="2">
        <v>0</v>
      </c>
      <c r="B316" s="2" t="s">
        <v>18</v>
      </c>
      <c r="C316" s="2">
        <v>2</v>
      </c>
      <c r="D316" s="2">
        <v>1</v>
      </c>
      <c r="F316" t="str">
        <f>CONCATENATE(B316," ",C316, " ",D316)</f>
        <v xml:space="preserve"> parallel-propagate 2 1</v>
      </c>
      <c r="G316" s="3">
        <f xml:space="preserve"> 0 + 5.32</f>
        <v>5.32</v>
      </c>
    </row>
    <row r="317" spans="1:7" x14ac:dyDescent="0.25">
      <c r="A317" s="2">
        <v>0</v>
      </c>
      <c r="B317" s="2" t="s">
        <v>18</v>
      </c>
      <c r="C317" s="2">
        <v>2</v>
      </c>
      <c r="D317" s="2">
        <v>1</v>
      </c>
      <c r="F317" t="str">
        <f>CONCATENATE(B317," ",C317, " ",D317)</f>
        <v xml:space="preserve"> parallel-propagate 2 1</v>
      </c>
      <c r="G317" s="3">
        <f xml:space="preserve"> 0 + 12.58</f>
        <v>12.58</v>
      </c>
    </row>
    <row r="318" spans="1:7" x14ac:dyDescent="0.25">
      <c r="A318" s="2">
        <v>0</v>
      </c>
      <c r="B318" s="2" t="s">
        <v>18</v>
      </c>
      <c r="C318" s="2">
        <v>2</v>
      </c>
      <c r="D318" s="2">
        <v>1</v>
      </c>
      <c r="F318" t="str">
        <f>CONCATENATE(B318," ",C318, " ",D318)</f>
        <v xml:space="preserve"> parallel-propagate 2 1</v>
      </c>
      <c r="G318" s="3">
        <f xml:space="preserve"> 0 + 6.08</f>
        <v>6.08</v>
      </c>
    </row>
    <row r="319" spans="1:7" x14ac:dyDescent="0.25">
      <c r="A319" s="2">
        <v>0</v>
      </c>
      <c r="B319" s="2" t="s">
        <v>18</v>
      </c>
      <c r="C319" s="2">
        <v>2</v>
      </c>
      <c r="D319" s="2">
        <v>1</v>
      </c>
      <c r="F319" t="str">
        <f>CONCATENATE(B319," ",C319, " ",D319)</f>
        <v xml:space="preserve"> parallel-propagate 2 1</v>
      </c>
      <c r="G319" s="3">
        <f xml:space="preserve"> 0 + 4.76</f>
        <v>4.76</v>
      </c>
    </row>
    <row r="320" spans="1:7" x14ac:dyDescent="0.25">
      <c r="A320" s="2">
        <v>0</v>
      </c>
      <c r="B320" s="2" t="s">
        <v>18</v>
      </c>
      <c r="C320" s="2">
        <v>2</v>
      </c>
      <c r="D320" s="2">
        <v>1</v>
      </c>
      <c r="F320" t="str">
        <f>CONCATENATE(B320," ",C320, " ",D320)</f>
        <v xml:space="preserve"> parallel-propagate 2 1</v>
      </c>
      <c r="G320" s="3">
        <f xml:space="preserve"> 0 + 13.94</f>
        <v>13.94</v>
      </c>
    </row>
    <row r="321" spans="1:7" x14ac:dyDescent="0.25">
      <c r="A321" s="2">
        <v>0</v>
      </c>
      <c r="B321" s="2" t="s">
        <v>18</v>
      </c>
      <c r="C321" s="2">
        <v>2</v>
      </c>
      <c r="D321" s="2">
        <v>1</v>
      </c>
      <c r="F321" t="str">
        <f>CONCATENATE(B321," ",C321, " ",D321)</f>
        <v xml:space="preserve"> parallel-propagate 2 1</v>
      </c>
      <c r="G321" s="3">
        <f xml:space="preserve"> 0 + 6.49</f>
        <v>6.49</v>
      </c>
    </row>
    <row r="322" spans="1:7" x14ac:dyDescent="0.25">
      <c r="A322" s="2">
        <v>0</v>
      </c>
      <c r="B322" s="2" t="s">
        <v>18</v>
      </c>
      <c r="C322" s="2">
        <v>2</v>
      </c>
      <c r="D322" s="2">
        <v>1</v>
      </c>
      <c r="F322" t="str">
        <f>CONCATENATE(B322," ",C322, " ",D322)</f>
        <v xml:space="preserve"> parallel-propagate 2 1</v>
      </c>
      <c r="G322" s="3">
        <f xml:space="preserve"> 0 + 7.21</f>
        <v>7.21</v>
      </c>
    </row>
    <row r="323" spans="1:7" x14ac:dyDescent="0.25">
      <c r="A323" s="2">
        <v>0</v>
      </c>
      <c r="B323" s="2" t="s">
        <v>18</v>
      </c>
      <c r="C323" s="2">
        <v>2</v>
      </c>
      <c r="D323" s="2">
        <v>1</v>
      </c>
      <c r="F323" t="str">
        <f>CONCATENATE(B323," ",C323, " ",D323)</f>
        <v xml:space="preserve"> parallel-propagate 2 1</v>
      </c>
      <c r="G323" s="3">
        <f xml:space="preserve"> 0 + 12.18</f>
        <v>12.18</v>
      </c>
    </row>
    <row r="324" spans="1:7" x14ac:dyDescent="0.25">
      <c r="A324" s="2">
        <v>0</v>
      </c>
      <c r="B324" s="2" t="s">
        <v>18</v>
      </c>
      <c r="C324" s="2">
        <v>2</v>
      </c>
      <c r="D324" s="2">
        <v>1</v>
      </c>
      <c r="F324" t="str">
        <f>CONCATENATE(B324," ",C324, " ",D324)</f>
        <v xml:space="preserve"> parallel-propagate 2 1</v>
      </c>
      <c r="G324" s="3">
        <f xml:space="preserve"> 0 + 6.68</f>
        <v>6.68</v>
      </c>
    </row>
    <row r="325" spans="1:7" x14ac:dyDescent="0.25">
      <c r="A325" s="2">
        <v>0</v>
      </c>
      <c r="B325" s="2" t="s">
        <v>18</v>
      </c>
      <c r="C325" s="2">
        <v>2</v>
      </c>
      <c r="D325" s="2">
        <v>1</v>
      </c>
      <c r="F325" t="str">
        <f>CONCATENATE(B325," ",C325, " ",D325)</f>
        <v xml:space="preserve"> parallel-propagate 2 1</v>
      </c>
      <c r="G325" s="3">
        <f xml:space="preserve"> 0 + 6.63</f>
        <v>6.63</v>
      </c>
    </row>
    <row r="326" spans="1:7" x14ac:dyDescent="0.25">
      <c r="A326" s="2">
        <v>0</v>
      </c>
      <c r="B326" s="2" t="s">
        <v>18</v>
      </c>
      <c r="C326" s="2">
        <v>2</v>
      </c>
      <c r="D326" s="2">
        <v>1</v>
      </c>
      <c r="F326" t="str">
        <f>CONCATENATE(B326," ",C326, " ",D326)</f>
        <v xml:space="preserve"> parallel-propagate 2 1</v>
      </c>
      <c r="G326" s="3">
        <f xml:space="preserve"> 0 + 12.38</f>
        <v>12.38</v>
      </c>
    </row>
    <row r="327" spans="1:7" x14ac:dyDescent="0.25">
      <c r="A327" s="2">
        <v>0</v>
      </c>
      <c r="B327" s="2" t="s">
        <v>18</v>
      </c>
      <c r="C327" s="2">
        <v>2</v>
      </c>
      <c r="D327" s="2">
        <v>1</v>
      </c>
      <c r="F327" t="str">
        <f>CONCATENATE(B327," ",C327, " ",D327)</f>
        <v xml:space="preserve"> parallel-propagate 2 1</v>
      </c>
      <c r="G327" s="3">
        <f xml:space="preserve"> 0 + 5.65</f>
        <v>5.65</v>
      </c>
    </row>
    <row r="328" spans="1:7" x14ac:dyDescent="0.25">
      <c r="A328" s="2">
        <v>0</v>
      </c>
      <c r="B328" s="2" t="s">
        <v>18</v>
      </c>
      <c r="C328" s="2">
        <v>2</v>
      </c>
      <c r="D328" s="2">
        <v>1</v>
      </c>
      <c r="F328" t="str">
        <f>CONCATENATE(B328," ",C328, " ",D328)</f>
        <v xml:space="preserve"> parallel-propagate 2 1</v>
      </c>
      <c r="G328" s="3">
        <f xml:space="preserve"> 0 + 6.92</f>
        <v>6.92</v>
      </c>
    </row>
    <row r="329" spans="1:7" x14ac:dyDescent="0.25">
      <c r="A329" s="2">
        <v>0</v>
      </c>
      <c r="B329" s="2" t="s">
        <v>18</v>
      </c>
      <c r="C329" s="2">
        <v>2</v>
      </c>
      <c r="D329" s="2">
        <v>1</v>
      </c>
      <c r="F329" t="str">
        <f>CONCATENATE(B329," ",C329, " ",D329)</f>
        <v xml:space="preserve"> parallel-propagate 2 1</v>
      </c>
      <c r="G329" s="3">
        <f xml:space="preserve"> 0 + 14.7</f>
        <v>14.7</v>
      </c>
    </row>
    <row r="330" spans="1:7" x14ac:dyDescent="0.25">
      <c r="A330" s="2">
        <v>0</v>
      </c>
      <c r="B330" s="2" t="s">
        <v>18</v>
      </c>
      <c r="C330" s="2">
        <v>2</v>
      </c>
      <c r="D330" s="2">
        <v>1</v>
      </c>
      <c r="F330" t="str">
        <f>CONCATENATE(B330," ",C330, " ",D330)</f>
        <v xml:space="preserve"> parallel-propagate 2 1</v>
      </c>
      <c r="G330" s="3">
        <f xml:space="preserve"> 0 + 7.3</f>
        <v>7.3</v>
      </c>
    </row>
    <row r="331" spans="1:7" x14ac:dyDescent="0.25">
      <c r="A331" s="2">
        <v>0</v>
      </c>
      <c r="B331" s="2" t="s">
        <v>18</v>
      </c>
      <c r="C331" s="2">
        <v>2</v>
      </c>
      <c r="D331" s="2">
        <v>1</v>
      </c>
      <c r="F331" t="str">
        <f>CONCATENATE(B331," ",C331, " ",D331)</f>
        <v xml:space="preserve"> parallel-propagate 2 1</v>
      </c>
      <c r="G331" s="3">
        <f xml:space="preserve"> 0 + 4.88</f>
        <v>4.88</v>
      </c>
    </row>
    <row r="332" spans="1:7" x14ac:dyDescent="0.25">
      <c r="A332" s="2">
        <v>0</v>
      </c>
      <c r="B332" s="2" t="s">
        <v>18</v>
      </c>
      <c r="C332" s="2">
        <v>2</v>
      </c>
      <c r="D332" s="2">
        <v>1</v>
      </c>
      <c r="F332" t="str">
        <f>CONCATENATE(B332," ",C332, " ",D332)</f>
        <v xml:space="preserve"> parallel-propagate 2 1</v>
      </c>
      <c r="G332" s="3">
        <f xml:space="preserve"> 0 + 11.91</f>
        <v>11.91</v>
      </c>
    </row>
    <row r="333" spans="1:7" x14ac:dyDescent="0.25">
      <c r="A333" s="2">
        <v>0</v>
      </c>
      <c r="B333" s="2" t="s">
        <v>18</v>
      </c>
      <c r="C333" s="2">
        <v>2</v>
      </c>
      <c r="D333" s="2">
        <v>1</v>
      </c>
      <c r="F333" t="str">
        <f>CONCATENATE(B333," ",C333, " ",D333)</f>
        <v xml:space="preserve"> parallel-propagate 2 1</v>
      </c>
      <c r="G333" s="3">
        <f xml:space="preserve"> 0 + 6.01</f>
        <v>6.01</v>
      </c>
    </row>
    <row r="334" spans="1:7" x14ac:dyDescent="0.25">
      <c r="A334" s="2">
        <v>0</v>
      </c>
      <c r="B334" s="2" t="s">
        <v>18</v>
      </c>
      <c r="C334" s="2">
        <v>2</v>
      </c>
      <c r="D334" s="2">
        <v>1</v>
      </c>
      <c r="F334" t="str">
        <f>CONCATENATE(B334," ",C334, " ",D334)</f>
        <v xml:space="preserve"> parallel-propagate 2 1</v>
      </c>
      <c r="G334" s="3">
        <f xml:space="preserve"> 0 + 4.74</f>
        <v>4.74</v>
      </c>
    </row>
    <row r="335" spans="1:7" x14ac:dyDescent="0.25">
      <c r="A335" s="2">
        <v>0</v>
      </c>
      <c r="B335" s="2" t="s">
        <v>18</v>
      </c>
      <c r="C335" s="2">
        <v>2</v>
      </c>
      <c r="D335" s="2">
        <v>1</v>
      </c>
      <c r="F335" t="str">
        <f>CONCATENATE(B335," ",C335, " ",D335)</f>
        <v xml:space="preserve"> parallel-propagate 2 1</v>
      </c>
      <c r="G335" s="3">
        <f xml:space="preserve"> 0 + 9.75</f>
        <v>9.75</v>
      </c>
    </row>
    <row r="336" spans="1:7" x14ac:dyDescent="0.25">
      <c r="A336" s="2">
        <v>0</v>
      </c>
      <c r="B336" s="2" t="s">
        <v>18</v>
      </c>
      <c r="C336" s="2">
        <v>2</v>
      </c>
      <c r="D336" s="2">
        <v>1</v>
      </c>
      <c r="F336" t="str">
        <f>CONCATENATE(B336," ",C336, " ",D336)</f>
        <v xml:space="preserve"> parallel-propagate 2 1</v>
      </c>
      <c r="G336" s="3">
        <f xml:space="preserve"> 0 + 4.64</f>
        <v>4.6399999999999997</v>
      </c>
    </row>
    <row r="337" spans="1:7" x14ac:dyDescent="0.25">
      <c r="A337" s="2">
        <v>0</v>
      </c>
      <c r="B337" s="2" t="s">
        <v>18</v>
      </c>
      <c r="C337" s="2">
        <v>2</v>
      </c>
      <c r="D337" s="2">
        <v>1</v>
      </c>
      <c r="F337" t="str">
        <f>CONCATENATE(B337," ",C337, " ",D337)</f>
        <v xml:space="preserve"> parallel-propagate 2 1</v>
      </c>
      <c r="G337" s="3">
        <f xml:space="preserve"> 0 + 5.79</f>
        <v>5.79</v>
      </c>
    </row>
    <row r="338" spans="1:7" x14ac:dyDescent="0.25">
      <c r="A338" s="2">
        <v>0</v>
      </c>
      <c r="B338" s="2" t="s">
        <v>18</v>
      </c>
      <c r="C338" s="2">
        <v>2</v>
      </c>
      <c r="D338" s="2">
        <v>1</v>
      </c>
      <c r="F338" t="str">
        <f>CONCATENATE(B338," ",C338, " ",D338)</f>
        <v xml:space="preserve"> parallel-propagate 2 1</v>
      </c>
      <c r="G338" s="3">
        <f xml:space="preserve"> 0 + 10.07</f>
        <v>10.07</v>
      </c>
    </row>
    <row r="339" spans="1:7" x14ac:dyDescent="0.25">
      <c r="A339" s="2">
        <v>0</v>
      </c>
      <c r="B339" s="2" t="s">
        <v>18</v>
      </c>
      <c r="C339" s="2">
        <v>2</v>
      </c>
      <c r="D339" s="2">
        <v>1</v>
      </c>
      <c r="F339" t="str">
        <f>CONCATENATE(B339," ",C339, " ",D339)</f>
        <v xml:space="preserve"> parallel-propagate 2 1</v>
      </c>
      <c r="G339" s="3">
        <f xml:space="preserve"> 0 + 7.78</f>
        <v>7.78</v>
      </c>
    </row>
    <row r="340" spans="1:7" x14ac:dyDescent="0.25">
      <c r="A340" s="2">
        <v>0</v>
      </c>
      <c r="B340" s="2" t="s">
        <v>18</v>
      </c>
      <c r="C340" s="2">
        <v>2</v>
      </c>
      <c r="D340" s="2">
        <v>1</v>
      </c>
      <c r="F340" t="str">
        <f>CONCATENATE(B340," ",C340, " ",D340)</f>
        <v xml:space="preserve"> parallel-propagate 2 1</v>
      </c>
      <c r="G340" s="3">
        <f xml:space="preserve"> 0 + 5.22</f>
        <v>5.22</v>
      </c>
    </row>
    <row r="341" spans="1:7" x14ac:dyDescent="0.25">
      <c r="A341" s="2">
        <v>0</v>
      </c>
      <c r="B341" s="2" t="s">
        <v>18</v>
      </c>
      <c r="C341" s="2">
        <v>2</v>
      </c>
      <c r="D341" s="2">
        <v>1</v>
      </c>
      <c r="F341" t="str">
        <f>CONCATENATE(B341," ",C341, " ",D341)</f>
        <v xml:space="preserve"> parallel-propagate 2 1</v>
      </c>
      <c r="G341" s="3">
        <f xml:space="preserve"> 0 + 12.02</f>
        <v>12.02</v>
      </c>
    </row>
    <row r="342" spans="1:7" x14ac:dyDescent="0.25">
      <c r="A342" s="2">
        <v>0</v>
      </c>
      <c r="B342" s="2" t="s">
        <v>18</v>
      </c>
      <c r="C342" s="2">
        <v>2</v>
      </c>
      <c r="D342" s="2">
        <v>1</v>
      </c>
      <c r="F342" t="str">
        <f>CONCATENATE(B342," ",C342, " ",D342)</f>
        <v xml:space="preserve"> parallel-propagate 2 1</v>
      </c>
      <c r="G342" s="3">
        <f xml:space="preserve"> 0 + 10.66</f>
        <v>10.66</v>
      </c>
    </row>
    <row r="343" spans="1:7" x14ac:dyDescent="0.25">
      <c r="A343" s="2">
        <v>0</v>
      </c>
      <c r="B343" s="2" t="s">
        <v>18</v>
      </c>
      <c r="C343" s="2">
        <v>2</v>
      </c>
      <c r="D343" s="2">
        <v>1</v>
      </c>
      <c r="F343" t="str">
        <f>CONCATENATE(B343," ",C343, " ",D343)</f>
        <v xml:space="preserve"> parallel-propagate 2 1</v>
      </c>
      <c r="G343" s="3">
        <f xml:space="preserve"> 0 + 3.9</f>
        <v>3.9</v>
      </c>
    </row>
    <row r="344" spans="1:7" x14ac:dyDescent="0.25">
      <c r="A344" s="2">
        <v>0</v>
      </c>
      <c r="B344" s="2" t="s">
        <v>18</v>
      </c>
      <c r="C344" s="2">
        <v>2</v>
      </c>
      <c r="D344" s="2">
        <v>1</v>
      </c>
      <c r="F344" t="str">
        <f>CONCATENATE(B344," ",C344, " ",D344)</f>
        <v xml:space="preserve"> parallel-propagate 2 1</v>
      </c>
      <c r="G344" s="3">
        <f xml:space="preserve"> 0 + 11.69</f>
        <v>11.69</v>
      </c>
    </row>
    <row r="345" spans="1:7" x14ac:dyDescent="0.25">
      <c r="A345" s="2">
        <v>0</v>
      </c>
      <c r="B345" s="2" t="s">
        <v>18</v>
      </c>
      <c r="C345" s="2">
        <v>2</v>
      </c>
      <c r="D345" s="2">
        <v>1</v>
      </c>
      <c r="F345" t="str">
        <f>CONCATENATE(B345," ",C345, " ",D345)</f>
        <v xml:space="preserve"> parallel-propagate 2 1</v>
      </c>
      <c r="G345" s="3">
        <f xml:space="preserve"> 0 + 5.04</f>
        <v>5.04</v>
      </c>
    </row>
    <row r="346" spans="1:7" x14ac:dyDescent="0.25">
      <c r="A346" s="2">
        <v>0</v>
      </c>
      <c r="B346" s="2" t="s">
        <v>18</v>
      </c>
      <c r="C346" s="2">
        <v>2</v>
      </c>
      <c r="D346" s="2">
        <v>1</v>
      </c>
      <c r="F346" t="str">
        <f>CONCATENATE(B346," ",C346, " ",D346)</f>
        <v xml:space="preserve"> parallel-propagate 2 1</v>
      </c>
      <c r="G346" s="3">
        <f xml:space="preserve"> 0 + 5.37</f>
        <v>5.37</v>
      </c>
    </row>
    <row r="347" spans="1:7" x14ac:dyDescent="0.25">
      <c r="A347" s="2">
        <v>0</v>
      </c>
      <c r="B347" s="2" t="s">
        <v>18</v>
      </c>
      <c r="C347" s="2">
        <v>2</v>
      </c>
      <c r="D347" s="2">
        <v>1</v>
      </c>
      <c r="F347" t="str">
        <f>CONCATENATE(B347," ",C347, " ",D347)</f>
        <v xml:space="preserve"> parallel-propagate 2 1</v>
      </c>
      <c r="G347" s="3">
        <f xml:space="preserve"> 0 + 10.83</f>
        <v>10.83</v>
      </c>
    </row>
    <row r="348" spans="1:7" x14ac:dyDescent="0.25">
      <c r="A348" s="2">
        <v>0</v>
      </c>
      <c r="B348" s="2" t="s">
        <v>18</v>
      </c>
      <c r="C348" s="2">
        <v>2</v>
      </c>
      <c r="D348" s="2">
        <v>1</v>
      </c>
      <c r="F348" t="str">
        <f>CONCATENATE(B348," ",C348, " ",D348)</f>
        <v xml:space="preserve"> parallel-propagate 2 1</v>
      </c>
      <c r="G348" s="3">
        <f xml:space="preserve"> 0 + 6.57</f>
        <v>6.57</v>
      </c>
    </row>
    <row r="349" spans="1:7" x14ac:dyDescent="0.25">
      <c r="A349" s="2">
        <v>0</v>
      </c>
      <c r="B349" s="2" t="s">
        <v>18</v>
      </c>
      <c r="C349" s="2">
        <v>2</v>
      </c>
      <c r="D349" s="2">
        <v>1</v>
      </c>
      <c r="F349" t="str">
        <f>CONCATENATE(B349," ",C349, " ",D349)</f>
        <v xml:space="preserve"> parallel-propagate 2 1</v>
      </c>
      <c r="G349" s="3">
        <f xml:space="preserve"> 0 + 4.65</f>
        <v>4.6500000000000004</v>
      </c>
    </row>
    <row r="350" spans="1:7" x14ac:dyDescent="0.25">
      <c r="A350" s="2">
        <v>0</v>
      </c>
      <c r="B350" s="2" t="s">
        <v>18</v>
      </c>
      <c r="C350" s="2">
        <v>2</v>
      </c>
      <c r="D350" s="2">
        <v>1</v>
      </c>
      <c r="F350" t="str">
        <f>CONCATENATE(B350," ",C350, " ",D350)</f>
        <v xml:space="preserve"> parallel-propagate 2 1</v>
      </c>
      <c r="G350" s="3">
        <f xml:space="preserve"> 0 + 11.84</f>
        <v>11.84</v>
      </c>
    </row>
    <row r="351" spans="1:7" x14ac:dyDescent="0.25">
      <c r="A351" s="2">
        <v>0</v>
      </c>
      <c r="B351" s="2" t="s">
        <v>18</v>
      </c>
      <c r="C351" s="2">
        <v>2</v>
      </c>
      <c r="D351" s="2">
        <v>1</v>
      </c>
      <c r="F351" t="str">
        <f>CONCATENATE(B351," ",C351, " ",D351)</f>
        <v xml:space="preserve"> parallel-propagate 2 1</v>
      </c>
      <c r="G351" s="3">
        <f xml:space="preserve"> 0 + 6.15</f>
        <v>6.15</v>
      </c>
    </row>
    <row r="352" spans="1:7" x14ac:dyDescent="0.25">
      <c r="A352" s="2">
        <v>0</v>
      </c>
      <c r="B352" s="2" t="s">
        <v>18</v>
      </c>
      <c r="C352" s="2">
        <v>2</v>
      </c>
      <c r="D352" s="2">
        <v>1</v>
      </c>
      <c r="F352" t="str">
        <f>CONCATENATE(B352," ",C352, " ",D352)</f>
        <v xml:space="preserve"> parallel-propagate 2 1</v>
      </c>
      <c r="G352" s="3">
        <f xml:space="preserve"> 0 + 5.32</f>
        <v>5.32</v>
      </c>
    </row>
    <row r="353" spans="1:7" x14ac:dyDescent="0.25">
      <c r="A353" s="2">
        <v>0</v>
      </c>
      <c r="B353" s="2" t="s">
        <v>18</v>
      </c>
      <c r="C353" s="2">
        <v>2</v>
      </c>
      <c r="D353" s="2">
        <v>1</v>
      </c>
      <c r="F353" t="str">
        <f>CONCATENATE(B353," ",C353, " ",D353)</f>
        <v xml:space="preserve"> parallel-propagate 2 1</v>
      </c>
      <c r="G353" s="3">
        <f xml:space="preserve"> 0 + 10.31</f>
        <v>10.31</v>
      </c>
    </row>
    <row r="354" spans="1:7" x14ac:dyDescent="0.25">
      <c r="A354" s="2">
        <v>0</v>
      </c>
      <c r="B354" s="2" t="s">
        <v>18</v>
      </c>
      <c r="C354" s="2">
        <v>2</v>
      </c>
      <c r="D354" s="2">
        <v>1</v>
      </c>
      <c r="F354" t="str">
        <f>CONCATENATE(B354," ",C354, " ",D354)</f>
        <v xml:space="preserve"> parallel-propagate 2 1</v>
      </c>
      <c r="G354" s="3">
        <f xml:space="preserve"> 0 + 5.93</f>
        <v>5.93</v>
      </c>
    </row>
    <row r="355" spans="1:7" x14ac:dyDescent="0.25">
      <c r="A355" s="2">
        <v>0</v>
      </c>
      <c r="B355" s="2" t="s">
        <v>18</v>
      </c>
      <c r="C355" s="2">
        <v>2</v>
      </c>
      <c r="D355" s="2">
        <v>1</v>
      </c>
      <c r="F355" t="str">
        <f>CONCATENATE(B355," ",C355, " ",D355)</f>
        <v xml:space="preserve"> parallel-propagate 2 1</v>
      </c>
      <c r="G355" s="3">
        <f xml:space="preserve"> 0 + 7.54</f>
        <v>7.54</v>
      </c>
    </row>
    <row r="356" spans="1:7" x14ac:dyDescent="0.25">
      <c r="A356" s="2">
        <v>0</v>
      </c>
      <c r="B356" s="2" t="s">
        <v>18</v>
      </c>
      <c r="C356" s="2">
        <v>2</v>
      </c>
      <c r="D356" s="2">
        <v>1</v>
      </c>
      <c r="F356" t="str">
        <f>CONCATENATE(B356," ",C356, " ",D356)</f>
        <v xml:space="preserve"> parallel-propagate 2 1</v>
      </c>
      <c r="G356" s="3">
        <f xml:space="preserve"> 0 + 13.03</f>
        <v>13.03</v>
      </c>
    </row>
    <row r="357" spans="1:7" x14ac:dyDescent="0.25">
      <c r="A357" s="2">
        <v>0</v>
      </c>
      <c r="B357" s="2" t="s">
        <v>18</v>
      </c>
      <c r="C357" s="2">
        <v>2</v>
      </c>
      <c r="D357" s="2">
        <v>1</v>
      </c>
      <c r="F357" t="str">
        <f>CONCATENATE(B357," ",C357, " ",D357)</f>
        <v xml:space="preserve"> parallel-propagate 2 1</v>
      </c>
      <c r="G357" s="3">
        <f xml:space="preserve"> 0 + 5.32</f>
        <v>5.32</v>
      </c>
    </row>
    <row r="358" spans="1:7" x14ac:dyDescent="0.25">
      <c r="A358" s="2">
        <v>0</v>
      </c>
      <c r="B358" s="2" t="s">
        <v>18</v>
      </c>
      <c r="C358" s="2">
        <v>2</v>
      </c>
      <c r="D358" s="2">
        <v>1</v>
      </c>
      <c r="F358" t="str">
        <f>CONCATENATE(B358," ",C358, " ",D358)</f>
        <v xml:space="preserve"> parallel-propagate 2 1</v>
      </c>
      <c r="G358" s="3">
        <f xml:space="preserve"> 0 + 6.32</f>
        <v>6.32</v>
      </c>
    </row>
    <row r="359" spans="1:7" x14ac:dyDescent="0.25">
      <c r="A359" s="2">
        <v>0</v>
      </c>
      <c r="B359" s="2" t="s">
        <v>18</v>
      </c>
      <c r="C359" s="2">
        <v>2</v>
      </c>
      <c r="D359" s="2">
        <v>1</v>
      </c>
      <c r="F359" t="str">
        <f>CONCATENATE(B359," ",C359, " ",D359)</f>
        <v xml:space="preserve"> parallel-propagate 2 1</v>
      </c>
      <c r="G359" s="3">
        <f xml:space="preserve"> 0 + 12.97</f>
        <v>12.97</v>
      </c>
    </row>
    <row r="360" spans="1:7" x14ac:dyDescent="0.25">
      <c r="A360" s="2">
        <v>0</v>
      </c>
      <c r="B360" s="2" t="s">
        <v>18</v>
      </c>
      <c r="C360" s="2">
        <v>2</v>
      </c>
      <c r="D360" s="2">
        <v>1</v>
      </c>
      <c r="F360" t="str">
        <f>CONCATENATE(B360," ",C360, " ",D360)</f>
        <v xml:space="preserve"> parallel-propagate 2 1</v>
      </c>
      <c r="G360" s="3">
        <f xml:space="preserve"> 0 + 6.96</f>
        <v>6.96</v>
      </c>
    </row>
    <row r="361" spans="1:7" x14ac:dyDescent="0.25">
      <c r="A361" s="2">
        <v>0</v>
      </c>
      <c r="B361" s="2" t="s">
        <v>18</v>
      </c>
      <c r="C361" s="2">
        <v>2</v>
      </c>
      <c r="D361" s="2">
        <v>1</v>
      </c>
      <c r="F361" t="str">
        <f>CONCATENATE(B361," ",C361, " ",D361)</f>
        <v xml:space="preserve"> parallel-propagate 2 1</v>
      </c>
      <c r="G361" s="3">
        <f xml:space="preserve"> 0 + 5.31</f>
        <v>5.31</v>
      </c>
    </row>
    <row r="362" spans="1:7" x14ac:dyDescent="0.25">
      <c r="A362" s="2">
        <v>0</v>
      </c>
      <c r="B362" s="2" t="s">
        <v>18</v>
      </c>
      <c r="C362" s="2">
        <v>2</v>
      </c>
      <c r="D362" s="2">
        <v>1</v>
      </c>
      <c r="F362" t="str">
        <f>CONCATENATE(B362," ",C362, " ",D362)</f>
        <v xml:space="preserve"> parallel-propagate 2 1</v>
      </c>
      <c r="G362" s="3">
        <f xml:space="preserve"> 0 + 10.23</f>
        <v>10.23</v>
      </c>
    </row>
    <row r="363" spans="1:7" x14ac:dyDescent="0.25">
      <c r="A363" s="2">
        <v>0</v>
      </c>
      <c r="B363" s="2" t="s">
        <v>18</v>
      </c>
      <c r="C363" s="2">
        <v>2</v>
      </c>
      <c r="D363" s="2">
        <v>1</v>
      </c>
      <c r="F363" t="str">
        <f>CONCATENATE(B363," ",C363, " ",D363)</f>
        <v xml:space="preserve"> parallel-propagate 2 1</v>
      </c>
      <c r="G363" s="3">
        <f xml:space="preserve"> 0 + 7.25</f>
        <v>7.25</v>
      </c>
    </row>
    <row r="364" spans="1:7" x14ac:dyDescent="0.25">
      <c r="A364" s="2">
        <v>0</v>
      </c>
      <c r="B364" s="2" t="s">
        <v>18</v>
      </c>
      <c r="C364" s="2">
        <v>2</v>
      </c>
      <c r="D364" s="2">
        <v>1</v>
      </c>
      <c r="F364" t="str">
        <f>CONCATENATE(B364," ",C364, " ",D364)</f>
        <v xml:space="preserve"> parallel-propagate 2 1</v>
      </c>
      <c r="G364" s="3">
        <f xml:space="preserve"> 0 + 3.69</f>
        <v>3.69</v>
      </c>
    </row>
    <row r="365" spans="1:7" x14ac:dyDescent="0.25">
      <c r="A365" s="2">
        <v>0</v>
      </c>
      <c r="B365" s="2" t="s">
        <v>18</v>
      </c>
      <c r="C365" s="2">
        <v>2</v>
      </c>
      <c r="D365" s="2">
        <v>1</v>
      </c>
      <c r="F365" t="str">
        <f>CONCATENATE(B365," ",C365, " ",D365)</f>
        <v xml:space="preserve"> parallel-propagate 2 1</v>
      </c>
      <c r="G365" s="3">
        <f xml:space="preserve"> 0 + 14.29</f>
        <v>14.29</v>
      </c>
    </row>
    <row r="366" spans="1:7" x14ac:dyDescent="0.25">
      <c r="A366" s="2">
        <v>0</v>
      </c>
      <c r="B366" s="2" t="s">
        <v>18</v>
      </c>
      <c r="C366" s="2">
        <v>2</v>
      </c>
      <c r="D366" s="2">
        <v>1</v>
      </c>
      <c r="F366" t="str">
        <f>CONCATENATE(B366," ",C366, " ",D366)</f>
        <v xml:space="preserve"> parallel-propagate 2 1</v>
      </c>
      <c r="G366" s="3">
        <f xml:space="preserve"> 0 + 11.61</f>
        <v>11.61</v>
      </c>
    </row>
    <row r="367" spans="1:7" x14ac:dyDescent="0.25">
      <c r="A367" s="2">
        <v>0</v>
      </c>
      <c r="B367" s="2" t="s">
        <v>18</v>
      </c>
      <c r="C367" s="2">
        <v>2</v>
      </c>
      <c r="D367" s="2">
        <v>1</v>
      </c>
      <c r="F367" t="str">
        <f>CONCATENATE(B367," ",C367, " ",D367)</f>
        <v xml:space="preserve"> parallel-propagate 2 1</v>
      </c>
      <c r="G367" s="3">
        <f xml:space="preserve"> 0 + 3.14</f>
        <v>3.14</v>
      </c>
    </row>
    <row r="368" spans="1:7" x14ac:dyDescent="0.25">
      <c r="A368" s="2">
        <v>0</v>
      </c>
      <c r="B368" s="2" t="s">
        <v>18</v>
      </c>
      <c r="C368" s="2">
        <v>2</v>
      </c>
      <c r="D368" s="2">
        <v>1</v>
      </c>
      <c r="F368" t="str">
        <f>CONCATENATE(B368," ",C368, " ",D368)</f>
        <v xml:space="preserve"> parallel-propagate 2 1</v>
      </c>
      <c r="G368" s="3">
        <f xml:space="preserve"> 0 + 12.8</f>
        <v>12.8</v>
      </c>
    </row>
    <row r="369" spans="1:7" x14ac:dyDescent="0.25">
      <c r="A369" s="2">
        <v>0</v>
      </c>
      <c r="B369" s="2" t="s">
        <v>18</v>
      </c>
      <c r="C369" s="2">
        <v>2</v>
      </c>
      <c r="D369" s="2">
        <v>1</v>
      </c>
      <c r="F369" t="str">
        <f>CONCATENATE(B369," ",C369, " ",D369)</f>
        <v xml:space="preserve"> parallel-propagate 2 1</v>
      </c>
      <c r="G369" s="3">
        <f xml:space="preserve"> 0 + 6.32</f>
        <v>6.32</v>
      </c>
    </row>
    <row r="370" spans="1:7" x14ac:dyDescent="0.25">
      <c r="A370" s="2">
        <v>0</v>
      </c>
      <c r="B370" s="2" t="s">
        <v>18</v>
      </c>
      <c r="C370" s="2">
        <v>2</v>
      </c>
      <c r="D370" s="2">
        <v>1</v>
      </c>
      <c r="F370" t="str">
        <f>CONCATENATE(B370," ",C370, " ",D370)</f>
        <v xml:space="preserve"> parallel-propagate 2 1</v>
      </c>
      <c r="G370" s="3">
        <f xml:space="preserve"> 0 + 5.05</f>
        <v>5.05</v>
      </c>
    </row>
    <row r="371" spans="1:7" x14ac:dyDescent="0.25">
      <c r="A371" s="2">
        <v>0</v>
      </c>
      <c r="B371" s="2" t="s">
        <v>18</v>
      </c>
      <c r="C371" s="2">
        <v>2</v>
      </c>
      <c r="D371" s="2">
        <v>1</v>
      </c>
      <c r="F371" t="str">
        <f>CONCATENATE(B371," ",C371, " ",D371)</f>
        <v xml:space="preserve"> parallel-propagate 2 1</v>
      </c>
      <c r="G371" s="3">
        <f xml:space="preserve"> 0 + 13.7</f>
        <v>13.7</v>
      </c>
    </row>
    <row r="372" spans="1:7" x14ac:dyDescent="0.25">
      <c r="A372" s="2">
        <v>0</v>
      </c>
      <c r="B372" s="2" t="s">
        <v>18</v>
      </c>
      <c r="C372" s="2">
        <v>2</v>
      </c>
      <c r="D372" s="2">
        <v>1</v>
      </c>
      <c r="F372" t="str">
        <f>CONCATENATE(B372," ",C372, " ",D372)</f>
        <v xml:space="preserve"> parallel-propagate 2 1</v>
      </c>
      <c r="G372" s="3">
        <f xml:space="preserve"> 0 + 5.78</f>
        <v>5.78</v>
      </c>
    </row>
    <row r="373" spans="1:7" x14ac:dyDescent="0.25">
      <c r="A373" s="2">
        <v>0</v>
      </c>
      <c r="B373" s="2" t="s">
        <v>18</v>
      </c>
      <c r="C373" s="2">
        <v>2</v>
      </c>
      <c r="D373" s="2">
        <v>1</v>
      </c>
      <c r="F373" t="str">
        <f>CONCATENATE(B373," ",C373, " ",D373)</f>
        <v xml:space="preserve"> parallel-propagate 2 1</v>
      </c>
      <c r="G373" s="3">
        <f xml:space="preserve"> 0 + 5.06</f>
        <v>5.0599999999999996</v>
      </c>
    </row>
    <row r="374" spans="1:7" x14ac:dyDescent="0.25">
      <c r="A374" s="2">
        <v>0</v>
      </c>
      <c r="B374" s="2" t="s">
        <v>18</v>
      </c>
      <c r="C374" s="2">
        <v>2</v>
      </c>
      <c r="D374" s="2">
        <v>1</v>
      </c>
      <c r="F374" t="str">
        <f>CONCATENATE(B374," ",C374, " ",D374)</f>
        <v xml:space="preserve"> parallel-propagate 2 1</v>
      </c>
      <c r="G374" s="3">
        <f xml:space="preserve"> 0 + 13.66</f>
        <v>13.66</v>
      </c>
    </row>
    <row r="375" spans="1:7" x14ac:dyDescent="0.25">
      <c r="A375" s="2">
        <v>0</v>
      </c>
      <c r="B375" s="2" t="s">
        <v>18</v>
      </c>
      <c r="C375" s="2">
        <v>2</v>
      </c>
      <c r="D375" s="2">
        <v>1</v>
      </c>
      <c r="F375" t="str">
        <f>CONCATENATE(B375," ",C375, " ",D375)</f>
        <v xml:space="preserve"> parallel-propagate 2 1</v>
      </c>
      <c r="G375" s="3">
        <f xml:space="preserve"> 0 + 4.28</f>
        <v>4.28</v>
      </c>
    </row>
    <row r="376" spans="1:7" x14ac:dyDescent="0.25">
      <c r="A376" s="2">
        <v>0</v>
      </c>
      <c r="B376" s="2" t="s">
        <v>18</v>
      </c>
      <c r="C376" s="2">
        <v>2</v>
      </c>
      <c r="D376" s="2">
        <v>1</v>
      </c>
      <c r="F376" t="str">
        <f>CONCATENATE(B376," ",C376, " ",D376)</f>
        <v xml:space="preserve"> parallel-propagate 2 1</v>
      </c>
      <c r="G376" s="3">
        <f xml:space="preserve"> 0 + 5.42</f>
        <v>5.42</v>
      </c>
    </row>
    <row r="377" spans="1:7" x14ac:dyDescent="0.25">
      <c r="A377" s="2">
        <v>0</v>
      </c>
      <c r="B377" s="2" t="s">
        <v>18</v>
      </c>
      <c r="C377" s="2">
        <v>2</v>
      </c>
      <c r="D377" s="2">
        <v>1</v>
      </c>
      <c r="F377" t="str">
        <f>CONCATENATE(B377," ",C377, " ",D377)</f>
        <v xml:space="preserve"> parallel-propagate 2 1</v>
      </c>
      <c r="G377" s="3">
        <f xml:space="preserve"> 0 + 11.05</f>
        <v>11.05</v>
      </c>
    </row>
    <row r="378" spans="1:7" x14ac:dyDescent="0.25">
      <c r="A378" s="2">
        <v>0</v>
      </c>
      <c r="B378" s="2" t="s">
        <v>18</v>
      </c>
      <c r="C378" s="2">
        <v>2</v>
      </c>
      <c r="D378" s="2">
        <v>1</v>
      </c>
      <c r="F378" t="str">
        <f>CONCATENATE(B378," ",C378, " ",D378)</f>
        <v xml:space="preserve"> parallel-propagate 2 1</v>
      </c>
      <c r="G378" s="3">
        <f xml:space="preserve"> 0 + 4.48</f>
        <v>4.4800000000000004</v>
      </c>
    </row>
    <row r="379" spans="1:7" x14ac:dyDescent="0.25">
      <c r="A379" s="2">
        <v>0</v>
      </c>
      <c r="B379" s="2" t="s">
        <v>18</v>
      </c>
      <c r="C379" s="2">
        <v>2</v>
      </c>
      <c r="D379" s="2">
        <v>1</v>
      </c>
      <c r="F379" t="str">
        <f>CONCATENATE(B379," ",C379, " ",D379)</f>
        <v xml:space="preserve"> parallel-propagate 2 1</v>
      </c>
      <c r="G379" s="3">
        <f xml:space="preserve"> 0 + 4.33</f>
        <v>4.33</v>
      </c>
    </row>
    <row r="380" spans="1:7" x14ac:dyDescent="0.25">
      <c r="A380" s="2">
        <v>0</v>
      </c>
      <c r="B380" s="2" t="s">
        <v>18</v>
      </c>
      <c r="C380" s="2">
        <v>2</v>
      </c>
      <c r="D380" s="2">
        <v>1</v>
      </c>
      <c r="F380" t="str">
        <f>CONCATENATE(B380," ",C380, " ",D380)</f>
        <v xml:space="preserve"> parallel-propagate 2 1</v>
      </c>
      <c r="G380" s="3">
        <f xml:space="preserve"> 0 + 14.14</f>
        <v>14.14</v>
      </c>
    </row>
    <row r="381" spans="1:7" x14ac:dyDescent="0.25">
      <c r="A381" s="2">
        <v>0</v>
      </c>
      <c r="B381" s="2" t="s">
        <v>18</v>
      </c>
      <c r="C381" s="2">
        <v>2</v>
      </c>
      <c r="D381" s="2">
        <v>1</v>
      </c>
      <c r="F381" t="str">
        <f>CONCATENATE(B381," ",C381, " ",D381)</f>
        <v xml:space="preserve"> parallel-propagate 2 1</v>
      </c>
      <c r="G381" s="3">
        <f xml:space="preserve"> 0 + 6.41</f>
        <v>6.41</v>
      </c>
    </row>
    <row r="382" spans="1:7" x14ac:dyDescent="0.25">
      <c r="A382" s="2">
        <v>0</v>
      </c>
      <c r="B382" s="2" t="s">
        <v>18</v>
      </c>
      <c r="C382" s="2">
        <v>2</v>
      </c>
      <c r="D382" s="2">
        <v>1</v>
      </c>
      <c r="F382" t="str">
        <f>CONCATENATE(B382," ",C382, " ",D382)</f>
        <v xml:space="preserve"> parallel-propagate 2 1</v>
      </c>
      <c r="G382" s="3">
        <f xml:space="preserve"> 0 + 4.38</f>
        <v>4.38</v>
      </c>
    </row>
    <row r="383" spans="1:7" x14ac:dyDescent="0.25">
      <c r="A383" s="2">
        <v>0</v>
      </c>
      <c r="B383" s="2" t="s">
        <v>18</v>
      </c>
      <c r="C383" s="2">
        <v>2</v>
      </c>
      <c r="D383" s="2">
        <v>1</v>
      </c>
      <c r="F383" t="str">
        <f>CONCATENATE(B383," ",C383, " ",D383)</f>
        <v xml:space="preserve"> parallel-propagate 2 1</v>
      </c>
      <c r="G383" s="3">
        <f xml:space="preserve"> 0 + 13.98</f>
        <v>13.98</v>
      </c>
    </row>
    <row r="384" spans="1:7" x14ac:dyDescent="0.25">
      <c r="A384" s="2">
        <v>0</v>
      </c>
      <c r="B384" s="2" t="s">
        <v>18</v>
      </c>
      <c r="C384" s="2">
        <v>2</v>
      </c>
      <c r="D384" s="2">
        <v>1</v>
      </c>
      <c r="F384" t="str">
        <f>CONCATENATE(B384," ",C384, " ",D384)</f>
        <v xml:space="preserve"> parallel-propagate 2 1</v>
      </c>
      <c r="G384" s="3">
        <f xml:space="preserve"> 0 + 9.75</f>
        <v>9.75</v>
      </c>
    </row>
    <row r="385" spans="1:7" x14ac:dyDescent="0.25">
      <c r="A385" s="2">
        <v>0</v>
      </c>
      <c r="B385" s="2" t="s">
        <v>18</v>
      </c>
      <c r="C385" s="2">
        <v>2</v>
      </c>
      <c r="D385" s="2">
        <v>1</v>
      </c>
      <c r="F385" t="str">
        <f>CONCATENATE(B385," ",C385, " ",D385)</f>
        <v xml:space="preserve"> parallel-propagate 2 1</v>
      </c>
      <c r="G385" s="3">
        <f xml:space="preserve"> 0 + 6.75</f>
        <v>6.75</v>
      </c>
    </row>
    <row r="386" spans="1:7" x14ac:dyDescent="0.25">
      <c r="A386" s="2">
        <v>0</v>
      </c>
      <c r="B386" s="2" t="s">
        <v>18</v>
      </c>
      <c r="C386" s="2">
        <v>2</v>
      </c>
      <c r="D386" s="2">
        <v>1</v>
      </c>
      <c r="F386" t="str">
        <f>CONCATENATE(B386," ",C386, " ",D386)</f>
        <v xml:space="preserve"> parallel-propagate 2 1</v>
      </c>
      <c r="G386" s="3">
        <f xml:space="preserve"> 0 + 13.37</f>
        <v>13.37</v>
      </c>
    </row>
    <row r="387" spans="1:7" x14ac:dyDescent="0.25">
      <c r="A387" s="2">
        <v>0</v>
      </c>
      <c r="B387" s="2" t="s">
        <v>18</v>
      </c>
      <c r="C387" s="2">
        <v>2</v>
      </c>
      <c r="D387" s="2">
        <v>1</v>
      </c>
      <c r="F387" t="str">
        <f>CONCATENATE(B387," ",C387, " ",D387)</f>
        <v xml:space="preserve"> parallel-propagate 2 1</v>
      </c>
      <c r="G387" s="3">
        <f xml:space="preserve"> 0 + 6.93</f>
        <v>6.93</v>
      </c>
    </row>
    <row r="388" spans="1:7" x14ac:dyDescent="0.25">
      <c r="A388" s="2">
        <v>0</v>
      </c>
      <c r="B388" s="2" t="s">
        <v>18</v>
      </c>
      <c r="C388" s="2">
        <v>2</v>
      </c>
      <c r="D388" s="2">
        <v>1</v>
      </c>
      <c r="F388" t="str">
        <f>CONCATENATE(B388," ",C388, " ",D388)</f>
        <v xml:space="preserve"> parallel-propagate 2 1</v>
      </c>
      <c r="G388" s="3">
        <f xml:space="preserve"> 0 + 5.44</f>
        <v>5.44</v>
      </c>
    </row>
    <row r="389" spans="1:7" x14ac:dyDescent="0.25">
      <c r="A389" s="2">
        <v>0</v>
      </c>
      <c r="B389" s="2" t="s">
        <v>18</v>
      </c>
      <c r="C389" s="2">
        <v>2</v>
      </c>
      <c r="D389" s="2">
        <v>1</v>
      </c>
      <c r="F389" t="str">
        <f>CONCATENATE(B389," ",C389, " ",D389)</f>
        <v xml:space="preserve"> parallel-propagate 2 1</v>
      </c>
      <c r="G389" s="3">
        <f xml:space="preserve"> 0 + 12.93</f>
        <v>12.93</v>
      </c>
    </row>
    <row r="390" spans="1:7" x14ac:dyDescent="0.25">
      <c r="A390" s="2">
        <v>0</v>
      </c>
      <c r="B390" s="2" t="s">
        <v>18</v>
      </c>
      <c r="C390" s="2">
        <v>2</v>
      </c>
      <c r="D390" s="2">
        <v>1</v>
      </c>
      <c r="F390" t="str">
        <f>CONCATENATE(B390," ",C390, " ",D390)</f>
        <v xml:space="preserve"> parallel-propagate 2 1</v>
      </c>
      <c r="G390" s="3">
        <f xml:space="preserve"> 0 + 6.28</f>
        <v>6.28</v>
      </c>
    </row>
    <row r="391" spans="1:7" x14ac:dyDescent="0.25">
      <c r="A391" s="2">
        <v>0</v>
      </c>
      <c r="B391" s="2" t="s">
        <v>18</v>
      </c>
      <c r="C391" s="2">
        <v>2</v>
      </c>
      <c r="D391" s="2">
        <v>1</v>
      </c>
      <c r="F391" t="str">
        <f>CONCATENATE(B391," ",C391, " ",D391)</f>
        <v xml:space="preserve"> parallel-propagate 2 1</v>
      </c>
      <c r="G391" s="3">
        <f xml:space="preserve"> 0 + 4.52</f>
        <v>4.5199999999999996</v>
      </c>
    </row>
    <row r="392" spans="1:7" x14ac:dyDescent="0.25">
      <c r="A392" s="2">
        <v>0</v>
      </c>
      <c r="B392" s="2" t="s">
        <v>18</v>
      </c>
      <c r="C392" s="2">
        <v>2</v>
      </c>
      <c r="D392" s="2">
        <v>1</v>
      </c>
      <c r="F392" t="str">
        <f>CONCATENATE(B392," ",C392, " ",D392)</f>
        <v xml:space="preserve"> parallel-propagate 2 1</v>
      </c>
      <c r="G392" s="3">
        <f xml:space="preserve"> 0 + 13.67</f>
        <v>13.67</v>
      </c>
    </row>
    <row r="393" spans="1:7" x14ac:dyDescent="0.25">
      <c r="A393" s="2">
        <v>0</v>
      </c>
      <c r="B393" s="2" t="s">
        <v>18</v>
      </c>
      <c r="C393" s="2">
        <v>2</v>
      </c>
      <c r="D393" s="2">
        <v>1</v>
      </c>
      <c r="F393" t="str">
        <f>CONCATENATE(B393," ",C393, " ",D393)</f>
        <v xml:space="preserve"> parallel-propagate 2 1</v>
      </c>
      <c r="G393" s="3">
        <f xml:space="preserve"> 0 + 6.22</f>
        <v>6.22</v>
      </c>
    </row>
    <row r="394" spans="1:7" x14ac:dyDescent="0.25">
      <c r="A394" s="2">
        <v>0</v>
      </c>
      <c r="B394" s="2" t="s">
        <v>18</v>
      </c>
      <c r="C394" s="2">
        <v>2</v>
      </c>
      <c r="D394" s="2">
        <v>1</v>
      </c>
      <c r="F394" t="str">
        <f>CONCATENATE(B394," ",C394, " ",D394)</f>
        <v xml:space="preserve"> parallel-propagate 2 1</v>
      </c>
      <c r="G394" s="3">
        <f xml:space="preserve"> 0 + 6.37</f>
        <v>6.37</v>
      </c>
    </row>
    <row r="395" spans="1:7" x14ac:dyDescent="0.25">
      <c r="A395" s="2">
        <v>0</v>
      </c>
      <c r="B395" s="2" t="s">
        <v>18</v>
      </c>
      <c r="C395" s="2">
        <v>2</v>
      </c>
      <c r="D395" s="2">
        <v>1</v>
      </c>
      <c r="F395" t="str">
        <f>CONCATENATE(B395," ",C395, " ",D395)</f>
        <v xml:space="preserve"> parallel-propagate 2 1</v>
      </c>
      <c r="G395" s="3">
        <f xml:space="preserve"> 0 + 12.53</f>
        <v>12.53</v>
      </c>
    </row>
    <row r="396" spans="1:7" x14ac:dyDescent="0.25">
      <c r="A396" s="2">
        <v>0</v>
      </c>
      <c r="B396" s="2" t="s">
        <v>18</v>
      </c>
      <c r="C396" s="2">
        <v>2</v>
      </c>
      <c r="D396" s="2">
        <v>1</v>
      </c>
      <c r="F396" t="str">
        <f>CONCATENATE(B396," ",C396, " ",D396)</f>
        <v xml:space="preserve"> parallel-propagate 2 1</v>
      </c>
      <c r="G396" s="3">
        <f xml:space="preserve"> 0 + 5.58</f>
        <v>5.58</v>
      </c>
    </row>
    <row r="397" spans="1:7" x14ac:dyDescent="0.25">
      <c r="A397" s="2">
        <v>0</v>
      </c>
      <c r="B397" s="2" t="s">
        <v>18</v>
      </c>
      <c r="C397" s="2">
        <v>2</v>
      </c>
      <c r="D397" s="2">
        <v>1</v>
      </c>
      <c r="F397" t="str">
        <f>CONCATENATE(B397," ",C397, " ",D397)</f>
        <v xml:space="preserve"> parallel-propagate 2 1</v>
      </c>
      <c r="G397" s="3">
        <f xml:space="preserve"> 0 + 5.36</f>
        <v>5.36</v>
      </c>
    </row>
    <row r="398" spans="1:7" x14ac:dyDescent="0.25">
      <c r="A398" s="2">
        <v>0</v>
      </c>
      <c r="B398" s="2" t="s">
        <v>18</v>
      </c>
      <c r="C398" s="2">
        <v>2</v>
      </c>
      <c r="D398" s="2">
        <v>1</v>
      </c>
      <c r="F398" t="str">
        <f>CONCATENATE(B398," ",C398, " ",D398)</f>
        <v xml:space="preserve"> parallel-propagate 2 1</v>
      </c>
      <c r="G398" s="3">
        <f xml:space="preserve"> 0 + 16.21</f>
        <v>16.21</v>
      </c>
    </row>
    <row r="399" spans="1:7" x14ac:dyDescent="0.25">
      <c r="A399" s="2">
        <v>0</v>
      </c>
      <c r="B399" s="2" t="s">
        <v>18</v>
      </c>
      <c r="C399" s="2">
        <v>2</v>
      </c>
      <c r="D399" s="2">
        <v>1</v>
      </c>
      <c r="F399" t="str">
        <f>CONCATENATE(B399," ",C399, " ",D399)</f>
        <v xml:space="preserve"> parallel-propagate 2 1</v>
      </c>
      <c r="G399" s="3">
        <f xml:space="preserve"> 0 + 8.54</f>
        <v>8.5399999999999991</v>
      </c>
    </row>
    <row r="400" spans="1:7" x14ac:dyDescent="0.25">
      <c r="A400" s="2">
        <v>0</v>
      </c>
      <c r="B400" s="2" t="s">
        <v>18</v>
      </c>
      <c r="C400" s="2">
        <v>2</v>
      </c>
      <c r="D400" s="2">
        <v>1</v>
      </c>
      <c r="F400" t="str">
        <f>CONCATENATE(B400," ",C400, " ",D400)</f>
        <v xml:space="preserve"> parallel-propagate 2 1</v>
      </c>
      <c r="G400" s="3">
        <f xml:space="preserve"> 0 + 8.83</f>
        <v>8.83</v>
      </c>
    </row>
    <row r="401" spans="1:7" x14ac:dyDescent="0.25">
      <c r="A401" s="2">
        <v>0</v>
      </c>
      <c r="B401" s="2" t="s">
        <v>18</v>
      </c>
      <c r="C401" s="2">
        <v>2</v>
      </c>
      <c r="D401" s="2">
        <v>1</v>
      </c>
      <c r="F401" t="str">
        <f>CONCATENATE(B401," ",C401, " ",D401)</f>
        <v xml:space="preserve"> parallel-propagate 2 1</v>
      </c>
      <c r="G401" s="3">
        <f xml:space="preserve"> 0 + 11.79</f>
        <v>11.79</v>
      </c>
    </row>
    <row r="402" spans="1:7" x14ac:dyDescent="0.25">
      <c r="A402" s="2">
        <v>0</v>
      </c>
      <c r="B402" s="2" t="s">
        <v>18</v>
      </c>
      <c r="C402" s="2">
        <v>2</v>
      </c>
      <c r="D402" s="2">
        <v>1</v>
      </c>
      <c r="F402" t="str">
        <f>CONCATENATE(B402," ",C402, " ",D402)</f>
        <v xml:space="preserve"> parallel-propagate 2 1</v>
      </c>
      <c r="G402" s="3">
        <f xml:space="preserve"> 0 + 8.31</f>
        <v>8.31</v>
      </c>
    </row>
    <row r="403" spans="1:7" x14ac:dyDescent="0.25">
      <c r="A403" s="2">
        <v>0</v>
      </c>
      <c r="B403" s="2" t="s">
        <v>18</v>
      </c>
      <c r="C403" s="2">
        <v>2</v>
      </c>
      <c r="D403" s="2">
        <v>1</v>
      </c>
      <c r="F403" t="str">
        <f>CONCATENATE(B403," ",C403, " ",D403)</f>
        <v xml:space="preserve"> parallel-propagate 2 1</v>
      </c>
      <c r="G403" s="3">
        <f xml:space="preserve"> 0 + 6.36</f>
        <v>6.36</v>
      </c>
    </row>
    <row r="404" spans="1:7" x14ac:dyDescent="0.25">
      <c r="A404" s="2">
        <v>0</v>
      </c>
      <c r="B404" s="2" t="s">
        <v>18</v>
      </c>
      <c r="C404" s="2">
        <v>2</v>
      </c>
      <c r="D404" s="2">
        <v>1</v>
      </c>
      <c r="F404" t="str">
        <f>CONCATENATE(B404," ",C404, " ",D404)</f>
        <v xml:space="preserve"> parallel-propagate 2 1</v>
      </c>
      <c r="G404" s="3">
        <f xml:space="preserve"> 0 + 14.6</f>
        <v>14.6</v>
      </c>
    </row>
    <row r="405" spans="1:7" x14ac:dyDescent="0.25">
      <c r="A405" s="2">
        <v>0</v>
      </c>
      <c r="B405" s="2" t="s">
        <v>18</v>
      </c>
      <c r="C405" s="2">
        <v>2</v>
      </c>
      <c r="D405" s="2">
        <v>1</v>
      </c>
      <c r="F405" t="str">
        <f>CONCATENATE(B405," ",C405, " ",D405)</f>
        <v xml:space="preserve"> parallel-propagate 2 1</v>
      </c>
      <c r="G405" s="3">
        <f xml:space="preserve"> 0 + 3.1</f>
        <v>3.1</v>
      </c>
    </row>
    <row r="406" spans="1:7" x14ac:dyDescent="0.25">
      <c r="A406" s="2">
        <v>0</v>
      </c>
      <c r="B406" s="2" t="s">
        <v>18</v>
      </c>
      <c r="C406" s="2">
        <v>2</v>
      </c>
      <c r="D406" s="2">
        <v>1</v>
      </c>
      <c r="F406" t="str">
        <f>CONCATENATE(B406," ",C406, " ",D406)</f>
        <v xml:space="preserve"> parallel-propagate 2 1</v>
      </c>
      <c r="G406" s="3">
        <f xml:space="preserve"> 0 + 5.07</f>
        <v>5.07</v>
      </c>
    </row>
    <row r="407" spans="1:7" x14ac:dyDescent="0.25">
      <c r="A407" s="2">
        <v>0</v>
      </c>
      <c r="B407" s="2" t="s">
        <v>18</v>
      </c>
      <c r="C407" s="2">
        <v>2</v>
      </c>
      <c r="D407" s="2">
        <v>1</v>
      </c>
      <c r="F407" t="str">
        <f>CONCATENATE(B407," ",C407, " ",D407)</f>
        <v xml:space="preserve"> parallel-propagate 2 1</v>
      </c>
      <c r="G407" s="3">
        <f xml:space="preserve"> 0 + 13.3</f>
        <v>13.3</v>
      </c>
    </row>
    <row r="408" spans="1:7" x14ac:dyDescent="0.25">
      <c r="A408" s="2">
        <v>0</v>
      </c>
      <c r="B408" s="2" t="s">
        <v>18</v>
      </c>
      <c r="C408" s="2">
        <v>2</v>
      </c>
      <c r="D408" s="2">
        <v>1</v>
      </c>
      <c r="F408" t="str">
        <f>CONCATENATE(B408," ",C408, " ",D408)</f>
        <v xml:space="preserve"> parallel-propagate 2 1</v>
      </c>
      <c r="G408" s="3">
        <f xml:space="preserve"> 0 + 5.91</f>
        <v>5.91</v>
      </c>
    </row>
    <row r="409" spans="1:7" x14ac:dyDescent="0.25">
      <c r="A409" s="2">
        <v>0</v>
      </c>
      <c r="B409" s="2" t="s">
        <v>18</v>
      </c>
      <c r="C409" s="2">
        <v>2</v>
      </c>
      <c r="D409" s="2">
        <v>1</v>
      </c>
      <c r="F409" t="str">
        <f>CONCATENATE(B409," ",C409, " ",D409)</f>
        <v xml:space="preserve"> parallel-propagate 2 1</v>
      </c>
      <c r="G409" s="3">
        <f xml:space="preserve"> 0 + 6.06</f>
        <v>6.06</v>
      </c>
    </row>
    <row r="410" spans="1:7" x14ac:dyDescent="0.25">
      <c r="A410" s="2">
        <v>0</v>
      </c>
      <c r="B410" s="2" t="s">
        <v>18</v>
      </c>
      <c r="C410" s="2">
        <v>2</v>
      </c>
      <c r="D410" s="2">
        <v>1</v>
      </c>
      <c r="F410" t="str">
        <f>CONCATENATE(B410," ",C410, " ",D410)</f>
        <v xml:space="preserve"> parallel-propagate 2 1</v>
      </c>
      <c r="G410" s="3">
        <f xml:space="preserve"> 0 + 13.91</f>
        <v>13.91</v>
      </c>
    </row>
    <row r="411" spans="1:7" x14ac:dyDescent="0.25">
      <c r="A411" s="2">
        <v>0</v>
      </c>
      <c r="B411" s="2" t="s">
        <v>18</v>
      </c>
      <c r="C411" s="2">
        <v>2</v>
      </c>
      <c r="D411" s="2">
        <v>1</v>
      </c>
      <c r="F411" t="str">
        <f>CONCATENATE(B411," ",C411, " ",D411)</f>
        <v xml:space="preserve"> parallel-propagate 2 1</v>
      </c>
      <c r="G411" s="3">
        <f xml:space="preserve"> 0 + 6.92</f>
        <v>6.92</v>
      </c>
    </row>
    <row r="412" spans="1:7" x14ac:dyDescent="0.25">
      <c r="A412" s="2">
        <v>0</v>
      </c>
      <c r="B412" s="2" t="s">
        <v>18</v>
      </c>
      <c r="C412" s="2">
        <v>2</v>
      </c>
      <c r="D412" s="2">
        <v>1</v>
      </c>
      <c r="F412" t="str">
        <f>CONCATENATE(B412," ",C412, " ",D412)</f>
        <v xml:space="preserve"> parallel-propagate 2 1</v>
      </c>
      <c r="G412" s="3">
        <f xml:space="preserve"> 0 + 7.16</f>
        <v>7.16</v>
      </c>
    </row>
    <row r="413" spans="1:7" x14ac:dyDescent="0.25">
      <c r="A413" s="2">
        <v>0</v>
      </c>
      <c r="B413" s="2" t="s">
        <v>18</v>
      </c>
      <c r="C413" s="2">
        <v>2</v>
      </c>
      <c r="D413" s="2">
        <v>1</v>
      </c>
      <c r="F413" t="str">
        <f>CONCATENATE(B413," ",C413, " ",D413)</f>
        <v xml:space="preserve"> parallel-propagate 2 1</v>
      </c>
      <c r="G413" s="3">
        <f xml:space="preserve"> 0 + 16.09</f>
        <v>16.09</v>
      </c>
    </row>
    <row r="414" spans="1:7" x14ac:dyDescent="0.25">
      <c r="A414" s="2">
        <v>0</v>
      </c>
      <c r="B414" s="2" t="s">
        <v>18</v>
      </c>
      <c r="C414" s="2">
        <v>2</v>
      </c>
      <c r="D414" s="2">
        <v>1</v>
      </c>
      <c r="F414" t="str">
        <f>CONCATENATE(B414," ",C414, " ",D414)</f>
        <v xml:space="preserve"> parallel-propagate 2 1</v>
      </c>
      <c r="G414" s="3">
        <f xml:space="preserve"> 0 + 7.35</f>
        <v>7.35</v>
      </c>
    </row>
    <row r="415" spans="1:7" x14ac:dyDescent="0.25">
      <c r="A415" s="2">
        <v>0</v>
      </c>
      <c r="B415" s="2" t="s">
        <v>18</v>
      </c>
      <c r="C415" s="2">
        <v>2</v>
      </c>
      <c r="D415" s="2">
        <v>1</v>
      </c>
      <c r="F415" t="str">
        <f>CONCATENATE(B415," ",C415, " ",D415)</f>
        <v xml:space="preserve"> parallel-propagate 2 1</v>
      </c>
      <c r="G415" s="3">
        <f xml:space="preserve"> 0 + 6.14</f>
        <v>6.14</v>
      </c>
    </row>
    <row r="416" spans="1:7" x14ac:dyDescent="0.25">
      <c r="A416" s="2">
        <v>0</v>
      </c>
      <c r="B416" s="2" t="s">
        <v>18</v>
      </c>
      <c r="C416" s="2">
        <v>2</v>
      </c>
      <c r="D416" s="2">
        <v>1</v>
      </c>
      <c r="F416" t="str">
        <f>CONCATENATE(B416," ",C416, " ",D416)</f>
        <v xml:space="preserve"> parallel-propagate 2 1</v>
      </c>
      <c r="G416" s="3">
        <f xml:space="preserve"> 0 + 16.87</f>
        <v>16.87</v>
      </c>
    </row>
    <row r="417" spans="1:7" x14ac:dyDescent="0.25">
      <c r="A417" s="2">
        <v>0</v>
      </c>
      <c r="B417" s="2" t="s">
        <v>18</v>
      </c>
      <c r="C417" s="2">
        <v>2</v>
      </c>
      <c r="D417" s="2">
        <v>1</v>
      </c>
      <c r="F417" t="str">
        <f>CONCATENATE(B417," ",C417, " ",D417)</f>
        <v xml:space="preserve"> parallel-propagate 2 1</v>
      </c>
      <c r="G417" s="3">
        <f xml:space="preserve"> 0 + 8.55</f>
        <v>8.5500000000000007</v>
      </c>
    </row>
    <row r="418" spans="1:7" x14ac:dyDescent="0.25">
      <c r="A418" s="2">
        <v>0</v>
      </c>
      <c r="B418" s="2" t="s">
        <v>18</v>
      </c>
      <c r="C418" s="2">
        <v>2</v>
      </c>
      <c r="D418" s="2">
        <v>1</v>
      </c>
      <c r="F418" t="str">
        <f>CONCATENATE(B418," ",C418, " ",D418)</f>
        <v xml:space="preserve"> parallel-propagate 2 1</v>
      </c>
      <c r="G418" s="3">
        <f xml:space="preserve"> 0 + 7.56</f>
        <v>7.56</v>
      </c>
    </row>
    <row r="419" spans="1:7" x14ac:dyDescent="0.25">
      <c r="A419" s="2">
        <v>0</v>
      </c>
      <c r="B419" s="2" t="s">
        <v>18</v>
      </c>
      <c r="C419" s="2">
        <v>2</v>
      </c>
      <c r="D419" s="2">
        <v>1</v>
      </c>
      <c r="F419" t="str">
        <f>CONCATENATE(B419," ",C419, " ",D419)</f>
        <v xml:space="preserve"> parallel-propagate 2 1</v>
      </c>
      <c r="G419" s="3">
        <f xml:space="preserve"> 0 + 19.51</f>
        <v>19.510000000000002</v>
      </c>
    </row>
    <row r="420" spans="1:7" x14ac:dyDescent="0.25">
      <c r="A420" s="2">
        <v>0</v>
      </c>
      <c r="B420" s="2" t="s">
        <v>18</v>
      </c>
      <c r="C420" s="2">
        <v>2</v>
      </c>
      <c r="D420" s="2">
        <v>1</v>
      </c>
      <c r="F420" t="str">
        <f>CONCATENATE(B420," ",C420, " ",D420)</f>
        <v xml:space="preserve"> parallel-propagate 2 1</v>
      </c>
      <c r="G420" s="3">
        <f xml:space="preserve"> 0 + 7.81</f>
        <v>7.81</v>
      </c>
    </row>
    <row r="421" spans="1:7" x14ac:dyDescent="0.25">
      <c r="A421" s="2">
        <v>0</v>
      </c>
      <c r="B421" s="2" t="s">
        <v>18</v>
      </c>
      <c r="C421" s="2">
        <v>2</v>
      </c>
      <c r="D421" s="2">
        <v>1</v>
      </c>
      <c r="F421" t="str">
        <f>CONCATENATE(B421," ",C421, " ",D421)</f>
        <v xml:space="preserve"> parallel-propagate 2 1</v>
      </c>
      <c r="G421" s="3">
        <f xml:space="preserve"> 0 + 6.51</f>
        <v>6.51</v>
      </c>
    </row>
    <row r="422" spans="1:7" x14ac:dyDescent="0.25">
      <c r="A422" s="2">
        <v>0</v>
      </c>
      <c r="B422" s="2" t="s">
        <v>18</v>
      </c>
      <c r="C422" s="2">
        <v>2</v>
      </c>
      <c r="D422" s="2">
        <v>1</v>
      </c>
      <c r="F422" t="str">
        <f>CONCATENATE(B422," ",C422, " ",D422)</f>
        <v xml:space="preserve"> parallel-propagate 2 1</v>
      </c>
      <c r="G422" s="3">
        <f xml:space="preserve"> 0 + 13.61</f>
        <v>13.61</v>
      </c>
    </row>
    <row r="423" spans="1:7" x14ac:dyDescent="0.25">
      <c r="A423" s="2">
        <v>0</v>
      </c>
      <c r="B423" s="2" t="s">
        <v>18</v>
      </c>
      <c r="C423" s="2">
        <v>2</v>
      </c>
      <c r="D423" s="2">
        <v>1</v>
      </c>
      <c r="F423" t="str">
        <f>CONCATENATE(B423," ",C423, " ",D423)</f>
        <v xml:space="preserve"> parallel-propagate 2 1</v>
      </c>
      <c r="G423" s="3">
        <f xml:space="preserve"> 0 + 7.97</f>
        <v>7.97</v>
      </c>
    </row>
    <row r="424" spans="1:7" x14ac:dyDescent="0.25">
      <c r="A424" s="2">
        <v>0</v>
      </c>
      <c r="B424" s="2" t="s">
        <v>18</v>
      </c>
      <c r="C424" s="2">
        <v>2</v>
      </c>
      <c r="D424" s="2">
        <v>1</v>
      </c>
      <c r="F424" t="str">
        <f>CONCATENATE(B424," ",C424, " ",D424)</f>
        <v xml:space="preserve"> parallel-propagate 2 1</v>
      </c>
      <c r="G424" s="3">
        <f xml:space="preserve"> 0 + 5.96</f>
        <v>5.96</v>
      </c>
    </row>
    <row r="425" spans="1:7" x14ac:dyDescent="0.25">
      <c r="A425" s="2">
        <v>0</v>
      </c>
      <c r="B425" s="2" t="s">
        <v>18</v>
      </c>
      <c r="C425" s="2">
        <v>2</v>
      </c>
      <c r="D425" s="2">
        <v>1</v>
      </c>
      <c r="F425" t="str">
        <f>CONCATENATE(B425," ",C425, " ",D425)</f>
        <v xml:space="preserve"> parallel-propagate 2 1</v>
      </c>
      <c r="G425" s="3">
        <f xml:space="preserve"> 0 + 13.17</f>
        <v>13.17</v>
      </c>
    </row>
    <row r="426" spans="1:7" x14ac:dyDescent="0.25">
      <c r="A426" s="2">
        <v>0</v>
      </c>
      <c r="B426" s="2" t="s">
        <v>18</v>
      </c>
      <c r="C426" s="2">
        <v>2</v>
      </c>
      <c r="D426" s="2">
        <v>1</v>
      </c>
      <c r="F426" t="str">
        <f>CONCATENATE(B426," ",C426, " ",D426)</f>
        <v xml:space="preserve"> parallel-propagate 2 1</v>
      </c>
      <c r="G426" s="3">
        <f xml:space="preserve"> 0 + 7.18</f>
        <v>7.18</v>
      </c>
    </row>
    <row r="427" spans="1:7" x14ac:dyDescent="0.25">
      <c r="A427" s="2">
        <v>0</v>
      </c>
      <c r="B427" s="2" t="s">
        <v>18</v>
      </c>
      <c r="C427" s="2">
        <v>2</v>
      </c>
      <c r="D427" s="2">
        <v>1</v>
      </c>
      <c r="F427" t="str">
        <f>CONCATENATE(B427," ",C427, " ",D427)</f>
        <v xml:space="preserve"> parallel-propagate 2 1</v>
      </c>
      <c r="G427" s="3">
        <f xml:space="preserve"> 0 + 5.12</f>
        <v>5.12</v>
      </c>
    </row>
    <row r="428" spans="1:7" x14ac:dyDescent="0.25">
      <c r="A428" s="2">
        <v>0</v>
      </c>
      <c r="B428" s="2" t="s">
        <v>18</v>
      </c>
      <c r="C428" s="2">
        <v>2</v>
      </c>
      <c r="D428" s="2">
        <v>1</v>
      </c>
      <c r="F428" t="str">
        <f>CONCATENATE(B428," ",C428, " ",D428)</f>
        <v xml:space="preserve"> parallel-propagate 2 1</v>
      </c>
      <c r="G428" s="3">
        <f xml:space="preserve"> 0 + 15.07</f>
        <v>15.07</v>
      </c>
    </row>
    <row r="429" spans="1:7" x14ac:dyDescent="0.25">
      <c r="A429" s="2">
        <v>0</v>
      </c>
      <c r="B429" s="2" t="s">
        <v>18</v>
      </c>
      <c r="C429" s="2">
        <v>2</v>
      </c>
      <c r="D429" s="2">
        <v>1</v>
      </c>
      <c r="F429" t="str">
        <f>CONCATENATE(B429," ",C429, " ",D429)</f>
        <v xml:space="preserve"> parallel-propagate 2 1</v>
      </c>
      <c r="G429" s="3">
        <f xml:space="preserve"> 0 + 7.8</f>
        <v>7.8</v>
      </c>
    </row>
    <row r="430" spans="1:7" x14ac:dyDescent="0.25">
      <c r="A430" s="2">
        <v>0</v>
      </c>
      <c r="B430" s="2" t="s">
        <v>18</v>
      </c>
      <c r="C430" s="2">
        <v>2</v>
      </c>
      <c r="D430" s="2">
        <v>1</v>
      </c>
      <c r="F430" t="str">
        <f>CONCATENATE(B430," ",C430, " ",D430)</f>
        <v xml:space="preserve"> parallel-propagate 2 1</v>
      </c>
      <c r="G430" s="3">
        <f xml:space="preserve"> 0 + 6.39</f>
        <v>6.39</v>
      </c>
    </row>
    <row r="431" spans="1:7" x14ac:dyDescent="0.25">
      <c r="A431" s="2">
        <v>0</v>
      </c>
      <c r="B431" s="2" t="s">
        <v>18</v>
      </c>
      <c r="C431" s="2">
        <v>2</v>
      </c>
      <c r="D431" s="2">
        <v>1</v>
      </c>
      <c r="F431" t="str">
        <f>CONCATENATE(B431," ",C431, " ",D431)</f>
        <v xml:space="preserve"> parallel-propagate 2 1</v>
      </c>
      <c r="G431" s="3">
        <f xml:space="preserve"> 0 + 10.47</f>
        <v>10.47</v>
      </c>
    </row>
    <row r="432" spans="1:7" x14ac:dyDescent="0.25">
      <c r="A432" s="2">
        <v>0</v>
      </c>
      <c r="B432" s="2" t="s">
        <v>18</v>
      </c>
      <c r="C432" s="2">
        <v>2</v>
      </c>
      <c r="D432" s="2">
        <v>1</v>
      </c>
      <c r="F432" t="str">
        <f>CONCATENATE(B432," ",C432, " ",D432)</f>
        <v xml:space="preserve"> parallel-propagate 2 1</v>
      </c>
      <c r="G432" s="3">
        <f xml:space="preserve"> 0 + 6.93</f>
        <v>6.93</v>
      </c>
    </row>
    <row r="433" spans="1:7" x14ac:dyDescent="0.25">
      <c r="A433" s="2">
        <v>0</v>
      </c>
      <c r="B433" s="2" t="s">
        <v>18</v>
      </c>
      <c r="C433" s="2">
        <v>2</v>
      </c>
      <c r="D433" s="2">
        <v>1</v>
      </c>
      <c r="F433" t="str">
        <f>CONCATENATE(B433," ",C433, " ",D433)</f>
        <v xml:space="preserve"> parallel-propagate 2 1</v>
      </c>
      <c r="G433" s="3">
        <f xml:space="preserve"> 0 + 4.76</f>
        <v>4.76</v>
      </c>
    </row>
    <row r="434" spans="1:7" x14ac:dyDescent="0.25">
      <c r="A434" s="2">
        <v>0</v>
      </c>
      <c r="B434" s="2" t="s">
        <v>18</v>
      </c>
      <c r="C434" s="2">
        <v>2</v>
      </c>
      <c r="D434" s="2">
        <v>1</v>
      </c>
      <c r="F434" t="str">
        <f>CONCATENATE(B434," ",C434, " ",D434)</f>
        <v xml:space="preserve"> parallel-propagate 2 1</v>
      </c>
      <c r="G434" s="3">
        <f xml:space="preserve"> 0 + 18.54</f>
        <v>18.54</v>
      </c>
    </row>
    <row r="435" spans="1:7" x14ac:dyDescent="0.25">
      <c r="A435" s="2">
        <v>0</v>
      </c>
      <c r="B435" s="2" t="s">
        <v>18</v>
      </c>
      <c r="C435" s="2">
        <v>2</v>
      </c>
      <c r="D435" s="2">
        <v>1</v>
      </c>
      <c r="F435" t="str">
        <f>CONCATENATE(B435," ",C435, " ",D435)</f>
        <v xml:space="preserve"> parallel-propagate 2 1</v>
      </c>
      <c r="G435" s="3">
        <f xml:space="preserve"> 0 + 6.43</f>
        <v>6.43</v>
      </c>
    </row>
    <row r="436" spans="1:7" x14ac:dyDescent="0.25">
      <c r="A436" s="2">
        <v>0</v>
      </c>
      <c r="B436" s="2" t="s">
        <v>18</v>
      </c>
      <c r="C436" s="2">
        <v>2</v>
      </c>
      <c r="D436" s="2">
        <v>1</v>
      </c>
      <c r="F436" t="str">
        <f>CONCATENATE(B436," ",C436, " ",D436)</f>
        <v xml:space="preserve"> parallel-propagate 2 1</v>
      </c>
      <c r="G436" s="3">
        <f xml:space="preserve"> 0 + 6.44</f>
        <v>6.44</v>
      </c>
    </row>
    <row r="437" spans="1:7" x14ac:dyDescent="0.25">
      <c r="A437" s="2">
        <v>0</v>
      </c>
      <c r="B437" s="2" t="s">
        <v>18</v>
      </c>
      <c r="C437" s="2">
        <v>2</v>
      </c>
      <c r="D437" s="2">
        <v>1</v>
      </c>
      <c r="F437" t="str">
        <f>CONCATENATE(B437," ",C437, " ",D437)</f>
        <v xml:space="preserve"> parallel-propagate 2 1</v>
      </c>
      <c r="G437" s="3">
        <f xml:space="preserve"> 0 + 14.11</f>
        <v>14.11</v>
      </c>
    </row>
    <row r="438" spans="1:7" x14ac:dyDescent="0.25">
      <c r="A438" s="2">
        <v>0</v>
      </c>
      <c r="B438" s="2" t="s">
        <v>18</v>
      </c>
      <c r="C438" s="2">
        <v>2</v>
      </c>
      <c r="D438" s="2">
        <v>1</v>
      </c>
      <c r="F438" t="str">
        <f>CONCATENATE(B438," ",C438, " ",D438)</f>
        <v xml:space="preserve"> parallel-propagate 2 1</v>
      </c>
      <c r="G438" s="3">
        <f xml:space="preserve"> 0 + 7.6</f>
        <v>7.6</v>
      </c>
    </row>
    <row r="439" spans="1:7" x14ac:dyDescent="0.25">
      <c r="A439" s="2">
        <v>0</v>
      </c>
      <c r="B439" s="2" t="s">
        <v>18</v>
      </c>
      <c r="C439" s="2">
        <v>2</v>
      </c>
      <c r="D439" s="2">
        <v>1</v>
      </c>
      <c r="F439" t="str">
        <f>CONCATENATE(B439," ",C439, " ",D439)</f>
        <v xml:space="preserve"> parallel-propagate 2 1</v>
      </c>
      <c r="G439" s="3">
        <f xml:space="preserve"> 0 + 5.41</f>
        <v>5.41</v>
      </c>
    </row>
    <row r="440" spans="1:7" x14ac:dyDescent="0.25">
      <c r="A440" s="2">
        <v>0</v>
      </c>
      <c r="B440" s="2" t="s">
        <v>18</v>
      </c>
      <c r="C440" s="2">
        <v>2</v>
      </c>
      <c r="D440" s="2">
        <v>1</v>
      </c>
      <c r="F440" t="str">
        <f>CONCATENATE(B440," ",C440, " ",D440)</f>
        <v xml:space="preserve"> parallel-propagate 2 1</v>
      </c>
      <c r="G440" s="3">
        <f xml:space="preserve"> 0 + 15.2</f>
        <v>15.2</v>
      </c>
    </row>
    <row r="441" spans="1:7" x14ac:dyDescent="0.25">
      <c r="A441" s="2">
        <v>0</v>
      </c>
      <c r="B441" s="2" t="s">
        <v>18</v>
      </c>
      <c r="C441" s="2">
        <v>2</v>
      </c>
      <c r="D441" s="2">
        <v>1</v>
      </c>
      <c r="F441" t="str">
        <f>CONCATENATE(B441," ",C441, " ",D441)</f>
        <v xml:space="preserve"> parallel-propagate 2 1</v>
      </c>
      <c r="G441" s="3">
        <f xml:space="preserve"> 0 + 6.95</f>
        <v>6.95</v>
      </c>
    </row>
    <row r="442" spans="1:7" x14ac:dyDescent="0.25">
      <c r="A442" s="2">
        <v>0</v>
      </c>
      <c r="B442" s="2" t="s">
        <v>18</v>
      </c>
      <c r="C442" s="2">
        <v>2</v>
      </c>
      <c r="D442" s="2">
        <v>1</v>
      </c>
      <c r="F442" t="str">
        <f>CONCATENATE(B442," ",C442, " ",D442)</f>
        <v xml:space="preserve"> parallel-propagate 2 1</v>
      </c>
      <c r="G442" s="3">
        <f xml:space="preserve"> 0 + 5.36</f>
        <v>5.36</v>
      </c>
    </row>
    <row r="443" spans="1:7" x14ac:dyDescent="0.25">
      <c r="A443" s="2">
        <v>0</v>
      </c>
      <c r="B443" s="2" t="s">
        <v>18</v>
      </c>
      <c r="C443" s="2">
        <v>2</v>
      </c>
      <c r="D443" s="2">
        <v>1</v>
      </c>
      <c r="F443" t="str">
        <f>CONCATENATE(B443," ",C443, " ",D443)</f>
        <v xml:space="preserve"> parallel-propagate 2 1</v>
      </c>
      <c r="G443" s="3">
        <f xml:space="preserve"> 0 + 11.85</f>
        <v>11.85</v>
      </c>
    </row>
    <row r="444" spans="1:7" x14ac:dyDescent="0.25">
      <c r="A444" s="2">
        <v>0</v>
      </c>
      <c r="B444" s="2" t="s">
        <v>18</v>
      </c>
      <c r="C444" s="2">
        <v>2</v>
      </c>
      <c r="D444" s="2">
        <v>1</v>
      </c>
      <c r="F444" t="str">
        <f>CONCATENATE(B444," ",C444, " ",D444)</f>
        <v xml:space="preserve"> parallel-propagate 2 1</v>
      </c>
      <c r="G444" s="3">
        <f xml:space="preserve"> 0 + 7.43</f>
        <v>7.43</v>
      </c>
    </row>
    <row r="445" spans="1:7" x14ac:dyDescent="0.25">
      <c r="A445" s="2">
        <v>0</v>
      </c>
      <c r="B445" s="2" t="s">
        <v>18</v>
      </c>
      <c r="C445" s="2">
        <v>2</v>
      </c>
      <c r="D445" s="2">
        <v>1</v>
      </c>
      <c r="F445" t="str">
        <f>CONCATENATE(B445," ",C445, " ",D445)</f>
        <v xml:space="preserve"> parallel-propagate 2 1</v>
      </c>
      <c r="G445" s="3">
        <f xml:space="preserve"> 0 + 9.39</f>
        <v>9.39</v>
      </c>
    </row>
    <row r="446" spans="1:7" x14ac:dyDescent="0.25">
      <c r="A446" s="2">
        <v>0</v>
      </c>
      <c r="B446" s="2" t="s">
        <v>18</v>
      </c>
      <c r="C446" s="2">
        <v>2</v>
      </c>
      <c r="D446" s="2">
        <v>1</v>
      </c>
      <c r="F446" t="str">
        <f>CONCATENATE(B446," ",C446, " ",D446)</f>
        <v xml:space="preserve"> parallel-propagate 2 1</v>
      </c>
      <c r="G446" s="3">
        <f xml:space="preserve"> 0 + 14.09</f>
        <v>14.09</v>
      </c>
    </row>
    <row r="447" spans="1:7" x14ac:dyDescent="0.25">
      <c r="A447" s="2">
        <v>0</v>
      </c>
      <c r="B447" s="2" t="s">
        <v>18</v>
      </c>
      <c r="C447" s="2">
        <v>2</v>
      </c>
      <c r="D447" s="2">
        <v>1</v>
      </c>
      <c r="F447" t="str">
        <f>CONCATENATE(B447," ",C447, " ",D447)</f>
        <v xml:space="preserve"> parallel-propagate 2 1</v>
      </c>
      <c r="G447" s="3">
        <f xml:space="preserve"> 0 + 7.62</f>
        <v>7.62</v>
      </c>
    </row>
    <row r="448" spans="1:7" x14ac:dyDescent="0.25">
      <c r="A448" s="2">
        <v>0</v>
      </c>
      <c r="B448" s="2" t="s">
        <v>18</v>
      </c>
      <c r="C448" s="2">
        <v>2</v>
      </c>
      <c r="D448" s="2">
        <v>1</v>
      </c>
      <c r="F448" t="str">
        <f>CONCATENATE(B448," ",C448, " ",D448)</f>
        <v xml:space="preserve"> parallel-propagate 2 1</v>
      </c>
      <c r="G448" s="3">
        <f xml:space="preserve"> 0 + 6.08</f>
        <v>6.08</v>
      </c>
    </row>
    <row r="449" spans="1:7" x14ac:dyDescent="0.25">
      <c r="A449" s="2">
        <v>0</v>
      </c>
      <c r="B449" s="2" t="s">
        <v>18</v>
      </c>
      <c r="C449" s="2">
        <v>2</v>
      </c>
      <c r="D449" s="2">
        <v>1</v>
      </c>
      <c r="F449" t="str">
        <f>CONCATENATE(B449," ",C449, " ",D449)</f>
        <v xml:space="preserve"> parallel-propagate 2 1</v>
      </c>
      <c r="G449" s="3">
        <f xml:space="preserve"> 0 + 11.66</f>
        <v>11.66</v>
      </c>
    </row>
    <row r="450" spans="1:7" x14ac:dyDescent="0.25">
      <c r="A450" s="2">
        <v>0</v>
      </c>
      <c r="B450" s="2" t="s">
        <v>18</v>
      </c>
      <c r="C450" s="2">
        <v>2</v>
      </c>
      <c r="D450" s="2">
        <v>1</v>
      </c>
      <c r="F450" t="str">
        <f>CONCATENATE(B450," ",C450, " ",D450)</f>
        <v xml:space="preserve"> parallel-propagate 2 1</v>
      </c>
      <c r="G450" s="3">
        <f xml:space="preserve"> 0 + 5.4</f>
        <v>5.4</v>
      </c>
    </row>
    <row r="451" spans="1:7" x14ac:dyDescent="0.25">
      <c r="A451" s="2">
        <v>0</v>
      </c>
      <c r="B451" s="2" t="s">
        <v>18</v>
      </c>
      <c r="C451" s="2">
        <v>2</v>
      </c>
      <c r="D451" s="2">
        <v>1</v>
      </c>
      <c r="F451" t="str">
        <f>CONCATENATE(B451," ",C451, " ",D451)</f>
        <v xml:space="preserve"> parallel-propagate 2 1</v>
      </c>
      <c r="G451" s="3">
        <f xml:space="preserve"> 0 + 6.84</f>
        <v>6.84</v>
      </c>
    </row>
    <row r="452" spans="1:7" x14ac:dyDescent="0.25">
      <c r="A452" s="2">
        <v>0</v>
      </c>
      <c r="B452" s="2" t="s">
        <v>18</v>
      </c>
      <c r="C452" s="2">
        <v>4</v>
      </c>
      <c r="D452" s="2">
        <v>1</v>
      </c>
      <c r="F452" t="str">
        <f>CONCATENATE(B452," ",C452, " ",D452)</f>
        <v xml:space="preserve"> parallel-propagate 4 1</v>
      </c>
      <c r="G452" s="3">
        <f xml:space="preserve"> 0 + 13.02</f>
        <v>13.02</v>
      </c>
    </row>
    <row r="453" spans="1:7" x14ac:dyDescent="0.25">
      <c r="A453" s="2">
        <v>0</v>
      </c>
      <c r="B453" s="2" t="s">
        <v>18</v>
      </c>
      <c r="C453" s="2">
        <v>4</v>
      </c>
      <c r="D453" s="2">
        <v>1</v>
      </c>
      <c r="F453" t="str">
        <f>CONCATENATE(B453," ",C453, " ",D453)</f>
        <v xml:space="preserve"> parallel-propagate 4 1</v>
      </c>
      <c r="G453" s="3">
        <f xml:space="preserve"> 0 + 5.84</f>
        <v>5.84</v>
      </c>
    </row>
    <row r="454" spans="1:7" x14ac:dyDescent="0.25">
      <c r="A454" s="2">
        <v>0</v>
      </c>
      <c r="B454" s="2" t="s">
        <v>18</v>
      </c>
      <c r="C454" s="2">
        <v>4</v>
      </c>
      <c r="D454" s="2">
        <v>1</v>
      </c>
      <c r="F454" t="str">
        <f>CONCATENATE(B454," ",C454, " ",D454)</f>
        <v xml:space="preserve"> parallel-propagate 4 1</v>
      </c>
      <c r="G454" s="3">
        <f xml:space="preserve"> 0 + 5.68</f>
        <v>5.68</v>
      </c>
    </row>
    <row r="455" spans="1:7" x14ac:dyDescent="0.25">
      <c r="A455" s="2">
        <v>0</v>
      </c>
      <c r="B455" s="2" t="s">
        <v>18</v>
      </c>
      <c r="C455" s="2">
        <v>4</v>
      </c>
      <c r="D455" s="2">
        <v>1</v>
      </c>
      <c r="F455" t="str">
        <f>CONCATENATE(B455," ",C455, " ",D455)</f>
        <v xml:space="preserve"> parallel-propagate 4 1</v>
      </c>
      <c r="G455" s="3">
        <f xml:space="preserve"> 0 + 13.18</f>
        <v>13.18</v>
      </c>
    </row>
    <row r="456" spans="1:7" x14ac:dyDescent="0.25">
      <c r="A456" s="2">
        <v>0</v>
      </c>
      <c r="B456" s="2" t="s">
        <v>18</v>
      </c>
      <c r="C456" s="2">
        <v>4</v>
      </c>
      <c r="D456" s="2">
        <v>1</v>
      </c>
      <c r="F456" t="str">
        <f>CONCATENATE(B456," ",C456, " ",D456)</f>
        <v xml:space="preserve"> parallel-propagate 4 1</v>
      </c>
      <c r="G456" s="3">
        <f xml:space="preserve"> 0 + 12.7</f>
        <v>12.7</v>
      </c>
    </row>
    <row r="457" spans="1:7" x14ac:dyDescent="0.25">
      <c r="A457" s="2">
        <v>0</v>
      </c>
      <c r="B457" s="2" t="s">
        <v>18</v>
      </c>
      <c r="C457" s="2">
        <v>4</v>
      </c>
      <c r="D457" s="2">
        <v>1</v>
      </c>
      <c r="F457" t="str">
        <f>CONCATENATE(B457," ",C457, " ",D457)</f>
        <v xml:space="preserve"> parallel-propagate 4 1</v>
      </c>
      <c r="G457" s="3">
        <f xml:space="preserve"> 0 + 9.75</f>
        <v>9.75</v>
      </c>
    </row>
    <row r="458" spans="1:7" x14ac:dyDescent="0.25">
      <c r="A458" s="2">
        <v>0</v>
      </c>
      <c r="B458" s="2" t="s">
        <v>18</v>
      </c>
      <c r="C458" s="2">
        <v>4</v>
      </c>
      <c r="D458" s="2">
        <v>1</v>
      </c>
      <c r="F458" t="str">
        <f>CONCATENATE(B458," ",C458, " ",D458)</f>
        <v xml:space="preserve"> parallel-propagate 4 1</v>
      </c>
      <c r="G458" s="3">
        <f xml:space="preserve"> 0 + 10.26</f>
        <v>10.26</v>
      </c>
    </row>
    <row r="459" spans="1:7" x14ac:dyDescent="0.25">
      <c r="A459" s="2">
        <v>0</v>
      </c>
      <c r="B459" s="2" t="s">
        <v>18</v>
      </c>
      <c r="C459" s="2">
        <v>4</v>
      </c>
      <c r="D459" s="2">
        <v>1</v>
      </c>
      <c r="F459" t="str">
        <f>CONCATENATE(B459," ",C459, " ",D459)</f>
        <v xml:space="preserve"> parallel-propagate 4 1</v>
      </c>
      <c r="G459" s="3">
        <f xml:space="preserve"> 0 + 6.08</f>
        <v>6.08</v>
      </c>
    </row>
    <row r="460" spans="1:7" x14ac:dyDescent="0.25">
      <c r="A460" s="2">
        <v>0</v>
      </c>
      <c r="B460" s="2" t="s">
        <v>18</v>
      </c>
      <c r="C460" s="2">
        <v>4</v>
      </c>
      <c r="D460" s="2">
        <v>1</v>
      </c>
      <c r="F460" t="str">
        <f>CONCATENATE(B460," ",C460, " ",D460)</f>
        <v xml:space="preserve"> parallel-propagate 4 1</v>
      </c>
      <c r="G460" s="3">
        <f xml:space="preserve"> 0 + 7.59</f>
        <v>7.59</v>
      </c>
    </row>
    <row r="461" spans="1:7" x14ac:dyDescent="0.25">
      <c r="A461" s="2">
        <v>0</v>
      </c>
      <c r="B461" s="2" t="s">
        <v>18</v>
      </c>
      <c r="C461" s="2">
        <v>4</v>
      </c>
      <c r="D461" s="2">
        <v>1</v>
      </c>
      <c r="F461" t="str">
        <f>CONCATENATE(B461," ",C461, " ",D461)</f>
        <v xml:space="preserve"> parallel-propagate 4 1</v>
      </c>
      <c r="G461" s="3">
        <f xml:space="preserve"> 0 + 12.52</f>
        <v>12.52</v>
      </c>
    </row>
    <row r="462" spans="1:7" x14ac:dyDescent="0.25">
      <c r="A462" s="2">
        <v>0</v>
      </c>
      <c r="B462" s="2" t="s">
        <v>18</v>
      </c>
      <c r="C462" s="2">
        <v>4</v>
      </c>
      <c r="D462" s="2">
        <v>1</v>
      </c>
      <c r="F462" t="str">
        <f>CONCATENATE(B462," ",C462, " ",D462)</f>
        <v xml:space="preserve"> parallel-propagate 4 1</v>
      </c>
      <c r="G462" s="3">
        <f xml:space="preserve"> 0 + 7.15</f>
        <v>7.15</v>
      </c>
    </row>
    <row r="463" spans="1:7" x14ac:dyDescent="0.25">
      <c r="A463" s="2">
        <v>0</v>
      </c>
      <c r="B463" s="2" t="s">
        <v>18</v>
      </c>
      <c r="C463" s="2">
        <v>4</v>
      </c>
      <c r="D463" s="2">
        <v>1</v>
      </c>
      <c r="F463" t="str">
        <f>CONCATENATE(B463," ",C463, " ",D463)</f>
        <v xml:space="preserve"> parallel-propagate 4 1</v>
      </c>
      <c r="G463" s="3">
        <f xml:space="preserve"> 0 + 6.9</f>
        <v>6.9</v>
      </c>
    </row>
    <row r="464" spans="1:7" x14ac:dyDescent="0.25">
      <c r="A464" s="2">
        <v>0</v>
      </c>
      <c r="B464" s="2" t="s">
        <v>18</v>
      </c>
      <c r="C464" s="2">
        <v>4</v>
      </c>
      <c r="D464" s="2">
        <v>1</v>
      </c>
      <c r="F464" t="str">
        <f>CONCATENATE(B464," ",C464, " ",D464)</f>
        <v xml:space="preserve"> parallel-propagate 4 1</v>
      </c>
      <c r="G464" s="3">
        <f xml:space="preserve"> 0 + 14.23</f>
        <v>14.23</v>
      </c>
    </row>
    <row r="465" spans="1:7" x14ac:dyDescent="0.25">
      <c r="A465" s="2">
        <v>0</v>
      </c>
      <c r="B465" s="2" t="s">
        <v>18</v>
      </c>
      <c r="C465" s="2">
        <v>4</v>
      </c>
      <c r="D465" s="2">
        <v>1</v>
      </c>
      <c r="F465" t="str">
        <f>CONCATENATE(B465," ",C465, " ",D465)</f>
        <v xml:space="preserve"> parallel-propagate 4 1</v>
      </c>
      <c r="G465" s="3">
        <f xml:space="preserve"> 0 + 6.13</f>
        <v>6.13</v>
      </c>
    </row>
    <row r="466" spans="1:7" x14ac:dyDescent="0.25">
      <c r="A466" s="2">
        <v>0</v>
      </c>
      <c r="B466" s="2" t="s">
        <v>18</v>
      </c>
      <c r="C466" s="2">
        <v>4</v>
      </c>
      <c r="D466" s="2">
        <v>1</v>
      </c>
      <c r="F466" t="str">
        <f>CONCATENATE(B466," ",C466, " ",D466)</f>
        <v xml:space="preserve"> parallel-propagate 4 1</v>
      </c>
      <c r="G466" s="3">
        <f xml:space="preserve"> 0 + 5.33</f>
        <v>5.33</v>
      </c>
    </row>
    <row r="467" spans="1:7" x14ac:dyDescent="0.25">
      <c r="A467" s="2">
        <v>0</v>
      </c>
      <c r="B467" s="2" t="s">
        <v>18</v>
      </c>
      <c r="C467" s="2">
        <v>4</v>
      </c>
      <c r="D467" s="2">
        <v>1</v>
      </c>
      <c r="F467" t="str">
        <f>CONCATENATE(B467," ",C467, " ",D467)</f>
        <v xml:space="preserve"> parallel-propagate 4 1</v>
      </c>
      <c r="G467" s="3">
        <f xml:space="preserve"> 0 + 12.61</f>
        <v>12.61</v>
      </c>
    </row>
    <row r="468" spans="1:7" x14ac:dyDescent="0.25">
      <c r="A468" s="2">
        <v>0</v>
      </c>
      <c r="B468" s="2" t="s">
        <v>18</v>
      </c>
      <c r="C468" s="2">
        <v>4</v>
      </c>
      <c r="D468" s="2">
        <v>1</v>
      </c>
      <c r="F468" t="str">
        <f>CONCATENATE(B468," ",C468, " ",D468)</f>
        <v xml:space="preserve"> parallel-propagate 4 1</v>
      </c>
      <c r="G468" s="3">
        <f xml:space="preserve"> 0 + 6.14</f>
        <v>6.14</v>
      </c>
    </row>
    <row r="469" spans="1:7" x14ac:dyDescent="0.25">
      <c r="A469" s="2">
        <v>0</v>
      </c>
      <c r="B469" s="2" t="s">
        <v>18</v>
      </c>
      <c r="C469" s="2">
        <v>4</v>
      </c>
      <c r="D469" s="2">
        <v>1</v>
      </c>
      <c r="F469" t="str">
        <f>CONCATENATE(B469," ",C469, " ",D469)</f>
        <v xml:space="preserve"> parallel-propagate 4 1</v>
      </c>
      <c r="G469" s="3">
        <f xml:space="preserve"> 0 + 4.74</f>
        <v>4.74</v>
      </c>
    </row>
    <row r="470" spans="1:7" x14ac:dyDescent="0.25">
      <c r="A470" s="2">
        <v>0</v>
      </c>
      <c r="B470" s="2" t="s">
        <v>18</v>
      </c>
      <c r="C470" s="2">
        <v>4</v>
      </c>
      <c r="D470" s="2">
        <v>1</v>
      </c>
      <c r="F470" t="str">
        <f>CONCATENATE(B470," ",C470, " ",D470)</f>
        <v xml:space="preserve"> parallel-propagate 4 1</v>
      </c>
      <c r="G470" s="3">
        <f xml:space="preserve"> 0 + 13.97</f>
        <v>13.97</v>
      </c>
    </row>
    <row r="471" spans="1:7" x14ac:dyDescent="0.25">
      <c r="A471" s="2">
        <v>0</v>
      </c>
      <c r="B471" s="2" t="s">
        <v>18</v>
      </c>
      <c r="C471" s="2">
        <v>4</v>
      </c>
      <c r="D471" s="2">
        <v>1</v>
      </c>
      <c r="F471" t="str">
        <f>CONCATENATE(B471," ",C471, " ",D471)</f>
        <v xml:space="preserve"> parallel-propagate 4 1</v>
      </c>
      <c r="G471" s="3">
        <f xml:space="preserve"> 0 + 6.57</f>
        <v>6.57</v>
      </c>
    </row>
    <row r="472" spans="1:7" x14ac:dyDescent="0.25">
      <c r="A472" s="2">
        <v>0</v>
      </c>
      <c r="B472" s="2" t="s">
        <v>18</v>
      </c>
      <c r="C472" s="2">
        <v>4</v>
      </c>
      <c r="D472" s="2">
        <v>1</v>
      </c>
      <c r="F472" t="str">
        <f>CONCATENATE(B472," ",C472, " ",D472)</f>
        <v xml:space="preserve"> parallel-propagate 4 1</v>
      </c>
      <c r="G472" s="3">
        <f xml:space="preserve"> 0 + 7.2</f>
        <v>7.2</v>
      </c>
    </row>
    <row r="473" spans="1:7" x14ac:dyDescent="0.25">
      <c r="A473" s="2">
        <v>0</v>
      </c>
      <c r="B473" s="2" t="s">
        <v>18</v>
      </c>
      <c r="C473" s="2">
        <v>4</v>
      </c>
      <c r="D473" s="2">
        <v>1</v>
      </c>
      <c r="F473" t="str">
        <f>CONCATENATE(B473," ",C473, " ",D473)</f>
        <v xml:space="preserve"> parallel-propagate 4 1</v>
      </c>
      <c r="G473" s="3">
        <f xml:space="preserve"> 0 + 12.19</f>
        <v>12.19</v>
      </c>
    </row>
    <row r="474" spans="1:7" x14ac:dyDescent="0.25">
      <c r="A474" s="2">
        <v>0</v>
      </c>
      <c r="B474" s="2" t="s">
        <v>18</v>
      </c>
      <c r="C474" s="2">
        <v>4</v>
      </c>
      <c r="D474" s="2">
        <v>1</v>
      </c>
      <c r="F474" t="str">
        <f>CONCATENATE(B474," ",C474, " ",D474)</f>
        <v xml:space="preserve"> parallel-propagate 4 1</v>
      </c>
      <c r="G474" s="3">
        <f xml:space="preserve"> 0 + 6.62</f>
        <v>6.62</v>
      </c>
    </row>
    <row r="475" spans="1:7" x14ac:dyDescent="0.25">
      <c r="A475" s="2">
        <v>0</v>
      </c>
      <c r="B475" s="2" t="s">
        <v>18</v>
      </c>
      <c r="C475" s="2">
        <v>4</v>
      </c>
      <c r="D475" s="2">
        <v>1</v>
      </c>
      <c r="F475" t="str">
        <f>CONCATENATE(B475," ",C475, " ",D475)</f>
        <v xml:space="preserve"> parallel-propagate 4 1</v>
      </c>
      <c r="G475" s="3">
        <f xml:space="preserve"> 0 + 6.6</f>
        <v>6.6</v>
      </c>
    </row>
    <row r="476" spans="1:7" x14ac:dyDescent="0.25">
      <c r="A476" s="2">
        <v>0</v>
      </c>
      <c r="B476" s="2" t="s">
        <v>18</v>
      </c>
      <c r="C476" s="2">
        <v>4</v>
      </c>
      <c r="D476" s="2">
        <v>1</v>
      </c>
      <c r="F476" t="str">
        <f>CONCATENATE(B476," ",C476, " ",D476)</f>
        <v xml:space="preserve"> parallel-propagate 4 1</v>
      </c>
      <c r="G476" s="3">
        <f xml:space="preserve"> 0 + 12.53</f>
        <v>12.53</v>
      </c>
    </row>
    <row r="477" spans="1:7" x14ac:dyDescent="0.25">
      <c r="A477" s="2">
        <v>0</v>
      </c>
      <c r="B477" s="2" t="s">
        <v>18</v>
      </c>
      <c r="C477" s="2">
        <v>4</v>
      </c>
      <c r="D477" s="2">
        <v>1</v>
      </c>
      <c r="F477" t="str">
        <f>CONCATENATE(B477," ",C477, " ",D477)</f>
        <v xml:space="preserve"> parallel-propagate 4 1</v>
      </c>
      <c r="G477" s="3">
        <f xml:space="preserve"> 0 + 5.66</f>
        <v>5.66</v>
      </c>
    </row>
    <row r="478" spans="1:7" x14ac:dyDescent="0.25">
      <c r="A478" s="2">
        <v>0</v>
      </c>
      <c r="B478" s="2" t="s">
        <v>18</v>
      </c>
      <c r="C478" s="2">
        <v>4</v>
      </c>
      <c r="D478" s="2">
        <v>1</v>
      </c>
      <c r="F478" t="str">
        <f>CONCATENATE(B478," ",C478, " ",D478)</f>
        <v xml:space="preserve"> parallel-propagate 4 1</v>
      </c>
      <c r="G478" s="3">
        <f xml:space="preserve"> 0 + 6.92</f>
        <v>6.92</v>
      </c>
    </row>
    <row r="479" spans="1:7" x14ac:dyDescent="0.25">
      <c r="A479" s="2">
        <v>0</v>
      </c>
      <c r="B479" s="2" t="s">
        <v>18</v>
      </c>
      <c r="C479" s="2">
        <v>4</v>
      </c>
      <c r="D479" s="2">
        <v>1</v>
      </c>
      <c r="F479" t="str">
        <f>CONCATENATE(B479," ",C479, " ",D479)</f>
        <v xml:space="preserve"> parallel-propagate 4 1</v>
      </c>
      <c r="G479" s="3">
        <f xml:space="preserve"> 0 + 14.81</f>
        <v>14.81</v>
      </c>
    </row>
    <row r="480" spans="1:7" x14ac:dyDescent="0.25">
      <c r="A480" s="2">
        <v>0</v>
      </c>
      <c r="B480" s="2" t="s">
        <v>18</v>
      </c>
      <c r="C480" s="2">
        <v>4</v>
      </c>
      <c r="D480" s="2">
        <v>1</v>
      </c>
      <c r="F480" t="str">
        <f>CONCATENATE(B480," ",C480, " ",D480)</f>
        <v xml:space="preserve"> parallel-propagate 4 1</v>
      </c>
      <c r="G480" s="3">
        <f xml:space="preserve"> 0 + 7.29</f>
        <v>7.29</v>
      </c>
    </row>
    <row r="481" spans="1:7" x14ac:dyDescent="0.25">
      <c r="A481" s="2">
        <v>0</v>
      </c>
      <c r="B481" s="2" t="s">
        <v>18</v>
      </c>
      <c r="C481" s="2">
        <v>4</v>
      </c>
      <c r="D481" s="2">
        <v>1</v>
      </c>
      <c r="F481" t="str">
        <f>CONCATENATE(B481," ",C481, " ",D481)</f>
        <v xml:space="preserve"> parallel-propagate 4 1</v>
      </c>
      <c r="G481" s="3">
        <f xml:space="preserve"> 0 + 4.85</f>
        <v>4.8499999999999996</v>
      </c>
    </row>
    <row r="482" spans="1:7" x14ac:dyDescent="0.25">
      <c r="A482" s="2">
        <v>0</v>
      </c>
      <c r="B482" s="2" t="s">
        <v>18</v>
      </c>
      <c r="C482" s="2">
        <v>4</v>
      </c>
      <c r="D482" s="2">
        <v>1</v>
      </c>
      <c r="F482" t="str">
        <f>CONCATENATE(B482," ",C482, " ",D482)</f>
        <v xml:space="preserve"> parallel-propagate 4 1</v>
      </c>
      <c r="G482" s="3">
        <f xml:space="preserve"> 0 + 11.96</f>
        <v>11.96</v>
      </c>
    </row>
    <row r="483" spans="1:7" x14ac:dyDescent="0.25">
      <c r="A483" s="2">
        <v>0</v>
      </c>
      <c r="B483" s="2" t="s">
        <v>18</v>
      </c>
      <c r="C483" s="2">
        <v>4</v>
      </c>
      <c r="D483" s="2">
        <v>1</v>
      </c>
      <c r="F483" t="str">
        <f>CONCATENATE(B483," ",C483, " ",D483)</f>
        <v xml:space="preserve"> parallel-propagate 4 1</v>
      </c>
      <c r="G483" s="3">
        <f xml:space="preserve"> 0 + 6</f>
        <v>6</v>
      </c>
    </row>
    <row r="484" spans="1:7" x14ac:dyDescent="0.25">
      <c r="A484" s="2">
        <v>0</v>
      </c>
      <c r="B484" s="2" t="s">
        <v>18</v>
      </c>
      <c r="C484" s="2">
        <v>4</v>
      </c>
      <c r="D484" s="2">
        <v>1</v>
      </c>
      <c r="F484" t="str">
        <f>CONCATENATE(B484," ",C484, " ",D484)</f>
        <v xml:space="preserve"> parallel-propagate 4 1</v>
      </c>
      <c r="G484" s="3">
        <f xml:space="preserve"> 0 + 4.68</f>
        <v>4.68</v>
      </c>
    </row>
    <row r="485" spans="1:7" x14ac:dyDescent="0.25">
      <c r="A485" s="2">
        <v>0</v>
      </c>
      <c r="B485" s="2" t="s">
        <v>18</v>
      </c>
      <c r="C485" s="2">
        <v>4</v>
      </c>
      <c r="D485" s="2">
        <v>1</v>
      </c>
      <c r="F485" t="str">
        <f>CONCATENATE(B485," ",C485, " ",D485)</f>
        <v xml:space="preserve"> parallel-propagate 4 1</v>
      </c>
      <c r="G485" s="3">
        <f xml:space="preserve"> 0 + 9.73</f>
        <v>9.73</v>
      </c>
    </row>
    <row r="486" spans="1:7" x14ac:dyDescent="0.25">
      <c r="A486" s="2">
        <v>0</v>
      </c>
      <c r="B486" s="2" t="s">
        <v>18</v>
      </c>
      <c r="C486" s="2">
        <v>4</v>
      </c>
      <c r="D486" s="2">
        <v>1</v>
      </c>
      <c r="F486" t="str">
        <f>CONCATENATE(B486," ",C486, " ",D486)</f>
        <v xml:space="preserve"> parallel-propagate 4 1</v>
      </c>
      <c r="G486" s="3">
        <f xml:space="preserve"> 0 + 4.86</f>
        <v>4.8600000000000003</v>
      </c>
    </row>
    <row r="487" spans="1:7" x14ac:dyDescent="0.25">
      <c r="A487" s="2">
        <v>0</v>
      </c>
      <c r="B487" s="2" t="s">
        <v>18</v>
      </c>
      <c r="C487" s="2">
        <v>4</v>
      </c>
      <c r="D487" s="2">
        <v>1</v>
      </c>
      <c r="F487" t="str">
        <f>CONCATENATE(B487," ",C487, " ",D487)</f>
        <v xml:space="preserve"> parallel-propagate 4 1</v>
      </c>
      <c r="G487" s="3">
        <f xml:space="preserve"> 0 + 5.83</f>
        <v>5.83</v>
      </c>
    </row>
    <row r="488" spans="1:7" x14ac:dyDescent="0.25">
      <c r="A488" s="2">
        <v>0</v>
      </c>
      <c r="B488" s="2" t="s">
        <v>18</v>
      </c>
      <c r="C488" s="2">
        <v>4</v>
      </c>
      <c r="D488" s="2">
        <v>1</v>
      </c>
      <c r="F488" t="str">
        <f>CONCATENATE(B488," ",C488, " ",D488)</f>
        <v xml:space="preserve"> parallel-propagate 4 1</v>
      </c>
      <c r="G488" s="3">
        <f xml:space="preserve"> 0 + 10.08</f>
        <v>10.08</v>
      </c>
    </row>
    <row r="489" spans="1:7" x14ac:dyDescent="0.25">
      <c r="A489" s="2">
        <v>0</v>
      </c>
      <c r="B489" s="2" t="s">
        <v>18</v>
      </c>
      <c r="C489" s="2">
        <v>4</v>
      </c>
      <c r="D489" s="2">
        <v>1</v>
      </c>
      <c r="F489" t="str">
        <f>CONCATENATE(B489," ",C489, " ",D489)</f>
        <v xml:space="preserve"> parallel-propagate 4 1</v>
      </c>
      <c r="G489" s="3">
        <f xml:space="preserve"> 0 + 7.82</f>
        <v>7.82</v>
      </c>
    </row>
    <row r="490" spans="1:7" x14ac:dyDescent="0.25">
      <c r="A490" s="2">
        <v>0</v>
      </c>
      <c r="B490" s="2" t="s">
        <v>18</v>
      </c>
      <c r="C490" s="2">
        <v>4</v>
      </c>
      <c r="D490" s="2">
        <v>1</v>
      </c>
      <c r="F490" t="str">
        <f>CONCATENATE(B490," ",C490, " ",D490)</f>
        <v xml:space="preserve"> parallel-propagate 4 1</v>
      </c>
      <c r="G490" s="3">
        <f xml:space="preserve"> 0 + 5.19</f>
        <v>5.19</v>
      </c>
    </row>
    <row r="491" spans="1:7" x14ac:dyDescent="0.25">
      <c r="A491" s="2">
        <v>0</v>
      </c>
      <c r="B491" s="2" t="s">
        <v>18</v>
      </c>
      <c r="C491" s="2">
        <v>4</v>
      </c>
      <c r="D491" s="2">
        <v>1</v>
      </c>
      <c r="F491" t="str">
        <f>CONCATENATE(B491," ",C491, " ",D491)</f>
        <v xml:space="preserve"> parallel-propagate 4 1</v>
      </c>
      <c r="G491" s="3">
        <f xml:space="preserve"> 0 + 12.03</f>
        <v>12.03</v>
      </c>
    </row>
    <row r="492" spans="1:7" x14ac:dyDescent="0.25">
      <c r="A492" s="2">
        <v>0</v>
      </c>
      <c r="B492" s="2" t="s">
        <v>18</v>
      </c>
      <c r="C492" s="2">
        <v>4</v>
      </c>
      <c r="D492" s="2">
        <v>1</v>
      </c>
      <c r="F492" t="str">
        <f>CONCATENATE(B492," ",C492, " ",D492)</f>
        <v xml:space="preserve"> parallel-propagate 4 1</v>
      </c>
      <c r="G492" s="3">
        <f xml:space="preserve"> 0 + 10.68</f>
        <v>10.68</v>
      </c>
    </row>
    <row r="493" spans="1:7" x14ac:dyDescent="0.25">
      <c r="A493" s="2">
        <v>0</v>
      </c>
      <c r="B493" s="2" t="s">
        <v>18</v>
      </c>
      <c r="C493" s="2">
        <v>4</v>
      </c>
      <c r="D493" s="2">
        <v>1</v>
      </c>
      <c r="F493" t="str">
        <f>CONCATENATE(B493," ",C493, " ",D493)</f>
        <v xml:space="preserve"> parallel-propagate 4 1</v>
      </c>
      <c r="G493" s="3">
        <f xml:space="preserve"> 0 + 3.89</f>
        <v>3.89</v>
      </c>
    </row>
    <row r="494" spans="1:7" x14ac:dyDescent="0.25">
      <c r="A494" s="2">
        <v>0</v>
      </c>
      <c r="B494" s="2" t="s">
        <v>18</v>
      </c>
      <c r="C494" s="2">
        <v>4</v>
      </c>
      <c r="D494" s="2">
        <v>1</v>
      </c>
      <c r="F494" t="str">
        <f>CONCATENATE(B494," ",C494, " ",D494)</f>
        <v xml:space="preserve"> parallel-propagate 4 1</v>
      </c>
      <c r="G494" s="3">
        <f xml:space="preserve"> 0 + 11.64</f>
        <v>11.64</v>
      </c>
    </row>
    <row r="495" spans="1:7" x14ac:dyDescent="0.25">
      <c r="A495" s="2">
        <v>0</v>
      </c>
      <c r="B495" s="2" t="s">
        <v>18</v>
      </c>
      <c r="C495" s="2">
        <v>4</v>
      </c>
      <c r="D495" s="2">
        <v>1</v>
      </c>
      <c r="F495" t="str">
        <f>CONCATENATE(B495," ",C495, " ",D495)</f>
        <v xml:space="preserve"> parallel-propagate 4 1</v>
      </c>
      <c r="G495" s="3">
        <f xml:space="preserve"> 0 + 5.08</f>
        <v>5.08</v>
      </c>
    </row>
    <row r="496" spans="1:7" x14ac:dyDescent="0.25">
      <c r="A496" s="2">
        <v>0</v>
      </c>
      <c r="B496" s="2" t="s">
        <v>18</v>
      </c>
      <c r="C496" s="2">
        <v>4</v>
      </c>
      <c r="D496" s="2">
        <v>1</v>
      </c>
      <c r="F496" t="str">
        <f>CONCATENATE(B496," ",C496, " ",D496)</f>
        <v xml:space="preserve"> parallel-propagate 4 1</v>
      </c>
      <c r="G496" s="3">
        <f xml:space="preserve"> 0 + 5.43</f>
        <v>5.43</v>
      </c>
    </row>
    <row r="497" spans="1:7" x14ac:dyDescent="0.25">
      <c r="A497" s="2">
        <v>0</v>
      </c>
      <c r="B497" s="2" t="s">
        <v>18</v>
      </c>
      <c r="C497" s="2">
        <v>4</v>
      </c>
      <c r="D497" s="2">
        <v>1</v>
      </c>
      <c r="F497" t="str">
        <f>CONCATENATE(B497," ",C497, " ",D497)</f>
        <v xml:space="preserve"> parallel-propagate 4 1</v>
      </c>
      <c r="G497" s="3">
        <f xml:space="preserve"> 0 + 10.73</f>
        <v>10.73</v>
      </c>
    </row>
    <row r="498" spans="1:7" x14ac:dyDescent="0.25">
      <c r="A498" s="2">
        <v>0</v>
      </c>
      <c r="B498" s="2" t="s">
        <v>18</v>
      </c>
      <c r="C498" s="2">
        <v>4</v>
      </c>
      <c r="D498" s="2">
        <v>1</v>
      </c>
      <c r="F498" t="str">
        <f>CONCATENATE(B498," ",C498, " ",D498)</f>
        <v xml:space="preserve"> parallel-propagate 4 1</v>
      </c>
      <c r="G498" s="3">
        <f xml:space="preserve"> 0 + 6.62</f>
        <v>6.62</v>
      </c>
    </row>
    <row r="499" spans="1:7" x14ac:dyDescent="0.25">
      <c r="A499" s="2">
        <v>0</v>
      </c>
      <c r="B499" s="2" t="s">
        <v>18</v>
      </c>
      <c r="C499" s="2">
        <v>4</v>
      </c>
      <c r="D499" s="2">
        <v>1</v>
      </c>
      <c r="F499" t="str">
        <f>CONCATENATE(B499," ",C499, " ",D499)</f>
        <v xml:space="preserve"> parallel-propagate 4 1</v>
      </c>
      <c r="G499" s="3">
        <f xml:space="preserve"> 0 + 4.65</f>
        <v>4.6500000000000004</v>
      </c>
    </row>
    <row r="500" spans="1:7" x14ac:dyDescent="0.25">
      <c r="A500" s="2">
        <v>0</v>
      </c>
      <c r="B500" s="2" t="s">
        <v>18</v>
      </c>
      <c r="C500" s="2">
        <v>4</v>
      </c>
      <c r="D500" s="2">
        <v>1</v>
      </c>
      <c r="F500" t="str">
        <f>CONCATENATE(B500," ",C500, " ",D500)</f>
        <v xml:space="preserve"> parallel-propagate 4 1</v>
      </c>
      <c r="G500" s="3">
        <f xml:space="preserve"> 0 + 11.76</f>
        <v>11.76</v>
      </c>
    </row>
    <row r="501" spans="1:7" x14ac:dyDescent="0.25">
      <c r="A501" s="2">
        <v>0</v>
      </c>
      <c r="B501" s="2" t="s">
        <v>18</v>
      </c>
      <c r="C501" s="2">
        <v>4</v>
      </c>
      <c r="D501" s="2">
        <v>1</v>
      </c>
      <c r="F501" t="str">
        <f>CONCATENATE(B501," ",C501, " ",D501)</f>
        <v xml:space="preserve"> parallel-propagate 4 1</v>
      </c>
      <c r="G501" s="3">
        <f xml:space="preserve"> 0 + 6.15</f>
        <v>6.15</v>
      </c>
    </row>
    <row r="502" spans="1:7" x14ac:dyDescent="0.25">
      <c r="A502" s="2">
        <v>0</v>
      </c>
      <c r="B502" s="2" t="s">
        <v>18</v>
      </c>
      <c r="C502" s="2">
        <v>4</v>
      </c>
      <c r="D502" s="2">
        <v>1</v>
      </c>
      <c r="F502" t="str">
        <f>CONCATENATE(B502," ",C502, " ",D502)</f>
        <v xml:space="preserve"> parallel-propagate 4 1</v>
      </c>
      <c r="G502" s="3">
        <f xml:space="preserve"> 0 + 5.35</f>
        <v>5.35</v>
      </c>
    </row>
    <row r="503" spans="1:7" x14ac:dyDescent="0.25">
      <c r="A503" s="2">
        <v>0</v>
      </c>
      <c r="B503" s="2" t="s">
        <v>18</v>
      </c>
      <c r="C503" s="2">
        <v>4</v>
      </c>
      <c r="D503" s="2">
        <v>1</v>
      </c>
      <c r="F503" t="str">
        <f>CONCATENATE(B503," ",C503, " ",D503)</f>
        <v xml:space="preserve"> parallel-propagate 4 1</v>
      </c>
      <c r="G503" s="3">
        <f xml:space="preserve"> 0 + 10.28</f>
        <v>10.28</v>
      </c>
    </row>
    <row r="504" spans="1:7" x14ac:dyDescent="0.25">
      <c r="A504" s="2">
        <v>0</v>
      </c>
      <c r="B504" s="2" t="s">
        <v>18</v>
      </c>
      <c r="C504" s="2">
        <v>4</v>
      </c>
      <c r="D504" s="2">
        <v>1</v>
      </c>
      <c r="F504" t="str">
        <f>CONCATENATE(B504," ",C504, " ",D504)</f>
        <v xml:space="preserve"> parallel-propagate 4 1</v>
      </c>
      <c r="G504" s="3">
        <f xml:space="preserve"> 0 + 5.91</f>
        <v>5.91</v>
      </c>
    </row>
    <row r="505" spans="1:7" x14ac:dyDescent="0.25">
      <c r="A505" s="2">
        <v>0</v>
      </c>
      <c r="B505" s="2" t="s">
        <v>18</v>
      </c>
      <c r="C505" s="2">
        <v>4</v>
      </c>
      <c r="D505" s="2">
        <v>1</v>
      </c>
      <c r="F505" t="str">
        <f>CONCATENATE(B505," ",C505, " ",D505)</f>
        <v xml:space="preserve"> parallel-propagate 4 1</v>
      </c>
      <c r="G505" s="3">
        <f xml:space="preserve"> 0 + 7.55</f>
        <v>7.55</v>
      </c>
    </row>
    <row r="506" spans="1:7" x14ac:dyDescent="0.25">
      <c r="A506" s="2">
        <v>0</v>
      </c>
      <c r="B506" s="2" t="s">
        <v>18</v>
      </c>
      <c r="C506" s="2">
        <v>4</v>
      </c>
      <c r="D506" s="2">
        <v>1</v>
      </c>
      <c r="F506" t="str">
        <f>CONCATENATE(B506," ",C506, " ",D506)</f>
        <v xml:space="preserve"> parallel-propagate 4 1</v>
      </c>
      <c r="G506" s="3">
        <f xml:space="preserve"> 0 + 13</f>
        <v>13</v>
      </c>
    </row>
    <row r="507" spans="1:7" x14ac:dyDescent="0.25">
      <c r="A507" s="2">
        <v>0</v>
      </c>
      <c r="B507" s="2" t="s">
        <v>18</v>
      </c>
      <c r="C507" s="2">
        <v>4</v>
      </c>
      <c r="D507" s="2">
        <v>1</v>
      </c>
      <c r="F507" t="str">
        <f>CONCATENATE(B507," ",C507, " ",D507)</f>
        <v xml:space="preserve"> parallel-propagate 4 1</v>
      </c>
      <c r="G507" s="3">
        <f xml:space="preserve"> 0 + 5.3</f>
        <v>5.3</v>
      </c>
    </row>
    <row r="508" spans="1:7" x14ac:dyDescent="0.25">
      <c r="A508" s="2">
        <v>0</v>
      </c>
      <c r="B508" s="2" t="s">
        <v>18</v>
      </c>
      <c r="C508" s="2">
        <v>4</v>
      </c>
      <c r="D508" s="2">
        <v>1</v>
      </c>
      <c r="F508" t="str">
        <f>CONCATENATE(B508," ",C508, " ",D508)</f>
        <v xml:space="preserve"> parallel-propagate 4 1</v>
      </c>
      <c r="G508" s="3">
        <f xml:space="preserve"> 0 + 6.33</f>
        <v>6.33</v>
      </c>
    </row>
    <row r="509" spans="1:7" x14ac:dyDescent="0.25">
      <c r="A509" s="2">
        <v>0</v>
      </c>
      <c r="B509" s="2" t="s">
        <v>18</v>
      </c>
      <c r="C509" s="2">
        <v>4</v>
      </c>
      <c r="D509" s="2">
        <v>1</v>
      </c>
      <c r="F509" t="str">
        <f>CONCATENATE(B509," ",C509, " ",D509)</f>
        <v xml:space="preserve"> parallel-propagate 4 1</v>
      </c>
      <c r="G509" s="3">
        <f xml:space="preserve"> 0 + 13</f>
        <v>13</v>
      </c>
    </row>
    <row r="510" spans="1:7" x14ac:dyDescent="0.25">
      <c r="A510" s="2">
        <v>0</v>
      </c>
      <c r="B510" s="2" t="s">
        <v>18</v>
      </c>
      <c r="C510" s="2">
        <v>4</v>
      </c>
      <c r="D510" s="2">
        <v>1</v>
      </c>
      <c r="F510" t="str">
        <f>CONCATENATE(B510," ",C510, " ",D510)</f>
        <v xml:space="preserve"> parallel-propagate 4 1</v>
      </c>
      <c r="G510" s="3">
        <f xml:space="preserve"> 0 + 6.93</f>
        <v>6.93</v>
      </c>
    </row>
    <row r="511" spans="1:7" x14ac:dyDescent="0.25">
      <c r="A511" s="2">
        <v>0</v>
      </c>
      <c r="B511" s="2" t="s">
        <v>18</v>
      </c>
      <c r="C511" s="2">
        <v>4</v>
      </c>
      <c r="D511" s="2">
        <v>1</v>
      </c>
      <c r="F511" t="str">
        <f>CONCATENATE(B511," ",C511, " ",D511)</f>
        <v xml:space="preserve"> parallel-propagate 4 1</v>
      </c>
      <c r="G511" s="3">
        <f xml:space="preserve"> 0 + 5.27</f>
        <v>5.27</v>
      </c>
    </row>
    <row r="512" spans="1:7" x14ac:dyDescent="0.25">
      <c r="A512" s="2">
        <v>0</v>
      </c>
      <c r="B512" s="2" t="s">
        <v>18</v>
      </c>
      <c r="C512" s="2">
        <v>4</v>
      </c>
      <c r="D512" s="2">
        <v>1</v>
      </c>
      <c r="F512" t="str">
        <f>CONCATENATE(B512," ",C512, " ",D512)</f>
        <v xml:space="preserve"> parallel-propagate 4 1</v>
      </c>
      <c r="G512" s="3">
        <f xml:space="preserve"> 0 + 10.19</f>
        <v>10.19</v>
      </c>
    </row>
    <row r="513" spans="1:7" x14ac:dyDescent="0.25">
      <c r="A513" s="2">
        <v>0</v>
      </c>
      <c r="B513" s="2" t="s">
        <v>18</v>
      </c>
      <c r="C513" s="2">
        <v>4</v>
      </c>
      <c r="D513" s="2">
        <v>1</v>
      </c>
      <c r="F513" t="str">
        <f>CONCATENATE(B513," ",C513, " ",D513)</f>
        <v xml:space="preserve"> parallel-propagate 4 1</v>
      </c>
      <c r="G513" s="3">
        <f xml:space="preserve"> 0 + 7.13</f>
        <v>7.13</v>
      </c>
    </row>
    <row r="514" spans="1:7" x14ac:dyDescent="0.25">
      <c r="A514" s="2">
        <v>0</v>
      </c>
      <c r="B514" s="2" t="s">
        <v>18</v>
      </c>
      <c r="C514" s="2">
        <v>4</v>
      </c>
      <c r="D514" s="2">
        <v>1</v>
      </c>
      <c r="F514" t="str">
        <f>CONCATENATE(B514," ",C514, " ",D514)</f>
        <v xml:space="preserve"> parallel-propagate 4 1</v>
      </c>
      <c r="G514" s="3">
        <f xml:space="preserve"> 0 + 3.72</f>
        <v>3.72</v>
      </c>
    </row>
    <row r="515" spans="1:7" x14ac:dyDescent="0.25">
      <c r="A515" s="2">
        <v>0</v>
      </c>
      <c r="B515" s="2" t="s">
        <v>18</v>
      </c>
      <c r="C515" s="2">
        <v>4</v>
      </c>
      <c r="D515" s="2">
        <v>1</v>
      </c>
      <c r="F515" t="str">
        <f>CONCATENATE(B515," ",C515, " ",D515)</f>
        <v xml:space="preserve"> parallel-propagate 4 1</v>
      </c>
      <c r="G515" s="3">
        <f xml:space="preserve"> 0 + 14.22</f>
        <v>14.22</v>
      </c>
    </row>
    <row r="516" spans="1:7" x14ac:dyDescent="0.25">
      <c r="A516" s="2">
        <v>0</v>
      </c>
      <c r="B516" s="2" t="s">
        <v>18</v>
      </c>
      <c r="C516" s="2">
        <v>4</v>
      </c>
      <c r="D516" s="2">
        <v>1</v>
      </c>
      <c r="F516" t="str">
        <f>CONCATENATE(B516," ",C516, " ",D516)</f>
        <v xml:space="preserve"> parallel-propagate 4 1</v>
      </c>
      <c r="G516" s="3">
        <f xml:space="preserve"> 0 + 11.62</f>
        <v>11.62</v>
      </c>
    </row>
    <row r="517" spans="1:7" x14ac:dyDescent="0.25">
      <c r="A517" s="2">
        <v>0</v>
      </c>
      <c r="B517" s="2" t="s">
        <v>18</v>
      </c>
      <c r="C517" s="2">
        <v>4</v>
      </c>
      <c r="D517" s="2">
        <v>1</v>
      </c>
      <c r="F517" t="str">
        <f>CONCATENATE(B517," ",C517, " ",D517)</f>
        <v xml:space="preserve"> parallel-propagate 4 1</v>
      </c>
      <c r="G517" s="3">
        <f xml:space="preserve"> 0 + 3.19</f>
        <v>3.19</v>
      </c>
    </row>
    <row r="518" spans="1:7" x14ac:dyDescent="0.25">
      <c r="A518" s="2">
        <v>0</v>
      </c>
      <c r="B518" s="2" t="s">
        <v>18</v>
      </c>
      <c r="C518" s="2">
        <v>4</v>
      </c>
      <c r="D518" s="2">
        <v>1</v>
      </c>
      <c r="F518" t="str">
        <f>CONCATENATE(B518," ",C518, " ",D518)</f>
        <v xml:space="preserve"> parallel-propagate 4 1</v>
      </c>
      <c r="G518" s="3">
        <f xml:space="preserve"> 0 + 12.84</f>
        <v>12.84</v>
      </c>
    </row>
    <row r="519" spans="1:7" x14ac:dyDescent="0.25">
      <c r="A519" s="2">
        <v>0</v>
      </c>
      <c r="B519" s="2" t="s">
        <v>18</v>
      </c>
      <c r="C519" s="2">
        <v>4</v>
      </c>
      <c r="D519" s="2">
        <v>1</v>
      </c>
      <c r="F519" t="str">
        <f>CONCATENATE(B519," ",C519, " ",D519)</f>
        <v xml:space="preserve"> parallel-propagate 4 1</v>
      </c>
      <c r="G519" s="3">
        <f xml:space="preserve"> 0 + 6.32</f>
        <v>6.32</v>
      </c>
    </row>
    <row r="520" spans="1:7" x14ac:dyDescent="0.25">
      <c r="A520" s="2">
        <v>0</v>
      </c>
      <c r="B520" s="2" t="s">
        <v>18</v>
      </c>
      <c r="C520" s="2">
        <v>4</v>
      </c>
      <c r="D520" s="2">
        <v>1</v>
      </c>
      <c r="F520" t="str">
        <f>CONCATENATE(B520," ",C520, " ",D520)</f>
        <v xml:space="preserve"> parallel-propagate 4 1</v>
      </c>
      <c r="G520" s="3">
        <f xml:space="preserve"> 0 + 4.98</f>
        <v>4.9800000000000004</v>
      </c>
    </row>
    <row r="521" spans="1:7" x14ac:dyDescent="0.25">
      <c r="A521" s="2">
        <v>0</v>
      </c>
      <c r="B521" s="2" t="s">
        <v>18</v>
      </c>
      <c r="C521" s="2">
        <v>4</v>
      </c>
      <c r="D521" s="2">
        <v>1</v>
      </c>
      <c r="F521" t="str">
        <f>CONCATENATE(B521," ",C521, " ",D521)</f>
        <v xml:space="preserve"> parallel-propagate 4 1</v>
      </c>
      <c r="G521" s="3">
        <f xml:space="preserve"> 0 + 13.71</f>
        <v>13.71</v>
      </c>
    </row>
    <row r="522" spans="1:7" x14ac:dyDescent="0.25">
      <c r="A522" s="2">
        <v>0</v>
      </c>
      <c r="B522" s="2" t="s">
        <v>18</v>
      </c>
      <c r="C522" s="2">
        <v>4</v>
      </c>
      <c r="D522" s="2">
        <v>1</v>
      </c>
      <c r="F522" t="str">
        <f>CONCATENATE(B522," ",C522, " ",D522)</f>
        <v xml:space="preserve"> parallel-propagate 4 1</v>
      </c>
      <c r="G522" s="3">
        <f xml:space="preserve"> 0 + 5.81</f>
        <v>5.81</v>
      </c>
    </row>
    <row r="523" spans="1:7" x14ac:dyDescent="0.25">
      <c r="A523" s="2">
        <v>0</v>
      </c>
      <c r="B523" s="2" t="s">
        <v>18</v>
      </c>
      <c r="C523" s="2">
        <v>4</v>
      </c>
      <c r="D523" s="2">
        <v>1</v>
      </c>
      <c r="F523" t="str">
        <f>CONCATENATE(B523," ",C523, " ",D523)</f>
        <v xml:space="preserve"> parallel-propagate 4 1</v>
      </c>
      <c r="G523" s="3">
        <f xml:space="preserve"> 0 + 5.05</f>
        <v>5.05</v>
      </c>
    </row>
    <row r="524" spans="1:7" x14ac:dyDescent="0.25">
      <c r="A524" s="2">
        <v>0</v>
      </c>
      <c r="B524" s="2" t="s">
        <v>18</v>
      </c>
      <c r="C524" s="2">
        <v>4</v>
      </c>
      <c r="D524" s="2">
        <v>1</v>
      </c>
      <c r="F524" t="str">
        <f>CONCATENATE(B524," ",C524, " ",D524)</f>
        <v xml:space="preserve"> parallel-propagate 4 1</v>
      </c>
      <c r="G524" s="3">
        <f xml:space="preserve"> 0 + 13.63</f>
        <v>13.63</v>
      </c>
    </row>
    <row r="525" spans="1:7" x14ac:dyDescent="0.25">
      <c r="A525" s="2">
        <v>0</v>
      </c>
      <c r="B525" s="2" t="s">
        <v>18</v>
      </c>
      <c r="C525" s="2">
        <v>4</v>
      </c>
      <c r="D525" s="2">
        <v>1</v>
      </c>
      <c r="F525" t="str">
        <f>CONCATENATE(B525," ",C525, " ",D525)</f>
        <v xml:space="preserve"> parallel-propagate 4 1</v>
      </c>
      <c r="G525" s="3">
        <f xml:space="preserve"> 0 + 4.28</f>
        <v>4.28</v>
      </c>
    </row>
    <row r="526" spans="1:7" x14ac:dyDescent="0.25">
      <c r="A526" s="2">
        <v>0</v>
      </c>
      <c r="B526" s="2" t="s">
        <v>18</v>
      </c>
      <c r="C526" s="2">
        <v>4</v>
      </c>
      <c r="D526" s="2">
        <v>1</v>
      </c>
      <c r="F526" t="str">
        <f>CONCATENATE(B526," ",C526, " ",D526)</f>
        <v xml:space="preserve"> parallel-propagate 4 1</v>
      </c>
      <c r="G526" s="3">
        <f xml:space="preserve"> 0 + 5.41</f>
        <v>5.41</v>
      </c>
    </row>
    <row r="527" spans="1:7" x14ac:dyDescent="0.25">
      <c r="A527" s="2">
        <v>0</v>
      </c>
      <c r="B527" s="2" t="s">
        <v>18</v>
      </c>
      <c r="C527" s="2">
        <v>4</v>
      </c>
      <c r="D527" s="2">
        <v>1</v>
      </c>
      <c r="F527" t="str">
        <f>CONCATENATE(B527," ",C527, " ",D527)</f>
        <v xml:space="preserve"> parallel-propagate 4 1</v>
      </c>
      <c r="G527" s="3">
        <f xml:space="preserve"> 0 + 11.01</f>
        <v>11.01</v>
      </c>
    </row>
    <row r="528" spans="1:7" x14ac:dyDescent="0.25">
      <c r="A528" s="2">
        <v>0</v>
      </c>
      <c r="B528" s="2" t="s">
        <v>18</v>
      </c>
      <c r="C528" s="2">
        <v>4</v>
      </c>
      <c r="D528" s="2">
        <v>1</v>
      </c>
      <c r="F528" t="str">
        <f>CONCATENATE(B528," ",C528, " ",D528)</f>
        <v xml:space="preserve"> parallel-propagate 4 1</v>
      </c>
      <c r="G528" s="3">
        <f xml:space="preserve"> 0 + 4.5</f>
        <v>4.5</v>
      </c>
    </row>
    <row r="529" spans="1:7" x14ac:dyDescent="0.25">
      <c r="A529" s="2">
        <v>0</v>
      </c>
      <c r="B529" s="2" t="s">
        <v>18</v>
      </c>
      <c r="C529" s="2">
        <v>4</v>
      </c>
      <c r="D529" s="2">
        <v>1</v>
      </c>
      <c r="F529" t="str">
        <f>CONCATENATE(B529," ",C529, " ",D529)</f>
        <v xml:space="preserve"> parallel-propagate 4 1</v>
      </c>
      <c r="G529" s="3">
        <f xml:space="preserve"> 0 + 4.31</f>
        <v>4.3099999999999996</v>
      </c>
    </row>
    <row r="530" spans="1:7" x14ac:dyDescent="0.25">
      <c r="A530" s="2">
        <v>0</v>
      </c>
      <c r="B530" s="2" t="s">
        <v>18</v>
      </c>
      <c r="C530" s="2">
        <v>4</v>
      </c>
      <c r="D530" s="2">
        <v>1</v>
      </c>
      <c r="F530" t="str">
        <f>CONCATENATE(B530," ",C530, " ",D530)</f>
        <v xml:space="preserve"> parallel-propagate 4 1</v>
      </c>
      <c r="G530" s="3">
        <f xml:space="preserve"> 0 + 14.21</f>
        <v>14.21</v>
      </c>
    </row>
    <row r="531" spans="1:7" x14ac:dyDescent="0.25">
      <c r="A531" s="2">
        <v>0</v>
      </c>
      <c r="B531" s="2" t="s">
        <v>18</v>
      </c>
      <c r="C531" s="2">
        <v>4</v>
      </c>
      <c r="D531" s="2">
        <v>1</v>
      </c>
      <c r="F531" t="str">
        <f>CONCATENATE(B531," ",C531, " ",D531)</f>
        <v xml:space="preserve"> parallel-propagate 4 1</v>
      </c>
      <c r="G531" s="3">
        <f xml:space="preserve"> 0 + 6.33</f>
        <v>6.33</v>
      </c>
    </row>
    <row r="532" spans="1:7" x14ac:dyDescent="0.25">
      <c r="A532" s="2">
        <v>0</v>
      </c>
      <c r="B532" s="2" t="s">
        <v>18</v>
      </c>
      <c r="C532" s="2">
        <v>4</v>
      </c>
      <c r="D532" s="2">
        <v>1</v>
      </c>
      <c r="F532" t="str">
        <f>CONCATENATE(B532," ",C532, " ",D532)</f>
        <v xml:space="preserve"> parallel-propagate 4 1</v>
      </c>
      <c r="G532" s="3">
        <f xml:space="preserve"> 0 + 4.45</f>
        <v>4.45</v>
      </c>
    </row>
    <row r="533" spans="1:7" x14ac:dyDescent="0.25">
      <c r="A533" s="2">
        <v>0</v>
      </c>
      <c r="B533" s="2" t="s">
        <v>18</v>
      </c>
      <c r="C533" s="2">
        <v>4</v>
      </c>
      <c r="D533" s="2">
        <v>1</v>
      </c>
      <c r="F533" t="str">
        <f>CONCATENATE(B533," ",C533, " ",D533)</f>
        <v xml:space="preserve"> parallel-propagate 4 1</v>
      </c>
      <c r="G533" s="3">
        <f xml:space="preserve"> 0 + 13.95</f>
        <v>13.95</v>
      </c>
    </row>
    <row r="534" spans="1:7" x14ac:dyDescent="0.25">
      <c r="A534" s="2">
        <v>0</v>
      </c>
      <c r="B534" s="2" t="s">
        <v>18</v>
      </c>
      <c r="C534" s="2">
        <v>4</v>
      </c>
      <c r="D534" s="2">
        <v>1</v>
      </c>
      <c r="F534" t="str">
        <f>CONCATENATE(B534," ",C534, " ",D534)</f>
        <v xml:space="preserve"> parallel-propagate 4 1</v>
      </c>
      <c r="G534" s="3">
        <f xml:space="preserve"> 0 + 9.91</f>
        <v>9.91</v>
      </c>
    </row>
    <row r="535" spans="1:7" x14ac:dyDescent="0.25">
      <c r="A535" s="2">
        <v>0</v>
      </c>
      <c r="B535" s="2" t="s">
        <v>18</v>
      </c>
      <c r="C535" s="2">
        <v>4</v>
      </c>
      <c r="D535" s="2">
        <v>1</v>
      </c>
      <c r="F535" t="str">
        <f>CONCATENATE(B535," ",C535, " ",D535)</f>
        <v xml:space="preserve"> parallel-propagate 4 1</v>
      </c>
      <c r="G535" s="3">
        <f xml:space="preserve"> 0 + 6.72</f>
        <v>6.72</v>
      </c>
    </row>
    <row r="536" spans="1:7" x14ac:dyDescent="0.25">
      <c r="A536" s="2">
        <v>0</v>
      </c>
      <c r="B536" s="2" t="s">
        <v>18</v>
      </c>
      <c r="C536" s="2">
        <v>4</v>
      </c>
      <c r="D536" s="2">
        <v>1</v>
      </c>
      <c r="F536" t="str">
        <f>CONCATENATE(B536," ",C536, " ",D536)</f>
        <v xml:space="preserve"> parallel-propagate 4 1</v>
      </c>
      <c r="G536" s="3">
        <f xml:space="preserve"> 0 + 13.38</f>
        <v>13.38</v>
      </c>
    </row>
    <row r="537" spans="1:7" x14ac:dyDescent="0.25">
      <c r="A537" s="2">
        <v>0</v>
      </c>
      <c r="B537" s="2" t="s">
        <v>18</v>
      </c>
      <c r="C537" s="2">
        <v>4</v>
      </c>
      <c r="D537" s="2">
        <v>1</v>
      </c>
      <c r="F537" t="str">
        <f>CONCATENATE(B537," ",C537, " ",D537)</f>
        <v xml:space="preserve"> parallel-propagate 4 1</v>
      </c>
      <c r="G537" s="3">
        <f xml:space="preserve"> 0 + 6.97</f>
        <v>6.97</v>
      </c>
    </row>
    <row r="538" spans="1:7" x14ac:dyDescent="0.25">
      <c r="A538" s="2">
        <v>0</v>
      </c>
      <c r="B538" s="2" t="s">
        <v>18</v>
      </c>
      <c r="C538" s="2">
        <v>4</v>
      </c>
      <c r="D538" s="2">
        <v>1</v>
      </c>
      <c r="F538" t="str">
        <f>CONCATENATE(B538," ",C538, " ",D538)</f>
        <v xml:space="preserve"> parallel-propagate 4 1</v>
      </c>
      <c r="G538" s="3">
        <f xml:space="preserve"> 0 + 5.43</f>
        <v>5.43</v>
      </c>
    </row>
    <row r="539" spans="1:7" x14ac:dyDescent="0.25">
      <c r="A539" s="2">
        <v>0</v>
      </c>
      <c r="B539" s="2" t="s">
        <v>18</v>
      </c>
      <c r="C539" s="2">
        <v>4</v>
      </c>
      <c r="D539" s="2">
        <v>1</v>
      </c>
      <c r="F539" t="str">
        <f>CONCATENATE(B539," ",C539, " ",D539)</f>
        <v xml:space="preserve"> parallel-propagate 4 1</v>
      </c>
      <c r="G539" s="3">
        <f xml:space="preserve"> 0 + 12.94</f>
        <v>12.94</v>
      </c>
    </row>
    <row r="540" spans="1:7" x14ac:dyDescent="0.25">
      <c r="A540" s="2">
        <v>0</v>
      </c>
      <c r="B540" s="2" t="s">
        <v>18</v>
      </c>
      <c r="C540" s="2">
        <v>4</v>
      </c>
      <c r="D540" s="2">
        <v>1</v>
      </c>
      <c r="F540" t="str">
        <f>CONCATENATE(B540," ",C540, " ",D540)</f>
        <v xml:space="preserve"> parallel-propagate 4 1</v>
      </c>
      <c r="G540" s="3">
        <f xml:space="preserve"> 0 + 6.25</f>
        <v>6.25</v>
      </c>
    </row>
    <row r="541" spans="1:7" x14ac:dyDescent="0.25">
      <c r="A541" s="2">
        <v>0</v>
      </c>
      <c r="B541" s="2" t="s">
        <v>18</v>
      </c>
      <c r="C541" s="2">
        <v>4</v>
      </c>
      <c r="D541" s="2">
        <v>1</v>
      </c>
      <c r="F541" t="str">
        <f>CONCATENATE(B541," ",C541, " ",D541)</f>
        <v xml:space="preserve"> parallel-propagate 4 1</v>
      </c>
      <c r="G541" s="3">
        <f xml:space="preserve"> 0 + 4.54</f>
        <v>4.54</v>
      </c>
    </row>
    <row r="542" spans="1:7" x14ac:dyDescent="0.25">
      <c r="A542" s="2">
        <v>0</v>
      </c>
      <c r="B542" s="2" t="s">
        <v>18</v>
      </c>
      <c r="C542" s="2">
        <v>4</v>
      </c>
      <c r="D542" s="2">
        <v>1</v>
      </c>
      <c r="F542" t="str">
        <f>CONCATENATE(B542," ",C542, " ",D542)</f>
        <v xml:space="preserve"> parallel-propagate 4 1</v>
      </c>
      <c r="G542" s="3">
        <f xml:space="preserve"> 0 + 13.7</f>
        <v>13.7</v>
      </c>
    </row>
    <row r="543" spans="1:7" x14ac:dyDescent="0.25">
      <c r="A543" s="2">
        <v>0</v>
      </c>
      <c r="B543" s="2" t="s">
        <v>18</v>
      </c>
      <c r="C543" s="2">
        <v>4</v>
      </c>
      <c r="D543" s="2">
        <v>1</v>
      </c>
      <c r="F543" t="str">
        <f>CONCATENATE(B543," ",C543, " ",D543)</f>
        <v xml:space="preserve"> parallel-propagate 4 1</v>
      </c>
      <c r="G543" s="3">
        <f xml:space="preserve"> 0 + 6.21</f>
        <v>6.21</v>
      </c>
    </row>
    <row r="544" spans="1:7" x14ac:dyDescent="0.25">
      <c r="A544" s="2">
        <v>0</v>
      </c>
      <c r="B544" s="2" t="s">
        <v>18</v>
      </c>
      <c r="C544" s="2">
        <v>4</v>
      </c>
      <c r="D544" s="2">
        <v>1</v>
      </c>
      <c r="F544" t="str">
        <f>CONCATENATE(B544," ",C544, " ",D544)</f>
        <v xml:space="preserve"> parallel-propagate 4 1</v>
      </c>
      <c r="G544" s="3">
        <f xml:space="preserve"> 0 + 6.35</f>
        <v>6.35</v>
      </c>
    </row>
    <row r="545" spans="1:7" x14ac:dyDescent="0.25">
      <c r="A545" s="2">
        <v>0</v>
      </c>
      <c r="B545" s="2" t="s">
        <v>18</v>
      </c>
      <c r="C545" s="2">
        <v>4</v>
      </c>
      <c r="D545" s="2">
        <v>1</v>
      </c>
      <c r="F545" t="str">
        <f>CONCATENATE(B545," ",C545, " ",D545)</f>
        <v xml:space="preserve"> parallel-propagate 4 1</v>
      </c>
      <c r="G545" s="3">
        <f xml:space="preserve"> 0 + 12.56</f>
        <v>12.56</v>
      </c>
    </row>
    <row r="546" spans="1:7" x14ac:dyDescent="0.25">
      <c r="A546" s="2">
        <v>0</v>
      </c>
      <c r="B546" s="2" t="s">
        <v>18</v>
      </c>
      <c r="C546" s="2">
        <v>4</v>
      </c>
      <c r="D546" s="2">
        <v>1</v>
      </c>
      <c r="F546" t="str">
        <f>CONCATENATE(B546," ",C546, " ",D546)</f>
        <v xml:space="preserve"> parallel-propagate 4 1</v>
      </c>
      <c r="G546" s="3">
        <f xml:space="preserve"> 0 + 5.57</f>
        <v>5.57</v>
      </c>
    </row>
    <row r="547" spans="1:7" x14ac:dyDescent="0.25">
      <c r="A547" s="2">
        <v>0</v>
      </c>
      <c r="B547" s="2" t="s">
        <v>18</v>
      </c>
      <c r="C547" s="2">
        <v>4</v>
      </c>
      <c r="D547" s="2">
        <v>1</v>
      </c>
      <c r="F547" t="str">
        <f>CONCATENATE(B547," ",C547, " ",D547)</f>
        <v xml:space="preserve"> parallel-propagate 4 1</v>
      </c>
      <c r="G547" s="3">
        <f xml:space="preserve"> 0 + 5.35</f>
        <v>5.35</v>
      </c>
    </row>
    <row r="548" spans="1:7" x14ac:dyDescent="0.25">
      <c r="A548" s="2">
        <v>0</v>
      </c>
      <c r="B548" s="2" t="s">
        <v>18</v>
      </c>
      <c r="C548" s="2">
        <v>4</v>
      </c>
      <c r="D548" s="2">
        <v>1</v>
      </c>
      <c r="F548" t="str">
        <f>CONCATENATE(B548," ",C548, " ",D548)</f>
        <v xml:space="preserve"> parallel-propagate 4 1</v>
      </c>
      <c r="G548" s="3">
        <f xml:space="preserve"> 0 + 16.24</f>
        <v>16.239999999999998</v>
      </c>
    </row>
    <row r="549" spans="1:7" x14ac:dyDescent="0.25">
      <c r="A549" s="2">
        <v>0</v>
      </c>
      <c r="B549" s="2" t="s">
        <v>18</v>
      </c>
      <c r="C549" s="2">
        <v>4</v>
      </c>
      <c r="D549" s="2">
        <v>1</v>
      </c>
      <c r="F549" t="str">
        <f>CONCATENATE(B549," ",C549, " ",D549)</f>
        <v xml:space="preserve"> parallel-propagate 4 1</v>
      </c>
      <c r="G549" s="3">
        <f xml:space="preserve"> 0 + 8.44</f>
        <v>8.44</v>
      </c>
    </row>
    <row r="550" spans="1:7" x14ac:dyDescent="0.25">
      <c r="A550" s="2">
        <v>0</v>
      </c>
      <c r="B550" s="2" t="s">
        <v>18</v>
      </c>
      <c r="C550" s="2">
        <v>4</v>
      </c>
      <c r="D550" s="2">
        <v>1</v>
      </c>
      <c r="F550" t="str">
        <f>CONCATENATE(B550," ",C550, " ",D550)</f>
        <v xml:space="preserve"> parallel-propagate 4 1</v>
      </c>
      <c r="G550" s="3">
        <f xml:space="preserve"> 0 + 8.81</f>
        <v>8.81</v>
      </c>
    </row>
    <row r="551" spans="1:7" x14ac:dyDescent="0.25">
      <c r="A551" s="2">
        <v>0</v>
      </c>
      <c r="B551" s="2" t="s">
        <v>18</v>
      </c>
      <c r="C551" s="2">
        <v>4</v>
      </c>
      <c r="D551" s="2">
        <v>1</v>
      </c>
      <c r="F551" t="str">
        <f>CONCATENATE(B551," ",C551, " ",D551)</f>
        <v xml:space="preserve"> parallel-propagate 4 1</v>
      </c>
      <c r="G551" s="3">
        <f xml:space="preserve"> 0 + 11.95</f>
        <v>11.95</v>
      </c>
    </row>
    <row r="552" spans="1:7" x14ac:dyDescent="0.25">
      <c r="A552" s="2">
        <v>0</v>
      </c>
      <c r="B552" s="2" t="s">
        <v>18</v>
      </c>
      <c r="C552" s="2">
        <v>4</v>
      </c>
      <c r="D552" s="2">
        <v>1</v>
      </c>
      <c r="F552" t="str">
        <f>CONCATENATE(B552," ",C552, " ",D552)</f>
        <v xml:space="preserve"> parallel-propagate 4 1</v>
      </c>
      <c r="G552" s="3">
        <f xml:space="preserve"> 0 + 8.32</f>
        <v>8.32</v>
      </c>
    </row>
    <row r="553" spans="1:7" x14ac:dyDescent="0.25">
      <c r="A553" s="2">
        <v>0</v>
      </c>
      <c r="B553" s="2" t="s">
        <v>18</v>
      </c>
      <c r="C553" s="2">
        <v>4</v>
      </c>
      <c r="D553" s="2">
        <v>1</v>
      </c>
      <c r="F553" t="str">
        <f>CONCATENATE(B553," ",C553, " ",D553)</f>
        <v xml:space="preserve"> parallel-propagate 4 1</v>
      </c>
      <c r="G553" s="3">
        <f xml:space="preserve"> 0 + 6.32</f>
        <v>6.32</v>
      </c>
    </row>
    <row r="554" spans="1:7" x14ac:dyDescent="0.25">
      <c r="A554" s="2">
        <v>0</v>
      </c>
      <c r="B554" s="2" t="s">
        <v>18</v>
      </c>
      <c r="C554" s="2">
        <v>4</v>
      </c>
      <c r="D554" s="2">
        <v>1</v>
      </c>
      <c r="F554" t="str">
        <f>CONCATENATE(B554," ",C554, " ",D554)</f>
        <v xml:space="preserve"> parallel-propagate 4 1</v>
      </c>
      <c r="G554" s="3">
        <f xml:space="preserve"> 0 + 14.61</f>
        <v>14.61</v>
      </c>
    </row>
    <row r="555" spans="1:7" x14ac:dyDescent="0.25">
      <c r="A555" s="2">
        <v>0</v>
      </c>
      <c r="B555" s="2" t="s">
        <v>18</v>
      </c>
      <c r="C555" s="2">
        <v>4</v>
      </c>
      <c r="D555" s="2">
        <v>1</v>
      </c>
      <c r="F555" t="str">
        <f>CONCATENATE(B555," ",C555, " ",D555)</f>
        <v xml:space="preserve"> parallel-propagate 4 1</v>
      </c>
      <c r="G555" s="3">
        <f xml:space="preserve"> 0 + 3.03</f>
        <v>3.03</v>
      </c>
    </row>
    <row r="556" spans="1:7" x14ac:dyDescent="0.25">
      <c r="A556" s="2">
        <v>0</v>
      </c>
      <c r="B556" s="2" t="s">
        <v>18</v>
      </c>
      <c r="C556" s="2">
        <v>4</v>
      </c>
      <c r="D556" s="2">
        <v>1</v>
      </c>
      <c r="F556" t="str">
        <f>CONCATENATE(B556," ",C556, " ",D556)</f>
        <v xml:space="preserve"> parallel-propagate 4 1</v>
      </c>
      <c r="G556" s="3">
        <f xml:space="preserve"> 0 + 5.07</f>
        <v>5.07</v>
      </c>
    </row>
    <row r="557" spans="1:7" x14ac:dyDescent="0.25">
      <c r="A557" s="2">
        <v>0</v>
      </c>
      <c r="B557" s="2" t="s">
        <v>18</v>
      </c>
      <c r="C557" s="2">
        <v>4</v>
      </c>
      <c r="D557" s="2">
        <v>1</v>
      </c>
      <c r="F557" t="str">
        <f>CONCATENATE(B557," ",C557, " ",D557)</f>
        <v xml:space="preserve"> parallel-propagate 4 1</v>
      </c>
      <c r="G557" s="3">
        <f xml:space="preserve"> 0 + 13.22</f>
        <v>13.22</v>
      </c>
    </row>
    <row r="558" spans="1:7" x14ac:dyDescent="0.25">
      <c r="A558" s="2">
        <v>0</v>
      </c>
      <c r="B558" s="2" t="s">
        <v>18</v>
      </c>
      <c r="C558" s="2">
        <v>4</v>
      </c>
      <c r="D558" s="2">
        <v>1</v>
      </c>
      <c r="F558" t="str">
        <f>CONCATENATE(B558," ",C558, " ",D558)</f>
        <v xml:space="preserve"> parallel-propagate 4 1</v>
      </c>
      <c r="G558" s="3">
        <f xml:space="preserve"> 0 + 5.95</f>
        <v>5.95</v>
      </c>
    </row>
    <row r="559" spans="1:7" x14ac:dyDescent="0.25">
      <c r="A559" s="2">
        <v>0</v>
      </c>
      <c r="B559" s="2" t="s">
        <v>18</v>
      </c>
      <c r="C559" s="2">
        <v>4</v>
      </c>
      <c r="D559" s="2">
        <v>1</v>
      </c>
      <c r="F559" t="str">
        <f>CONCATENATE(B559," ",C559, " ",D559)</f>
        <v xml:space="preserve"> parallel-propagate 4 1</v>
      </c>
      <c r="G559" s="3">
        <f xml:space="preserve"> 0 + 6.1</f>
        <v>6.1</v>
      </c>
    </row>
    <row r="560" spans="1:7" x14ac:dyDescent="0.25">
      <c r="A560" s="2">
        <v>0</v>
      </c>
      <c r="B560" s="2" t="s">
        <v>18</v>
      </c>
      <c r="C560" s="2">
        <v>4</v>
      </c>
      <c r="D560" s="2">
        <v>1</v>
      </c>
      <c r="F560" t="str">
        <f>CONCATENATE(B560," ",C560, " ",D560)</f>
        <v xml:space="preserve"> parallel-propagate 4 1</v>
      </c>
      <c r="G560" s="3">
        <f xml:space="preserve"> 0 + 13.89</f>
        <v>13.89</v>
      </c>
    </row>
    <row r="561" spans="1:7" x14ac:dyDescent="0.25">
      <c r="A561" s="2">
        <v>0</v>
      </c>
      <c r="B561" s="2" t="s">
        <v>18</v>
      </c>
      <c r="C561" s="2">
        <v>4</v>
      </c>
      <c r="D561" s="2">
        <v>1</v>
      </c>
      <c r="F561" t="str">
        <f>CONCATENATE(B561," ",C561, " ",D561)</f>
        <v xml:space="preserve"> parallel-propagate 4 1</v>
      </c>
      <c r="G561" s="3">
        <f xml:space="preserve"> 0 + 7.02</f>
        <v>7.02</v>
      </c>
    </row>
    <row r="562" spans="1:7" x14ac:dyDescent="0.25">
      <c r="A562" s="2">
        <v>0</v>
      </c>
      <c r="B562" s="2" t="s">
        <v>18</v>
      </c>
      <c r="C562" s="2">
        <v>4</v>
      </c>
      <c r="D562" s="2">
        <v>1</v>
      </c>
      <c r="F562" t="str">
        <f>CONCATENATE(B562," ",C562, " ",D562)</f>
        <v xml:space="preserve"> parallel-propagate 4 1</v>
      </c>
      <c r="G562" s="3">
        <f xml:space="preserve"> 0 + 7.1</f>
        <v>7.1</v>
      </c>
    </row>
    <row r="563" spans="1:7" x14ac:dyDescent="0.25">
      <c r="A563" s="2">
        <v>0</v>
      </c>
      <c r="B563" s="2" t="s">
        <v>18</v>
      </c>
      <c r="C563" s="2">
        <v>4</v>
      </c>
      <c r="D563" s="2">
        <v>1</v>
      </c>
      <c r="F563" t="str">
        <f>CONCATENATE(B563," ",C563, " ",D563)</f>
        <v xml:space="preserve"> parallel-propagate 4 1</v>
      </c>
      <c r="G563" s="3">
        <f xml:space="preserve"> 0 + 16.28</f>
        <v>16.28</v>
      </c>
    </row>
    <row r="564" spans="1:7" x14ac:dyDescent="0.25">
      <c r="A564" s="2">
        <v>0</v>
      </c>
      <c r="B564" s="2" t="s">
        <v>18</v>
      </c>
      <c r="C564" s="2">
        <v>4</v>
      </c>
      <c r="D564" s="2">
        <v>1</v>
      </c>
      <c r="F564" t="str">
        <f>CONCATENATE(B564," ",C564, " ",D564)</f>
        <v xml:space="preserve"> parallel-propagate 4 1</v>
      </c>
      <c r="G564" s="3">
        <f xml:space="preserve"> 0 + 7.37</f>
        <v>7.37</v>
      </c>
    </row>
    <row r="565" spans="1:7" x14ac:dyDescent="0.25">
      <c r="A565" s="2">
        <v>0</v>
      </c>
      <c r="B565" s="2" t="s">
        <v>18</v>
      </c>
      <c r="C565" s="2">
        <v>4</v>
      </c>
      <c r="D565" s="2">
        <v>1</v>
      </c>
      <c r="F565" t="str">
        <f>CONCATENATE(B565," ",C565, " ",D565)</f>
        <v xml:space="preserve"> parallel-propagate 4 1</v>
      </c>
      <c r="G565" s="3">
        <f xml:space="preserve"> 0 + 6.18</f>
        <v>6.18</v>
      </c>
    </row>
    <row r="566" spans="1:7" x14ac:dyDescent="0.25">
      <c r="A566" s="2">
        <v>0</v>
      </c>
      <c r="B566" s="2" t="s">
        <v>18</v>
      </c>
      <c r="C566" s="2">
        <v>4</v>
      </c>
      <c r="D566" s="2">
        <v>1</v>
      </c>
      <c r="F566" t="str">
        <f>CONCATENATE(B566," ",C566, " ",D566)</f>
        <v xml:space="preserve"> parallel-propagate 4 1</v>
      </c>
      <c r="G566" s="3">
        <f xml:space="preserve"> 0 + 16.81</f>
        <v>16.809999999999999</v>
      </c>
    </row>
    <row r="567" spans="1:7" x14ac:dyDescent="0.25">
      <c r="A567" s="2">
        <v>0</v>
      </c>
      <c r="B567" s="2" t="s">
        <v>18</v>
      </c>
      <c r="C567" s="2">
        <v>4</v>
      </c>
      <c r="D567" s="2">
        <v>1</v>
      </c>
      <c r="F567" t="str">
        <f>CONCATENATE(B567," ",C567, " ",D567)</f>
        <v xml:space="preserve"> parallel-propagate 4 1</v>
      </c>
      <c r="G567" s="3">
        <f xml:space="preserve"> 0 + 8.54</f>
        <v>8.5399999999999991</v>
      </c>
    </row>
    <row r="568" spans="1:7" x14ac:dyDescent="0.25">
      <c r="A568" s="2">
        <v>0</v>
      </c>
      <c r="B568" s="2" t="s">
        <v>18</v>
      </c>
      <c r="C568" s="2">
        <v>4</v>
      </c>
      <c r="D568" s="2">
        <v>1</v>
      </c>
      <c r="F568" t="str">
        <f>CONCATENATE(B568," ",C568, " ",D568)</f>
        <v xml:space="preserve"> parallel-propagate 4 1</v>
      </c>
      <c r="G568" s="3">
        <f xml:space="preserve"> 0 + 7.67</f>
        <v>7.67</v>
      </c>
    </row>
    <row r="569" spans="1:7" x14ac:dyDescent="0.25">
      <c r="A569" s="2">
        <v>0</v>
      </c>
      <c r="B569" s="2" t="s">
        <v>18</v>
      </c>
      <c r="C569" s="2">
        <v>4</v>
      </c>
      <c r="D569" s="2">
        <v>1</v>
      </c>
      <c r="F569" t="str">
        <f>CONCATENATE(B569," ",C569, " ",D569)</f>
        <v xml:space="preserve"> parallel-propagate 4 1</v>
      </c>
      <c r="G569" s="3">
        <f xml:space="preserve"> 0 + 19.47</f>
        <v>19.47</v>
      </c>
    </row>
    <row r="570" spans="1:7" x14ac:dyDescent="0.25">
      <c r="A570" s="2">
        <v>0</v>
      </c>
      <c r="B570" s="2" t="s">
        <v>18</v>
      </c>
      <c r="C570" s="2">
        <v>4</v>
      </c>
      <c r="D570" s="2">
        <v>1</v>
      </c>
      <c r="F570" t="str">
        <f>CONCATENATE(B570," ",C570, " ",D570)</f>
        <v xml:space="preserve"> parallel-propagate 4 1</v>
      </c>
      <c r="G570" s="3">
        <f xml:space="preserve"> 0 + 7.81</f>
        <v>7.81</v>
      </c>
    </row>
    <row r="571" spans="1:7" x14ac:dyDescent="0.25">
      <c r="A571" s="2">
        <v>0</v>
      </c>
      <c r="B571" s="2" t="s">
        <v>18</v>
      </c>
      <c r="C571" s="2">
        <v>4</v>
      </c>
      <c r="D571" s="2">
        <v>1</v>
      </c>
      <c r="F571" t="str">
        <f>CONCATENATE(B571," ",C571, " ",D571)</f>
        <v xml:space="preserve"> parallel-propagate 4 1</v>
      </c>
      <c r="G571" s="3">
        <f xml:space="preserve"> 0 + 6.56</f>
        <v>6.56</v>
      </c>
    </row>
    <row r="572" spans="1:7" x14ac:dyDescent="0.25">
      <c r="A572" s="2">
        <v>0</v>
      </c>
      <c r="B572" s="2" t="s">
        <v>18</v>
      </c>
      <c r="C572" s="2">
        <v>4</v>
      </c>
      <c r="D572" s="2">
        <v>1</v>
      </c>
      <c r="F572" t="str">
        <f>CONCATENATE(B572," ",C572, " ",D572)</f>
        <v xml:space="preserve"> parallel-propagate 4 1</v>
      </c>
      <c r="G572" s="3">
        <f xml:space="preserve"> 0 + 13.75</f>
        <v>13.75</v>
      </c>
    </row>
    <row r="573" spans="1:7" x14ac:dyDescent="0.25">
      <c r="A573" s="2">
        <v>0</v>
      </c>
      <c r="B573" s="2" t="s">
        <v>18</v>
      </c>
      <c r="C573" s="2">
        <v>4</v>
      </c>
      <c r="D573" s="2">
        <v>1</v>
      </c>
      <c r="F573" t="str">
        <f>CONCATENATE(B573," ",C573, " ",D573)</f>
        <v xml:space="preserve"> parallel-propagate 4 1</v>
      </c>
      <c r="G573" s="3">
        <f xml:space="preserve"> 0 + 8.05</f>
        <v>8.0500000000000007</v>
      </c>
    </row>
    <row r="574" spans="1:7" x14ac:dyDescent="0.25">
      <c r="A574" s="2">
        <v>0</v>
      </c>
      <c r="B574" s="2" t="s">
        <v>18</v>
      </c>
      <c r="C574" s="2">
        <v>4</v>
      </c>
      <c r="D574" s="2">
        <v>1</v>
      </c>
      <c r="F574" t="str">
        <f>CONCATENATE(B574," ",C574, " ",D574)</f>
        <v xml:space="preserve"> parallel-propagate 4 1</v>
      </c>
      <c r="G574" s="3">
        <f xml:space="preserve"> 0 + 5.96</f>
        <v>5.96</v>
      </c>
    </row>
    <row r="575" spans="1:7" x14ac:dyDescent="0.25">
      <c r="A575" s="2">
        <v>0</v>
      </c>
      <c r="B575" s="2" t="s">
        <v>18</v>
      </c>
      <c r="C575" s="2">
        <v>4</v>
      </c>
      <c r="D575" s="2">
        <v>1</v>
      </c>
      <c r="F575" t="str">
        <f>CONCATENATE(B575," ",C575, " ",D575)</f>
        <v xml:space="preserve"> parallel-propagate 4 1</v>
      </c>
      <c r="G575" s="3">
        <f xml:space="preserve"> 0 + 13.18</f>
        <v>13.18</v>
      </c>
    </row>
    <row r="576" spans="1:7" x14ac:dyDescent="0.25">
      <c r="A576" s="2">
        <v>0</v>
      </c>
      <c r="B576" s="2" t="s">
        <v>18</v>
      </c>
      <c r="C576" s="2">
        <v>4</v>
      </c>
      <c r="D576" s="2">
        <v>1</v>
      </c>
      <c r="F576" t="str">
        <f>CONCATENATE(B576," ",C576, " ",D576)</f>
        <v xml:space="preserve"> parallel-propagate 4 1</v>
      </c>
      <c r="G576" s="3">
        <f xml:space="preserve"> 0 + 7.25</f>
        <v>7.25</v>
      </c>
    </row>
    <row r="577" spans="1:7" x14ac:dyDescent="0.25">
      <c r="A577" s="2">
        <v>0</v>
      </c>
      <c r="B577" s="2" t="s">
        <v>18</v>
      </c>
      <c r="C577" s="2">
        <v>4</v>
      </c>
      <c r="D577" s="2">
        <v>1</v>
      </c>
      <c r="F577" t="str">
        <f>CONCATENATE(B577," ",C577, " ",D577)</f>
        <v xml:space="preserve"> parallel-propagate 4 1</v>
      </c>
      <c r="G577" s="3">
        <f xml:space="preserve"> 0 + 5.11</f>
        <v>5.1100000000000003</v>
      </c>
    </row>
    <row r="578" spans="1:7" x14ac:dyDescent="0.25">
      <c r="A578" s="2">
        <v>0</v>
      </c>
      <c r="B578" s="2" t="s">
        <v>18</v>
      </c>
      <c r="C578" s="2">
        <v>4</v>
      </c>
      <c r="D578" s="2">
        <v>1</v>
      </c>
      <c r="F578" t="str">
        <f>CONCATENATE(B578," ",C578, " ",D578)</f>
        <v xml:space="preserve"> parallel-propagate 4 1</v>
      </c>
      <c r="G578" s="3">
        <f xml:space="preserve"> 0 + 15.12</f>
        <v>15.12</v>
      </c>
    </row>
    <row r="579" spans="1:7" x14ac:dyDescent="0.25">
      <c r="A579" s="2">
        <v>0</v>
      </c>
      <c r="B579" s="2" t="s">
        <v>18</v>
      </c>
      <c r="C579" s="2">
        <v>4</v>
      </c>
      <c r="D579" s="2">
        <v>1</v>
      </c>
      <c r="F579" t="str">
        <f>CONCATENATE(B579," ",C579, " ",D579)</f>
        <v xml:space="preserve"> parallel-propagate 4 1</v>
      </c>
      <c r="G579" s="3">
        <f xml:space="preserve"> 0 + 8.01</f>
        <v>8.01</v>
      </c>
    </row>
    <row r="580" spans="1:7" x14ac:dyDescent="0.25">
      <c r="A580" s="2">
        <v>0</v>
      </c>
      <c r="B580" s="2" t="s">
        <v>18</v>
      </c>
      <c r="C580" s="2">
        <v>4</v>
      </c>
      <c r="D580" s="2">
        <v>1</v>
      </c>
      <c r="F580" t="str">
        <f>CONCATENATE(B580," ",C580, " ",D580)</f>
        <v xml:space="preserve"> parallel-propagate 4 1</v>
      </c>
      <c r="G580" s="3">
        <f xml:space="preserve"> 0 + 6.37</f>
        <v>6.37</v>
      </c>
    </row>
    <row r="581" spans="1:7" x14ac:dyDescent="0.25">
      <c r="A581" s="2">
        <v>0</v>
      </c>
      <c r="B581" s="2" t="s">
        <v>18</v>
      </c>
      <c r="C581" s="2">
        <v>4</v>
      </c>
      <c r="D581" s="2">
        <v>1</v>
      </c>
      <c r="F581" t="str">
        <f>CONCATENATE(B581," ",C581, " ",D581)</f>
        <v xml:space="preserve"> parallel-propagate 4 1</v>
      </c>
      <c r="G581" s="3">
        <f xml:space="preserve"> 0 + 10.41</f>
        <v>10.41</v>
      </c>
    </row>
    <row r="582" spans="1:7" x14ac:dyDescent="0.25">
      <c r="A582" s="2">
        <v>0</v>
      </c>
      <c r="B582" s="2" t="s">
        <v>18</v>
      </c>
      <c r="C582" s="2">
        <v>4</v>
      </c>
      <c r="D582" s="2">
        <v>1</v>
      </c>
      <c r="F582" t="str">
        <f>CONCATENATE(B582," ",C582, " ",D582)</f>
        <v xml:space="preserve"> parallel-propagate 4 1</v>
      </c>
      <c r="G582" s="3">
        <f xml:space="preserve"> 0 + 6.83</f>
        <v>6.83</v>
      </c>
    </row>
    <row r="583" spans="1:7" x14ac:dyDescent="0.25">
      <c r="A583" s="2">
        <v>0</v>
      </c>
      <c r="B583" s="2" t="s">
        <v>18</v>
      </c>
      <c r="C583" s="2">
        <v>4</v>
      </c>
      <c r="D583" s="2">
        <v>1</v>
      </c>
      <c r="F583" t="str">
        <f>CONCATENATE(B583," ",C583, " ",D583)</f>
        <v xml:space="preserve"> parallel-propagate 4 1</v>
      </c>
      <c r="G583" s="3">
        <f xml:space="preserve"> 0 + 4.78</f>
        <v>4.78</v>
      </c>
    </row>
    <row r="584" spans="1:7" x14ac:dyDescent="0.25">
      <c r="A584" s="2">
        <v>0</v>
      </c>
      <c r="B584" s="2" t="s">
        <v>18</v>
      </c>
      <c r="C584" s="2">
        <v>4</v>
      </c>
      <c r="D584" s="2">
        <v>1</v>
      </c>
      <c r="F584" t="str">
        <f>CONCATENATE(B584," ",C584, " ",D584)</f>
        <v xml:space="preserve"> parallel-propagate 4 1</v>
      </c>
      <c r="G584" s="3">
        <f xml:space="preserve"> 0 + 18.54</f>
        <v>18.54</v>
      </c>
    </row>
    <row r="585" spans="1:7" x14ac:dyDescent="0.25">
      <c r="A585" s="2">
        <v>0</v>
      </c>
      <c r="B585" s="2" t="s">
        <v>18</v>
      </c>
      <c r="C585" s="2">
        <v>4</v>
      </c>
      <c r="D585" s="2">
        <v>1</v>
      </c>
      <c r="F585" t="str">
        <f>CONCATENATE(B585," ",C585, " ",D585)</f>
        <v xml:space="preserve"> parallel-propagate 4 1</v>
      </c>
      <c r="G585" s="3">
        <f xml:space="preserve"> 0 + 6.59</f>
        <v>6.59</v>
      </c>
    </row>
    <row r="586" spans="1:7" x14ac:dyDescent="0.25">
      <c r="A586" s="2">
        <v>0</v>
      </c>
      <c r="B586" s="2" t="s">
        <v>18</v>
      </c>
      <c r="C586" s="2">
        <v>4</v>
      </c>
      <c r="D586" s="2">
        <v>1</v>
      </c>
      <c r="F586" t="str">
        <f>CONCATENATE(B586," ",C586, " ",D586)</f>
        <v xml:space="preserve"> parallel-propagate 4 1</v>
      </c>
      <c r="G586" s="3">
        <f xml:space="preserve"> 0 + 6.33</f>
        <v>6.33</v>
      </c>
    </row>
    <row r="587" spans="1:7" x14ac:dyDescent="0.25">
      <c r="A587" s="2">
        <v>0</v>
      </c>
      <c r="B587" s="2" t="s">
        <v>18</v>
      </c>
      <c r="C587" s="2">
        <v>4</v>
      </c>
      <c r="D587" s="2">
        <v>1</v>
      </c>
      <c r="F587" t="str">
        <f>CONCATENATE(B587," ",C587, " ",D587)</f>
        <v xml:space="preserve"> parallel-propagate 4 1</v>
      </c>
      <c r="G587" s="3">
        <f xml:space="preserve"> 0 + 14.08</f>
        <v>14.08</v>
      </c>
    </row>
    <row r="588" spans="1:7" x14ac:dyDescent="0.25">
      <c r="A588" s="2">
        <v>0</v>
      </c>
      <c r="B588" s="2" t="s">
        <v>18</v>
      </c>
      <c r="C588" s="2">
        <v>4</v>
      </c>
      <c r="D588" s="2">
        <v>1</v>
      </c>
      <c r="F588" t="str">
        <f>CONCATENATE(B588," ",C588, " ",D588)</f>
        <v xml:space="preserve"> parallel-propagate 4 1</v>
      </c>
      <c r="G588" s="3">
        <f xml:space="preserve"> 0 + 7.6</f>
        <v>7.6</v>
      </c>
    </row>
    <row r="589" spans="1:7" x14ac:dyDescent="0.25">
      <c r="A589" s="2">
        <v>0</v>
      </c>
      <c r="B589" s="2" t="s">
        <v>18</v>
      </c>
      <c r="C589" s="2">
        <v>4</v>
      </c>
      <c r="D589" s="2">
        <v>1</v>
      </c>
      <c r="F589" t="str">
        <f>CONCATENATE(B589," ",C589, " ",D589)</f>
        <v xml:space="preserve"> parallel-propagate 4 1</v>
      </c>
      <c r="G589" s="3">
        <f xml:space="preserve"> 0 + 5.53</f>
        <v>5.53</v>
      </c>
    </row>
    <row r="590" spans="1:7" x14ac:dyDescent="0.25">
      <c r="A590" s="2">
        <v>0</v>
      </c>
      <c r="B590" s="2" t="s">
        <v>18</v>
      </c>
      <c r="C590" s="2">
        <v>4</v>
      </c>
      <c r="D590" s="2">
        <v>1</v>
      </c>
      <c r="F590" t="str">
        <f>CONCATENATE(B590," ",C590, " ",D590)</f>
        <v xml:space="preserve"> parallel-propagate 4 1</v>
      </c>
      <c r="G590" s="3">
        <f xml:space="preserve"> 0 + 15.28</f>
        <v>15.28</v>
      </c>
    </row>
    <row r="591" spans="1:7" x14ac:dyDescent="0.25">
      <c r="A591" s="2">
        <v>0</v>
      </c>
      <c r="B591" s="2" t="s">
        <v>18</v>
      </c>
      <c r="C591" s="2">
        <v>4</v>
      </c>
      <c r="D591" s="2">
        <v>1</v>
      </c>
      <c r="F591" t="str">
        <f>CONCATENATE(B591," ",C591, " ",D591)</f>
        <v xml:space="preserve"> parallel-propagate 4 1</v>
      </c>
      <c r="G591" s="3">
        <f xml:space="preserve"> 0 + 6.77</f>
        <v>6.77</v>
      </c>
    </row>
    <row r="592" spans="1:7" x14ac:dyDescent="0.25">
      <c r="A592" s="2">
        <v>0</v>
      </c>
      <c r="B592" s="2" t="s">
        <v>18</v>
      </c>
      <c r="C592" s="2">
        <v>4</v>
      </c>
      <c r="D592" s="2">
        <v>1</v>
      </c>
      <c r="F592" t="str">
        <f>CONCATENATE(B592," ",C592, " ",D592)</f>
        <v xml:space="preserve"> parallel-propagate 4 1</v>
      </c>
      <c r="G592" s="3">
        <f xml:space="preserve"> 0 + 5.34</f>
        <v>5.34</v>
      </c>
    </row>
    <row r="593" spans="1:7" x14ac:dyDescent="0.25">
      <c r="A593" s="2">
        <v>0</v>
      </c>
      <c r="B593" s="2" t="s">
        <v>18</v>
      </c>
      <c r="C593" s="2">
        <v>4</v>
      </c>
      <c r="D593" s="2">
        <v>1</v>
      </c>
      <c r="F593" t="str">
        <f>CONCATENATE(B593," ",C593, " ",D593)</f>
        <v xml:space="preserve"> parallel-propagate 4 1</v>
      </c>
      <c r="G593" s="3">
        <f xml:space="preserve"> 0 + 11.79</f>
        <v>11.79</v>
      </c>
    </row>
    <row r="594" spans="1:7" x14ac:dyDescent="0.25">
      <c r="A594" s="2">
        <v>0</v>
      </c>
      <c r="B594" s="2" t="s">
        <v>18</v>
      </c>
      <c r="C594" s="2">
        <v>4</v>
      </c>
      <c r="D594" s="2">
        <v>1</v>
      </c>
      <c r="F594" t="str">
        <f>CONCATENATE(B594," ",C594, " ",D594)</f>
        <v xml:space="preserve"> parallel-propagate 4 1</v>
      </c>
      <c r="G594" s="3">
        <f xml:space="preserve"> 0 + 7.64</f>
        <v>7.64</v>
      </c>
    </row>
    <row r="595" spans="1:7" x14ac:dyDescent="0.25">
      <c r="A595" s="2">
        <v>0</v>
      </c>
      <c r="B595" s="2" t="s">
        <v>18</v>
      </c>
      <c r="C595" s="2">
        <v>4</v>
      </c>
      <c r="D595" s="2">
        <v>1</v>
      </c>
      <c r="F595" t="str">
        <f>CONCATENATE(B595," ",C595, " ",D595)</f>
        <v xml:space="preserve"> parallel-propagate 4 1</v>
      </c>
      <c r="G595" s="3">
        <f xml:space="preserve"> 0 + 9.31</f>
        <v>9.31</v>
      </c>
    </row>
    <row r="596" spans="1:7" x14ac:dyDescent="0.25">
      <c r="A596" s="2">
        <v>0</v>
      </c>
      <c r="B596" s="2" t="s">
        <v>18</v>
      </c>
      <c r="C596" s="2">
        <v>4</v>
      </c>
      <c r="D596" s="2">
        <v>1</v>
      </c>
      <c r="F596" t="str">
        <f>CONCATENATE(B596," ",C596, " ",D596)</f>
        <v xml:space="preserve"> parallel-propagate 4 1</v>
      </c>
      <c r="G596" s="3">
        <f xml:space="preserve"> 0 + 14.12</f>
        <v>14.12</v>
      </c>
    </row>
    <row r="597" spans="1:7" x14ac:dyDescent="0.25">
      <c r="A597" s="2">
        <v>0</v>
      </c>
      <c r="B597" s="2" t="s">
        <v>18</v>
      </c>
      <c r="C597" s="2">
        <v>4</v>
      </c>
      <c r="D597" s="2">
        <v>1</v>
      </c>
      <c r="F597" t="str">
        <f>CONCATENATE(B597," ",C597, " ",D597)</f>
        <v xml:space="preserve"> parallel-propagate 4 1</v>
      </c>
      <c r="G597" s="3">
        <f xml:space="preserve"> 0 + 7.75</f>
        <v>7.75</v>
      </c>
    </row>
    <row r="598" spans="1:7" x14ac:dyDescent="0.25">
      <c r="A598" s="2">
        <v>0</v>
      </c>
      <c r="B598" s="2" t="s">
        <v>18</v>
      </c>
      <c r="C598" s="2">
        <v>4</v>
      </c>
      <c r="D598" s="2">
        <v>1</v>
      </c>
      <c r="F598" t="str">
        <f>CONCATENATE(B598," ",C598, " ",D598)</f>
        <v xml:space="preserve"> parallel-propagate 4 1</v>
      </c>
      <c r="G598" s="3">
        <f xml:space="preserve"> 0 + 6.1</f>
        <v>6.1</v>
      </c>
    </row>
    <row r="599" spans="1:7" x14ac:dyDescent="0.25">
      <c r="A599" s="2">
        <v>0</v>
      </c>
      <c r="B599" s="2" t="s">
        <v>18</v>
      </c>
      <c r="C599" s="2">
        <v>4</v>
      </c>
      <c r="D599" s="2">
        <v>1</v>
      </c>
      <c r="F599" t="str">
        <f>CONCATENATE(B599," ",C599, " ",D599)</f>
        <v xml:space="preserve"> parallel-propagate 4 1</v>
      </c>
      <c r="G599" s="3">
        <f xml:space="preserve"> 0 + 11.75</f>
        <v>11.75</v>
      </c>
    </row>
    <row r="600" spans="1:7" x14ac:dyDescent="0.25">
      <c r="A600" s="2">
        <v>0</v>
      </c>
      <c r="B600" s="2" t="s">
        <v>18</v>
      </c>
      <c r="C600" s="2">
        <v>4</v>
      </c>
      <c r="D600" s="2">
        <v>1</v>
      </c>
      <c r="F600" t="str">
        <f>CONCATENATE(B600," ",C600, " ",D600)</f>
        <v xml:space="preserve"> parallel-propagate 4 1</v>
      </c>
      <c r="G600" s="3">
        <f xml:space="preserve"> 0 + 5.39</f>
        <v>5.39</v>
      </c>
    </row>
    <row r="601" spans="1:7" x14ac:dyDescent="0.25">
      <c r="A601" s="2">
        <v>0</v>
      </c>
      <c r="B601" s="2" t="s">
        <v>18</v>
      </c>
      <c r="C601" s="2">
        <v>4</v>
      </c>
      <c r="D601" s="2">
        <v>1</v>
      </c>
      <c r="F601" t="str">
        <f>CONCATENATE(B601," ",C601, " ",D601)</f>
        <v xml:space="preserve"> parallel-propagate 4 1</v>
      </c>
      <c r="G601" s="3">
        <f xml:space="preserve"> 0 + 6.78</f>
        <v>6.78</v>
      </c>
    </row>
    <row r="602" spans="1:7" x14ac:dyDescent="0.25">
      <c r="A602" s="2">
        <v>0</v>
      </c>
      <c r="B602" s="2" t="s">
        <v>18</v>
      </c>
      <c r="C602" s="2">
        <v>8</v>
      </c>
      <c r="D602" s="2">
        <v>1</v>
      </c>
      <c r="F602" t="str">
        <f>CONCATENATE(B602," ",C602, " ",D602)</f>
        <v xml:space="preserve"> parallel-propagate 8 1</v>
      </c>
      <c r="G602" s="3">
        <f xml:space="preserve"> 0 + 13</f>
        <v>13</v>
      </c>
    </row>
    <row r="603" spans="1:7" x14ac:dyDescent="0.25">
      <c r="A603" s="2">
        <v>0</v>
      </c>
      <c r="B603" s="2" t="s">
        <v>18</v>
      </c>
      <c r="C603" s="2">
        <v>8</v>
      </c>
      <c r="D603" s="2">
        <v>1</v>
      </c>
      <c r="F603" t="str">
        <f>CONCATENATE(B603," ",C603, " ",D603)</f>
        <v xml:space="preserve"> parallel-propagate 8 1</v>
      </c>
      <c r="G603" s="3">
        <f xml:space="preserve"> 0 + 5.83</f>
        <v>5.83</v>
      </c>
    </row>
    <row r="604" spans="1:7" x14ac:dyDescent="0.25">
      <c r="A604" s="2">
        <v>0</v>
      </c>
      <c r="B604" s="2" t="s">
        <v>18</v>
      </c>
      <c r="C604" s="2">
        <v>8</v>
      </c>
      <c r="D604" s="2">
        <v>1</v>
      </c>
      <c r="F604" t="str">
        <f>CONCATENATE(B604," ",C604, " ",D604)</f>
        <v xml:space="preserve"> parallel-propagate 8 1</v>
      </c>
      <c r="G604" s="3">
        <f xml:space="preserve"> 0 + 5.63</f>
        <v>5.63</v>
      </c>
    </row>
    <row r="605" spans="1:7" x14ac:dyDescent="0.25">
      <c r="A605" s="2">
        <v>0</v>
      </c>
      <c r="B605" s="2" t="s">
        <v>18</v>
      </c>
      <c r="C605" s="2">
        <v>8</v>
      </c>
      <c r="D605" s="2">
        <v>1</v>
      </c>
      <c r="F605" t="str">
        <f>CONCATENATE(B605," ",C605, " ",D605)</f>
        <v xml:space="preserve"> parallel-propagate 8 1</v>
      </c>
      <c r="G605" s="3">
        <f xml:space="preserve"> 0 + 13.07</f>
        <v>13.07</v>
      </c>
    </row>
    <row r="606" spans="1:7" x14ac:dyDescent="0.25">
      <c r="A606" s="2">
        <v>0</v>
      </c>
      <c r="B606" s="2" t="s">
        <v>18</v>
      </c>
      <c r="C606" s="2">
        <v>8</v>
      </c>
      <c r="D606" s="2">
        <v>1</v>
      </c>
      <c r="F606" t="str">
        <f>CONCATENATE(B606," ",C606, " ",D606)</f>
        <v xml:space="preserve"> parallel-propagate 8 1</v>
      </c>
      <c r="G606" s="3">
        <f xml:space="preserve"> 0 + 12.71</f>
        <v>12.71</v>
      </c>
    </row>
    <row r="607" spans="1:7" x14ac:dyDescent="0.25">
      <c r="A607" s="2">
        <v>0</v>
      </c>
      <c r="B607" s="2" t="s">
        <v>18</v>
      </c>
      <c r="C607" s="2">
        <v>8</v>
      </c>
      <c r="D607" s="2">
        <v>1</v>
      </c>
      <c r="F607" t="str">
        <f>CONCATENATE(B607," ",C607, " ",D607)</f>
        <v xml:space="preserve"> parallel-propagate 8 1</v>
      </c>
      <c r="G607" s="3">
        <f xml:space="preserve"> 0 + 9.7</f>
        <v>9.6999999999999993</v>
      </c>
    </row>
    <row r="608" spans="1:7" x14ac:dyDescent="0.25">
      <c r="A608" s="2">
        <v>0</v>
      </c>
      <c r="B608" s="2" t="s">
        <v>18</v>
      </c>
      <c r="C608" s="2">
        <v>8</v>
      </c>
      <c r="D608" s="2">
        <v>1</v>
      </c>
      <c r="F608" t="str">
        <f>CONCATENATE(B608," ",C608, " ",D608)</f>
        <v xml:space="preserve"> parallel-propagate 8 1</v>
      </c>
      <c r="G608" s="3">
        <f xml:space="preserve"> 0 + 10.24</f>
        <v>10.24</v>
      </c>
    </row>
    <row r="609" spans="1:7" x14ac:dyDescent="0.25">
      <c r="A609" s="2">
        <v>0</v>
      </c>
      <c r="B609" s="2" t="s">
        <v>18</v>
      </c>
      <c r="C609" s="2">
        <v>8</v>
      </c>
      <c r="D609" s="2">
        <v>1</v>
      </c>
      <c r="F609" t="str">
        <f>CONCATENATE(B609," ",C609, " ",D609)</f>
        <v xml:space="preserve"> parallel-propagate 8 1</v>
      </c>
      <c r="G609" s="3">
        <f xml:space="preserve"> 0 + 6.05</f>
        <v>6.05</v>
      </c>
    </row>
    <row r="610" spans="1:7" x14ac:dyDescent="0.25">
      <c r="A610" s="2">
        <v>0</v>
      </c>
      <c r="B610" s="2" t="s">
        <v>18</v>
      </c>
      <c r="C610" s="2">
        <v>8</v>
      </c>
      <c r="D610" s="2">
        <v>1</v>
      </c>
      <c r="F610" t="str">
        <f>CONCATENATE(B610," ",C610, " ",D610)</f>
        <v xml:space="preserve"> parallel-propagate 8 1</v>
      </c>
      <c r="G610" s="3">
        <f xml:space="preserve"> 0 + 7.59</f>
        <v>7.59</v>
      </c>
    </row>
    <row r="611" spans="1:7" x14ac:dyDescent="0.25">
      <c r="A611" s="2">
        <v>0</v>
      </c>
      <c r="B611" s="2" t="s">
        <v>18</v>
      </c>
      <c r="C611" s="2">
        <v>8</v>
      </c>
      <c r="D611" s="2">
        <v>1</v>
      </c>
      <c r="F611" t="str">
        <f>CONCATENATE(B611," ",C611, " ",D611)</f>
        <v xml:space="preserve"> parallel-propagate 8 1</v>
      </c>
      <c r="G611" s="3">
        <f xml:space="preserve"> 0 + 12.51</f>
        <v>12.51</v>
      </c>
    </row>
    <row r="612" spans="1:7" x14ac:dyDescent="0.25">
      <c r="A612" s="2">
        <v>0</v>
      </c>
      <c r="B612" s="2" t="s">
        <v>18</v>
      </c>
      <c r="C612" s="2">
        <v>8</v>
      </c>
      <c r="D612" s="2">
        <v>1</v>
      </c>
      <c r="F612" t="str">
        <f>CONCATENATE(B612," ",C612, " ",D612)</f>
        <v xml:space="preserve"> parallel-propagate 8 1</v>
      </c>
      <c r="G612" s="3">
        <f xml:space="preserve"> 0 + 7.2</f>
        <v>7.2</v>
      </c>
    </row>
    <row r="613" spans="1:7" x14ac:dyDescent="0.25">
      <c r="A613" s="2">
        <v>0</v>
      </c>
      <c r="B613" s="2" t="s">
        <v>18</v>
      </c>
      <c r="C613" s="2">
        <v>8</v>
      </c>
      <c r="D613" s="2">
        <v>1</v>
      </c>
      <c r="F613" t="str">
        <f>CONCATENATE(B613," ",C613, " ",D613)</f>
        <v xml:space="preserve"> parallel-propagate 8 1</v>
      </c>
      <c r="G613" s="3">
        <f xml:space="preserve"> 0 + 6.96</f>
        <v>6.96</v>
      </c>
    </row>
    <row r="614" spans="1:7" x14ac:dyDescent="0.25">
      <c r="A614" s="2">
        <v>0</v>
      </c>
      <c r="B614" s="2" t="s">
        <v>18</v>
      </c>
      <c r="C614" s="2">
        <v>8</v>
      </c>
      <c r="D614" s="2">
        <v>1</v>
      </c>
      <c r="F614" t="str">
        <f>CONCATENATE(B614," ",C614, " ",D614)</f>
        <v xml:space="preserve"> parallel-propagate 8 1</v>
      </c>
      <c r="G614" s="3">
        <f xml:space="preserve"> 0 + 14.16</f>
        <v>14.16</v>
      </c>
    </row>
    <row r="615" spans="1:7" x14ac:dyDescent="0.25">
      <c r="A615" s="2">
        <v>0</v>
      </c>
      <c r="B615" s="2" t="s">
        <v>18</v>
      </c>
      <c r="C615" s="2">
        <v>8</v>
      </c>
      <c r="D615" s="2">
        <v>1</v>
      </c>
      <c r="F615" t="str">
        <f>CONCATENATE(B615," ",C615, " ",D615)</f>
        <v xml:space="preserve"> parallel-propagate 8 1</v>
      </c>
      <c r="G615" s="3">
        <f xml:space="preserve"> 0 + 6.1</f>
        <v>6.1</v>
      </c>
    </row>
    <row r="616" spans="1:7" x14ac:dyDescent="0.25">
      <c r="A616" s="2">
        <v>0</v>
      </c>
      <c r="B616" s="2" t="s">
        <v>18</v>
      </c>
      <c r="C616" s="2">
        <v>8</v>
      </c>
      <c r="D616" s="2">
        <v>1</v>
      </c>
      <c r="F616" t="str">
        <f>CONCATENATE(B616," ",C616, " ",D616)</f>
        <v xml:space="preserve"> parallel-propagate 8 1</v>
      </c>
      <c r="G616" s="3">
        <f xml:space="preserve"> 0 + 5.36</f>
        <v>5.36</v>
      </c>
    </row>
    <row r="617" spans="1:7" x14ac:dyDescent="0.25">
      <c r="A617" s="2">
        <v>0</v>
      </c>
      <c r="B617" s="2" t="s">
        <v>18</v>
      </c>
      <c r="C617" s="2">
        <v>8</v>
      </c>
      <c r="D617" s="2">
        <v>1</v>
      </c>
      <c r="F617" t="str">
        <f>CONCATENATE(B617," ",C617, " ",D617)</f>
        <v xml:space="preserve"> parallel-propagate 8 1</v>
      </c>
      <c r="G617" s="3">
        <f xml:space="preserve"> 0 + 12.56</f>
        <v>12.56</v>
      </c>
    </row>
    <row r="618" spans="1:7" x14ac:dyDescent="0.25">
      <c r="A618" s="2">
        <v>0</v>
      </c>
      <c r="B618" s="2" t="s">
        <v>18</v>
      </c>
      <c r="C618" s="2">
        <v>8</v>
      </c>
      <c r="D618" s="2">
        <v>1</v>
      </c>
      <c r="F618" t="str">
        <f>CONCATENATE(B618," ",C618, " ",D618)</f>
        <v xml:space="preserve"> parallel-propagate 8 1</v>
      </c>
      <c r="G618" s="3">
        <f xml:space="preserve"> 0 + 6.09</f>
        <v>6.09</v>
      </c>
    </row>
    <row r="619" spans="1:7" x14ac:dyDescent="0.25">
      <c r="A619" s="2">
        <v>0</v>
      </c>
      <c r="B619" s="2" t="s">
        <v>18</v>
      </c>
      <c r="C619" s="2">
        <v>8</v>
      </c>
      <c r="D619" s="2">
        <v>1</v>
      </c>
      <c r="F619" t="str">
        <f>CONCATENATE(B619," ",C619, " ",D619)</f>
        <v xml:space="preserve"> parallel-propagate 8 1</v>
      </c>
      <c r="G619" s="3">
        <f xml:space="preserve"> 0 + 4.86</f>
        <v>4.8600000000000003</v>
      </c>
    </row>
    <row r="620" spans="1:7" x14ac:dyDescent="0.25">
      <c r="A620" s="2">
        <v>0</v>
      </c>
      <c r="B620" s="2" t="s">
        <v>18</v>
      </c>
      <c r="C620" s="2">
        <v>8</v>
      </c>
      <c r="D620" s="2">
        <v>1</v>
      </c>
      <c r="F620" t="str">
        <f>CONCATENATE(B620," ",C620, " ",D620)</f>
        <v xml:space="preserve"> parallel-propagate 8 1</v>
      </c>
      <c r="G620" s="3">
        <f xml:space="preserve"> 0 + 14.46</f>
        <v>14.46</v>
      </c>
    </row>
    <row r="621" spans="1:7" x14ac:dyDescent="0.25">
      <c r="A621" s="2">
        <v>0</v>
      </c>
      <c r="B621" s="2" t="s">
        <v>18</v>
      </c>
      <c r="C621" s="2">
        <v>8</v>
      </c>
      <c r="D621" s="2">
        <v>1</v>
      </c>
      <c r="F621" t="str">
        <f>CONCATENATE(B621," ",C621, " ",D621)</f>
        <v xml:space="preserve"> parallel-propagate 8 1</v>
      </c>
      <c r="G621" s="3">
        <f xml:space="preserve"> 0 + 7.08</f>
        <v>7.08</v>
      </c>
    </row>
    <row r="622" spans="1:7" x14ac:dyDescent="0.25">
      <c r="A622" s="2">
        <v>0</v>
      </c>
      <c r="B622" s="2" t="s">
        <v>18</v>
      </c>
      <c r="C622" s="2">
        <v>8</v>
      </c>
      <c r="D622" s="2">
        <v>1</v>
      </c>
      <c r="F622" t="str">
        <f>CONCATENATE(B622," ",C622, " ",D622)</f>
        <v xml:space="preserve"> parallel-propagate 8 1</v>
      </c>
      <c r="G622" s="3">
        <f xml:space="preserve"> 0 + 7.21</f>
        <v>7.21</v>
      </c>
    </row>
    <row r="623" spans="1:7" x14ac:dyDescent="0.25">
      <c r="A623" s="2">
        <v>0</v>
      </c>
      <c r="B623" s="2" t="s">
        <v>18</v>
      </c>
      <c r="C623" s="2">
        <v>8</v>
      </c>
      <c r="D623" s="2">
        <v>1</v>
      </c>
      <c r="F623" t="str">
        <f>CONCATENATE(B623," ",C623, " ",D623)</f>
        <v xml:space="preserve"> parallel-propagate 8 1</v>
      </c>
      <c r="G623" s="3">
        <f xml:space="preserve"> 0 + 12.15</f>
        <v>12.15</v>
      </c>
    </row>
    <row r="624" spans="1:7" x14ac:dyDescent="0.25">
      <c r="A624" s="2">
        <v>0</v>
      </c>
      <c r="B624" s="2" t="s">
        <v>18</v>
      </c>
      <c r="C624" s="2">
        <v>8</v>
      </c>
      <c r="D624" s="2">
        <v>1</v>
      </c>
      <c r="F624" t="str">
        <f>CONCATENATE(B624," ",C624, " ",D624)</f>
        <v xml:space="preserve"> parallel-propagate 8 1</v>
      </c>
      <c r="G624" s="3">
        <f xml:space="preserve"> 0 + 6.59</f>
        <v>6.59</v>
      </c>
    </row>
    <row r="625" spans="1:7" x14ac:dyDescent="0.25">
      <c r="A625" s="2">
        <v>0</v>
      </c>
      <c r="B625" s="2" t="s">
        <v>18</v>
      </c>
      <c r="C625" s="2">
        <v>8</v>
      </c>
      <c r="D625" s="2">
        <v>1</v>
      </c>
      <c r="F625" t="str">
        <f>CONCATENATE(B625," ",C625, " ",D625)</f>
        <v xml:space="preserve"> parallel-propagate 8 1</v>
      </c>
      <c r="G625" s="3">
        <f xml:space="preserve"> 0 + 6.6</f>
        <v>6.6</v>
      </c>
    </row>
    <row r="626" spans="1:7" x14ac:dyDescent="0.25">
      <c r="A626" s="2">
        <v>0</v>
      </c>
      <c r="B626" s="2" t="s">
        <v>18</v>
      </c>
      <c r="C626" s="2">
        <v>8</v>
      </c>
      <c r="D626" s="2">
        <v>1</v>
      </c>
      <c r="F626" t="str">
        <f>CONCATENATE(B626," ",C626, " ",D626)</f>
        <v xml:space="preserve"> parallel-propagate 8 1</v>
      </c>
      <c r="G626" s="3">
        <f xml:space="preserve"> 0 + 12.4</f>
        <v>12.4</v>
      </c>
    </row>
    <row r="627" spans="1:7" x14ac:dyDescent="0.25">
      <c r="A627" s="2">
        <v>0</v>
      </c>
      <c r="B627" s="2" t="s">
        <v>18</v>
      </c>
      <c r="C627" s="2">
        <v>8</v>
      </c>
      <c r="D627" s="2">
        <v>1</v>
      </c>
      <c r="F627" t="str">
        <f>CONCATENATE(B627," ",C627, " ",D627)</f>
        <v xml:space="preserve"> parallel-propagate 8 1</v>
      </c>
      <c r="G627" s="3">
        <f xml:space="preserve"> 0 + 5.64</f>
        <v>5.64</v>
      </c>
    </row>
    <row r="628" spans="1:7" x14ac:dyDescent="0.25">
      <c r="A628" s="2">
        <v>0</v>
      </c>
      <c r="B628" s="2" t="s">
        <v>18</v>
      </c>
      <c r="C628" s="2">
        <v>8</v>
      </c>
      <c r="D628" s="2">
        <v>1</v>
      </c>
      <c r="F628" t="str">
        <f>CONCATENATE(B628," ",C628, " ",D628)</f>
        <v xml:space="preserve"> parallel-propagate 8 1</v>
      </c>
      <c r="G628" s="3">
        <f xml:space="preserve"> 0 + 6.93</f>
        <v>6.93</v>
      </c>
    </row>
    <row r="629" spans="1:7" x14ac:dyDescent="0.25">
      <c r="A629" s="2">
        <v>0</v>
      </c>
      <c r="B629" s="2" t="s">
        <v>18</v>
      </c>
      <c r="C629" s="2">
        <v>8</v>
      </c>
      <c r="D629" s="2">
        <v>1</v>
      </c>
      <c r="F629" t="str">
        <f>CONCATENATE(B629," ",C629, " ",D629)</f>
        <v xml:space="preserve"> parallel-propagate 8 1</v>
      </c>
      <c r="G629" s="3">
        <f xml:space="preserve"> 0 + 15</f>
        <v>15</v>
      </c>
    </row>
    <row r="630" spans="1:7" x14ac:dyDescent="0.25">
      <c r="A630" s="2">
        <v>0</v>
      </c>
      <c r="B630" s="2" t="s">
        <v>18</v>
      </c>
      <c r="C630" s="2">
        <v>8</v>
      </c>
      <c r="D630" s="2">
        <v>1</v>
      </c>
      <c r="F630" t="str">
        <f>CONCATENATE(B630," ",C630, " ",D630)</f>
        <v xml:space="preserve"> parallel-propagate 8 1</v>
      </c>
      <c r="G630" s="3">
        <f xml:space="preserve"> 0 + 7.3</f>
        <v>7.3</v>
      </c>
    </row>
    <row r="631" spans="1:7" x14ac:dyDescent="0.25">
      <c r="A631" s="2">
        <v>0</v>
      </c>
      <c r="B631" s="2" t="s">
        <v>18</v>
      </c>
      <c r="C631" s="2">
        <v>8</v>
      </c>
      <c r="D631" s="2">
        <v>1</v>
      </c>
      <c r="F631" t="str">
        <f>CONCATENATE(B631," ",C631, " ",D631)</f>
        <v xml:space="preserve"> parallel-propagate 8 1</v>
      </c>
      <c r="G631" s="3">
        <f xml:space="preserve"> 0 + 4.85</f>
        <v>4.8499999999999996</v>
      </c>
    </row>
    <row r="632" spans="1:7" x14ac:dyDescent="0.25">
      <c r="A632" s="2">
        <v>0</v>
      </c>
      <c r="B632" s="2" t="s">
        <v>18</v>
      </c>
      <c r="C632" s="2">
        <v>8</v>
      </c>
      <c r="D632" s="2">
        <v>1</v>
      </c>
      <c r="F632" t="str">
        <f>CONCATENATE(B632," ",C632, " ",D632)</f>
        <v xml:space="preserve"> parallel-propagate 8 1</v>
      </c>
      <c r="G632" s="3">
        <f xml:space="preserve"> 0 + 11.95</f>
        <v>11.95</v>
      </c>
    </row>
    <row r="633" spans="1:7" x14ac:dyDescent="0.25">
      <c r="A633" s="2">
        <v>0</v>
      </c>
      <c r="B633" s="2" t="s">
        <v>18</v>
      </c>
      <c r="C633" s="2">
        <v>8</v>
      </c>
      <c r="D633" s="2">
        <v>1</v>
      </c>
      <c r="F633" t="str">
        <f>CONCATENATE(B633," ",C633, " ",D633)</f>
        <v xml:space="preserve"> parallel-propagate 8 1</v>
      </c>
      <c r="G633" s="3">
        <f xml:space="preserve"> 0 + 6</f>
        <v>6</v>
      </c>
    </row>
    <row r="634" spans="1:7" x14ac:dyDescent="0.25">
      <c r="A634" s="2">
        <v>0</v>
      </c>
      <c r="B634" s="2" t="s">
        <v>18</v>
      </c>
      <c r="C634" s="2">
        <v>8</v>
      </c>
      <c r="D634" s="2">
        <v>1</v>
      </c>
      <c r="F634" t="str">
        <f>CONCATENATE(B634," ",C634, " ",D634)</f>
        <v xml:space="preserve"> parallel-propagate 8 1</v>
      </c>
      <c r="G634" s="3">
        <f xml:space="preserve"> 0 + 4.86</f>
        <v>4.8600000000000003</v>
      </c>
    </row>
    <row r="635" spans="1:7" x14ac:dyDescent="0.25">
      <c r="A635" s="2">
        <v>0</v>
      </c>
      <c r="B635" s="2" t="s">
        <v>18</v>
      </c>
      <c r="C635" s="2">
        <v>8</v>
      </c>
      <c r="D635" s="2">
        <v>1</v>
      </c>
      <c r="F635" t="str">
        <f>CONCATENATE(B635," ",C635, " ",D635)</f>
        <v xml:space="preserve"> parallel-propagate 8 1</v>
      </c>
      <c r="G635" s="3">
        <f xml:space="preserve"> 0 + 9.72</f>
        <v>9.7200000000000006</v>
      </c>
    </row>
    <row r="636" spans="1:7" x14ac:dyDescent="0.25">
      <c r="A636" s="2">
        <v>0</v>
      </c>
      <c r="B636" s="2" t="s">
        <v>18</v>
      </c>
      <c r="C636" s="2">
        <v>8</v>
      </c>
      <c r="D636" s="2">
        <v>1</v>
      </c>
      <c r="F636" t="str">
        <f>CONCATENATE(B636," ",C636, " ",D636)</f>
        <v xml:space="preserve"> parallel-propagate 8 1</v>
      </c>
      <c r="G636" s="3">
        <f xml:space="preserve"> 0 + 4.87</f>
        <v>4.87</v>
      </c>
    </row>
    <row r="637" spans="1:7" x14ac:dyDescent="0.25">
      <c r="A637" s="2">
        <v>0</v>
      </c>
      <c r="B637" s="2" t="s">
        <v>18</v>
      </c>
      <c r="C637" s="2">
        <v>8</v>
      </c>
      <c r="D637" s="2">
        <v>1</v>
      </c>
      <c r="F637" t="str">
        <f>CONCATENATE(B637," ",C637, " ",D637)</f>
        <v xml:space="preserve"> parallel-propagate 8 1</v>
      </c>
      <c r="G637" s="3">
        <f xml:space="preserve"> 0 + 5.79</f>
        <v>5.79</v>
      </c>
    </row>
    <row r="638" spans="1:7" x14ac:dyDescent="0.25">
      <c r="A638" s="2">
        <v>0</v>
      </c>
      <c r="B638" s="2" t="s">
        <v>18</v>
      </c>
      <c r="C638" s="2">
        <v>8</v>
      </c>
      <c r="D638" s="2">
        <v>1</v>
      </c>
      <c r="F638" t="str">
        <f>CONCATENATE(B638," ",C638, " ",D638)</f>
        <v xml:space="preserve"> parallel-propagate 8 1</v>
      </c>
      <c r="G638" s="3">
        <f xml:space="preserve"> 0 + 10.06</f>
        <v>10.06</v>
      </c>
    </row>
    <row r="639" spans="1:7" x14ac:dyDescent="0.25">
      <c r="A639" s="2">
        <v>0</v>
      </c>
      <c r="B639" s="2" t="s">
        <v>18</v>
      </c>
      <c r="C639" s="2">
        <v>8</v>
      </c>
      <c r="D639" s="2">
        <v>1</v>
      </c>
      <c r="F639" t="str">
        <f>CONCATENATE(B639," ",C639, " ",D639)</f>
        <v xml:space="preserve"> parallel-propagate 8 1</v>
      </c>
      <c r="G639" s="3">
        <f xml:space="preserve"> 0 + 7.79</f>
        <v>7.79</v>
      </c>
    </row>
    <row r="640" spans="1:7" x14ac:dyDescent="0.25">
      <c r="A640" s="2">
        <v>0</v>
      </c>
      <c r="B640" s="2" t="s">
        <v>18</v>
      </c>
      <c r="C640" s="2">
        <v>8</v>
      </c>
      <c r="D640" s="2">
        <v>1</v>
      </c>
      <c r="F640" t="str">
        <f>CONCATENATE(B640," ",C640, " ",D640)</f>
        <v xml:space="preserve"> parallel-propagate 8 1</v>
      </c>
      <c r="G640" s="3">
        <f xml:space="preserve"> 0 + 5.2</f>
        <v>5.2</v>
      </c>
    </row>
    <row r="641" spans="1:7" x14ac:dyDescent="0.25">
      <c r="A641" s="2">
        <v>0</v>
      </c>
      <c r="B641" s="2" t="s">
        <v>18</v>
      </c>
      <c r="C641" s="2">
        <v>8</v>
      </c>
      <c r="D641" s="2">
        <v>1</v>
      </c>
      <c r="F641" t="str">
        <f>CONCATENATE(B641," ",C641, " ",D641)</f>
        <v xml:space="preserve"> parallel-propagate 8 1</v>
      </c>
      <c r="G641" s="3">
        <f xml:space="preserve"> 0 + 11.98</f>
        <v>11.98</v>
      </c>
    </row>
    <row r="642" spans="1:7" x14ac:dyDescent="0.25">
      <c r="A642" s="2">
        <v>0</v>
      </c>
      <c r="B642" s="2" t="s">
        <v>18</v>
      </c>
      <c r="C642" s="2">
        <v>8</v>
      </c>
      <c r="D642" s="2">
        <v>1</v>
      </c>
      <c r="F642" t="str">
        <f>CONCATENATE(B642," ",C642, " ",D642)</f>
        <v xml:space="preserve"> parallel-propagate 8 1</v>
      </c>
      <c r="G642" s="3">
        <f xml:space="preserve"> 0 + 10.59</f>
        <v>10.59</v>
      </c>
    </row>
    <row r="643" spans="1:7" x14ac:dyDescent="0.25">
      <c r="A643" s="2">
        <v>0</v>
      </c>
      <c r="B643" s="2" t="s">
        <v>18</v>
      </c>
      <c r="C643" s="2">
        <v>8</v>
      </c>
      <c r="D643" s="2">
        <v>1</v>
      </c>
      <c r="F643" t="str">
        <f>CONCATENATE(B643," ",C643, " ",D643)</f>
        <v xml:space="preserve"> parallel-propagate 8 1</v>
      </c>
      <c r="G643" s="3">
        <f xml:space="preserve"> 0 + 3.85</f>
        <v>3.85</v>
      </c>
    </row>
    <row r="644" spans="1:7" x14ac:dyDescent="0.25">
      <c r="A644" s="2">
        <v>0</v>
      </c>
      <c r="B644" s="2" t="s">
        <v>18</v>
      </c>
      <c r="C644" s="2">
        <v>8</v>
      </c>
      <c r="D644" s="2">
        <v>1</v>
      </c>
      <c r="F644" t="str">
        <f>CONCATENATE(B644," ",C644, " ",D644)</f>
        <v xml:space="preserve"> parallel-propagate 8 1</v>
      </c>
      <c r="G644" s="3">
        <f xml:space="preserve"> 0 + 11.78</f>
        <v>11.78</v>
      </c>
    </row>
    <row r="645" spans="1:7" x14ac:dyDescent="0.25">
      <c r="A645" s="2">
        <v>0</v>
      </c>
      <c r="B645" s="2" t="s">
        <v>18</v>
      </c>
      <c r="C645" s="2">
        <v>8</v>
      </c>
      <c r="D645" s="2">
        <v>1</v>
      </c>
      <c r="F645" t="str">
        <f>CONCATENATE(B645," ",C645, " ",D645)</f>
        <v xml:space="preserve"> parallel-propagate 8 1</v>
      </c>
      <c r="G645" s="3">
        <f xml:space="preserve"> 0 + 4.97</f>
        <v>4.97</v>
      </c>
    </row>
    <row r="646" spans="1:7" x14ac:dyDescent="0.25">
      <c r="A646" s="2">
        <v>0</v>
      </c>
      <c r="B646" s="2" t="s">
        <v>18</v>
      </c>
      <c r="C646" s="2">
        <v>8</v>
      </c>
      <c r="D646" s="2">
        <v>1</v>
      </c>
      <c r="F646" t="str">
        <f>CONCATENATE(B646," ",C646, " ",D646)</f>
        <v xml:space="preserve"> parallel-propagate 8 1</v>
      </c>
      <c r="G646" s="3">
        <f xml:space="preserve"> 0 + 5.4</f>
        <v>5.4</v>
      </c>
    </row>
    <row r="647" spans="1:7" x14ac:dyDescent="0.25">
      <c r="A647" s="2">
        <v>0</v>
      </c>
      <c r="B647" s="2" t="s">
        <v>18</v>
      </c>
      <c r="C647" s="2">
        <v>8</v>
      </c>
      <c r="D647" s="2">
        <v>1</v>
      </c>
      <c r="F647" t="str">
        <f>CONCATENATE(B647," ",C647, " ",D647)</f>
        <v xml:space="preserve"> parallel-propagate 8 1</v>
      </c>
      <c r="G647" s="3">
        <f xml:space="preserve"> 0 + 10.74</f>
        <v>10.74</v>
      </c>
    </row>
    <row r="648" spans="1:7" x14ac:dyDescent="0.25">
      <c r="A648" s="2">
        <v>0</v>
      </c>
      <c r="B648" s="2" t="s">
        <v>18</v>
      </c>
      <c r="C648" s="2">
        <v>8</v>
      </c>
      <c r="D648" s="2">
        <v>1</v>
      </c>
      <c r="F648" t="str">
        <f>CONCATENATE(B648," ",C648, " ",D648)</f>
        <v xml:space="preserve"> parallel-propagate 8 1</v>
      </c>
      <c r="G648" s="3">
        <f xml:space="preserve"> 0 + 6.64</f>
        <v>6.64</v>
      </c>
    </row>
    <row r="649" spans="1:7" x14ac:dyDescent="0.25">
      <c r="A649" s="2">
        <v>0</v>
      </c>
      <c r="B649" s="2" t="s">
        <v>18</v>
      </c>
      <c r="C649" s="2">
        <v>8</v>
      </c>
      <c r="D649" s="2">
        <v>1</v>
      </c>
      <c r="F649" t="str">
        <f>CONCATENATE(B649," ",C649, " ",D649)</f>
        <v xml:space="preserve"> parallel-propagate 8 1</v>
      </c>
      <c r="G649" s="3">
        <f xml:space="preserve"> 0 + 4.68</f>
        <v>4.68</v>
      </c>
    </row>
    <row r="650" spans="1:7" x14ac:dyDescent="0.25">
      <c r="A650" s="2">
        <v>0</v>
      </c>
      <c r="B650" s="2" t="s">
        <v>18</v>
      </c>
      <c r="C650" s="2">
        <v>8</v>
      </c>
      <c r="D650" s="2">
        <v>1</v>
      </c>
      <c r="F650" t="str">
        <f>CONCATENATE(B650," ",C650, " ",D650)</f>
        <v xml:space="preserve"> parallel-propagate 8 1</v>
      </c>
      <c r="G650" s="3">
        <f xml:space="preserve"> 0 + 11.8</f>
        <v>11.8</v>
      </c>
    </row>
    <row r="651" spans="1:7" x14ac:dyDescent="0.25">
      <c r="A651" s="2">
        <v>0</v>
      </c>
      <c r="B651" s="2" t="s">
        <v>18</v>
      </c>
      <c r="C651" s="2">
        <v>8</v>
      </c>
      <c r="D651" s="2">
        <v>1</v>
      </c>
      <c r="F651" t="str">
        <f>CONCATENATE(B651," ",C651, " ",D651)</f>
        <v xml:space="preserve"> parallel-propagate 8 1</v>
      </c>
      <c r="G651" s="3">
        <f xml:space="preserve"> 0 + 6.04</f>
        <v>6.04</v>
      </c>
    </row>
    <row r="652" spans="1:7" x14ac:dyDescent="0.25">
      <c r="A652" s="2">
        <v>0</v>
      </c>
      <c r="B652" s="2" t="s">
        <v>18</v>
      </c>
      <c r="C652" s="2">
        <v>8</v>
      </c>
      <c r="D652" s="2">
        <v>1</v>
      </c>
      <c r="F652" t="str">
        <f>CONCATENATE(B652," ",C652, " ",D652)</f>
        <v xml:space="preserve"> parallel-propagate 8 1</v>
      </c>
      <c r="G652" s="3">
        <f xml:space="preserve"> 0 + 5.3</f>
        <v>5.3</v>
      </c>
    </row>
    <row r="653" spans="1:7" x14ac:dyDescent="0.25">
      <c r="A653" s="2">
        <v>0</v>
      </c>
      <c r="B653" s="2" t="s">
        <v>18</v>
      </c>
      <c r="C653" s="2">
        <v>8</v>
      </c>
      <c r="D653" s="2">
        <v>1</v>
      </c>
      <c r="F653" t="str">
        <f>CONCATENATE(B653," ",C653, " ",D653)</f>
        <v xml:space="preserve"> parallel-propagate 8 1</v>
      </c>
      <c r="G653" s="3">
        <f xml:space="preserve"> 0 + 10.33</f>
        <v>10.33</v>
      </c>
    </row>
    <row r="654" spans="1:7" x14ac:dyDescent="0.25">
      <c r="A654" s="2">
        <v>0</v>
      </c>
      <c r="B654" s="2" t="s">
        <v>18</v>
      </c>
      <c r="C654" s="2">
        <v>8</v>
      </c>
      <c r="D654" s="2">
        <v>1</v>
      </c>
      <c r="F654" t="str">
        <f>CONCATENATE(B654," ",C654, " ",D654)</f>
        <v xml:space="preserve"> parallel-propagate 8 1</v>
      </c>
      <c r="G654" s="3">
        <f xml:space="preserve"> 0 + 5.9</f>
        <v>5.9</v>
      </c>
    </row>
    <row r="655" spans="1:7" x14ac:dyDescent="0.25">
      <c r="A655" s="2">
        <v>0</v>
      </c>
      <c r="B655" s="2" t="s">
        <v>18</v>
      </c>
      <c r="C655" s="2">
        <v>8</v>
      </c>
      <c r="D655" s="2">
        <v>1</v>
      </c>
      <c r="F655" t="str">
        <f>CONCATENATE(B655," ",C655, " ",D655)</f>
        <v xml:space="preserve"> parallel-propagate 8 1</v>
      </c>
      <c r="G655" s="3">
        <f xml:space="preserve"> 0 + 7.62</f>
        <v>7.62</v>
      </c>
    </row>
    <row r="656" spans="1:7" x14ac:dyDescent="0.25">
      <c r="A656" s="2">
        <v>0</v>
      </c>
      <c r="B656" s="2" t="s">
        <v>18</v>
      </c>
      <c r="C656" s="2">
        <v>8</v>
      </c>
      <c r="D656" s="2">
        <v>1</v>
      </c>
      <c r="F656" t="str">
        <f>CONCATENATE(B656," ",C656, " ",D656)</f>
        <v xml:space="preserve"> parallel-propagate 8 1</v>
      </c>
      <c r="G656" s="3">
        <f xml:space="preserve"> 0 + 12.99</f>
        <v>12.99</v>
      </c>
    </row>
    <row r="657" spans="1:7" x14ac:dyDescent="0.25">
      <c r="A657" s="2">
        <v>0</v>
      </c>
      <c r="B657" s="2" t="s">
        <v>18</v>
      </c>
      <c r="C657" s="2">
        <v>8</v>
      </c>
      <c r="D657" s="2">
        <v>1</v>
      </c>
      <c r="F657" t="str">
        <f>CONCATENATE(B657," ",C657, " ",D657)</f>
        <v xml:space="preserve"> parallel-propagate 8 1</v>
      </c>
      <c r="G657" s="3">
        <f xml:space="preserve"> 0 + 5.34</f>
        <v>5.34</v>
      </c>
    </row>
    <row r="658" spans="1:7" x14ac:dyDescent="0.25">
      <c r="A658" s="2">
        <v>0</v>
      </c>
      <c r="B658" s="2" t="s">
        <v>18</v>
      </c>
      <c r="C658" s="2">
        <v>8</v>
      </c>
      <c r="D658" s="2">
        <v>1</v>
      </c>
      <c r="F658" t="str">
        <f>CONCATENATE(B658," ",C658, " ",D658)</f>
        <v xml:space="preserve"> parallel-propagate 8 1</v>
      </c>
      <c r="G658" s="3">
        <f xml:space="preserve"> 0 + 6.36</f>
        <v>6.36</v>
      </c>
    </row>
    <row r="659" spans="1:7" x14ac:dyDescent="0.25">
      <c r="A659" s="2">
        <v>0</v>
      </c>
      <c r="B659" s="2" t="s">
        <v>18</v>
      </c>
      <c r="C659" s="2">
        <v>8</v>
      </c>
      <c r="D659" s="2">
        <v>1</v>
      </c>
      <c r="F659" t="str">
        <f>CONCATENATE(B659," ",C659, " ",D659)</f>
        <v xml:space="preserve"> parallel-propagate 8 1</v>
      </c>
      <c r="G659" s="3">
        <f xml:space="preserve"> 0 + 13.04</f>
        <v>13.04</v>
      </c>
    </row>
    <row r="660" spans="1:7" x14ac:dyDescent="0.25">
      <c r="A660" s="2">
        <v>0</v>
      </c>
      <c r="B660" s="2" t="s">
        <v>18</v>
      </c>
      <c r="C660" s="2">
        <v>8</v>
      </c>
      <c r="D660" s="2">
        <v>1</v>
      </c>
      <c r="F660" t="str">
        <f>CONCATENATE(B660," ",C660, " ",D660)</f>
        <v xml:space="preserve"> parallel-propagate 8 1</v>
      </c>
      <c r="G660" s="3">
        <f xml:space="preserve"> 0 + 6.95</f>
        <v>6.95</v>
      </c>
    </row>
    <row r="661" spans="1:7" x14ac:dyDescent="0.25">
      <c r="A661" s="2">
        <v>0</v>
      </c>
      <c r="B661" s="2" t="s">
        <v>18</v>
      </c>
      <c r="C661" s="2">
        <v>8</v>
      </c>
      <c r="D661" s="2">
        <v>1</v>
      </c>
      <c r="F661" t="str">
        <f>CONCATENATE(B661," ",C661, " ",D661)</f>
        <v xml:space="preserve"> parallel-propagate 8 1</v>
      </c>
      <c r="G661" s="3">
        <f xml:space="preserve"> 0 + 5.28</f>
        <v>5.28</v>
      </c>
    </row>
    <row r="662" spans="1:7" x14ac:dyDescent="0.25">
      <c r="A662" s="2">
        <v>0</v>
      </c>
      <c r="B662" s="2" t="s">
        <v>18</v>
      </c>
      <c r="C662" s="2">
        <v>8</v>
      </c>
      <c r="D662" s="2">
        <v>1</v>
      </c>
      <c r="F662" t="str">
        <f>CONCATENATE(B662," ",C662, " ",D662)</f>
        <v xml:space="preserve"> parallel-propagate 8 1</v>
      </c>
      <c r="G662" s="3">
        <f xml:space="preserve"> 0 + 10.2</f>
        <v>10.199999999999999</v>
      </c>
    </row>
    <row r="663" spans="1:7" x14ac:dyDescent="0.25">
      <c r="A663" s="2">
        <v>0</v>
      </c>
      <c r="B663" s="2" t="s">
        <v>18</v>
      </c>
      <c r="C663" s="2">
        <v>8</v>
      </c>
      <c r="D663" s="2">
        <v>1</v>
      </c>
      <c r="F663" t="str">
        <f>CONCATENATE(B663," ",C663, " ",D663)</f>
        <v xml:space="preserve"> parallel-propagate 8 1</v>
      </c>
      <c r="G663" s="3">
        <f xml:space="preserve"> 0 + 7.22</f>
        <v>7.22</v>
      </c>
    </row>
    <row r="664" spans="1:7" x14ac:dyDescent="0.25">
      <c r="A664" s="2">
        <v>0</v>
      </c>
      <c r="B664" s="2" t="s">
        <v>18</v>
      </c>
      <c r="C664" s="2">
        <v>8</v>
      </c>
      <c r="D664" s="2">
        <v>1</v>
      </c>
      <c r="F664" t="str">
        <f>CONCATENATE(B664," ",C664, " ",D664)</f>
        <v xml:space="preserve"> parallel-propagate 8 1</v>
      </c>
      <c r="G664" s="3">
        <f xml:space="preserve"> 0 + 3.72</f>
        <v>3.72</v>
      </c>
    </row>
    <row r="665" spans="1:7" x14ac:dyDescent="0.25">
      <c r="A665" s="2">
        <v>0</v>
      </c>
      <c r="B665" s="2" t="s">
        <v>18</v>
      </c>
      <c r="C665" s="2">
        <v>8</v>
      </c>
      <c r="D665" s="2">
        <v>1</v>
      </c>
      <c r="F665" t="str">
        <f>CONCATENATE(B665," ",C665, " ",D665)</f>
        <v xml:space="preserve"> parallel-propagate 8 1</v>
      </c>
      <c r="G665" s="3">
        <f xml:space="preserve"> 0 + 14.24</f>
        <v>14.24</v>
      </c>
    </row>
    <row r="666" spans="1:7" x14ac:dyDescent="0.25">
      <c r="A666" s="2">
        <v>0</v>
      </c>
      <c r="B666" s="2" t="s">
        <v>18</v>
      </c>
      <c r="C666" s="2">
        <v>8</v>
      </c>
      <c r="D666" s="2">
        <v>1</v>
      </c>
      <c r="F666" t="str">
        <f>CONCATENATE(B666," ",C666, " ",D666)</f>
        <v xml:space="preserve"> parallel-propagate 8 1</v>
      </c>
      <c r="G666" s="3">
        <f xml:space="preserve"> 0 + 11.62</f>
        <v>11.62</v>
      </c>
    </row>
    <row r="667" spans="1:7" x14ac:dyDescent="0.25">
      <c r="A667" s="2">
        <v>0</v>
      </c>
      <c r="B667" s="2" t="s">
        <v>18</v>
      </c>
      <c r="C667" s="2">
        <v>8</v>
      </c>
      <c r="D667" s="2">
        <v>1</v>
      </c>
      <c r="F667" t="str">
        <f>CONCATENATE(B667," ",C667, " ",D667)</f>
        <v xml:space="preserve"> parallel-propagate 8 1</v>
      </c>
      <c r="G667" s="3">
        <f xml:space="preserve"> 0 + 3.26</f>
        <v>3.26</v>
      </c>
    </row>
    <row r="668" spans="1:7" x14ac:dyDescent="0.25">
      <c r="A668" s="2">
        <v>0</v>
      </c>
      <c r="B668" s="2" t="s">
        <v>18</v>
      </c>
      <c r="C668" s="2">
        <v>8</v>
      </c>
      <c r="D668" s="2">
        <v>1</v>
      </c>
      <c r="F668" t="str">
        <f>CONCATENATE(B668," ",C668, " ",D668)</f>
        <v xml:space="preserve"> parallel-propagate 8 1</v>
      </c>
      <c r="G668" s="3">
        <f xml:space="preserve"> 0 + 12.76</f>
        <v>12.76</v>
      </c>
    </row>
    <row r="669" spans="1:7" x14ac:dyDescent="0.25">
      <c r="A669" s="2">
        <v>0</v>
      </c>
      <c r="B669" s="2" t="s">
        <v>18</v>
      </c>
      <c r="C669" s="2">
        <v>8</v>
      </c>
      <c r="D669" s="2">
        <v>1</v>
      </c>
      <c r="F669" t="str">
        <f>CONCATENATE(B669," ",C669, " ",D669)</f>
        <v xml:space="preserve"> parallel-propagate 8 1</v>
      </c>
      <c r="G669" s="3">
        <f xml:space="preserve"> 0 + 6.3</f>
        <v>6.3</v>
      </c>
    </row>
    <row r="670" spans="1:7" x14ac:dyDescent="0.25">
      <c r="A670" s="2">
        <v>0</v>
      </c>
      <c r="B670" s="2" t="s">
        <v>18</v>
      </c>
      <c r="C670" s="2">
        <v>8</v>
      </c>
      <c r="D670" s="2">
        <v>1</v>
      </c>
      <c r="F670" t="str">
        <f>CONCATENATE(B670," ",C670, " ",D670)</f>
        <v xml:space="preserve"> parallel-propagate 8 1</v>
      </c>
      <c r="G670" s="3">
        <f xml:space="preserve"> 0 + 5.04</f>
        <v>5.04</v>
      </c>
    </row>
    <row r="671" spans="1:7" x14ac:dyDescent="0.25">
      <c r="A671" s="2">
        <v>0</v>
      </c>
      <c r="B671" s="2" t="s">
        <v>18</v>
      </c>
      <c r="C671" s="2">
        <v>8</v>
      </c>
      <c r="D671" s="2">
        <v>1</v>
      </c>
      <c r="F671" t="str">
        <f>CONCATENATE(B671," ",C671, " ",D671)</f>
        <v xml:space="preserve"> parallel-propagate 8 1</v>
      </c>
      <c r="G671" s="3">
        <f xml:space="preserve"> 0 + 13.72</f>
        <v>13.72</v>
      </c>
    </row>
    <row r="672" spans="1:7" x14ac:dyDescent="0.25">
      <c r="A672" s="2">
        <v>0</v>
      </c>
      <c r="B672" s="2" t="s">
        <v>18</v>
      </c>
      <c r="C672" s="2">
        <v>8</v>
      </c>
      <c r="D672" s="2">
        <v>1</v>
      </c>
      <c r="F672" t="str">
        <f>CONCATENATE(B672," ",C672, " ",D672)</f>
        <v xml:space="preserve"> parallel-propagate 8 1</v>
      </c>
      <c r="G672" s="3">
        <f xml:space="preserve"> 0 + 5.78</f>
        <v>5.78</v>
      </c>
    </row>
    <row r="673" spans="1:7" x14ac:dyDescent="0.25">
      <c r="A673" s="2">
        <v>0</v>
      </c>
      <c r="B673" s="2" t="s">
        <v>18</v>
      </c>
      <c r="C673" s="2">
        <v>8</v>
      </c>
      <c r="D673" s="2">
        <v>1</v>
      </c>
      <c r="F673" t="str">
        <f>CONCATENATE(B673," ",C673, " ",D673)</f>
        <v xml:space="preserve"> parallel-propagate 8 1</v>
      </c>
      <c r="G673" s="3">
        <f xml:space="preserve"> 0 + 5.03</f>
        <v>5.03</v>
      </c>
    </row>
    <row r="674" spans="1:7" x14ac:dyDescent="0.25">
      <c r="A674" s="2">
        <v>0</v>
      </c>
      <c r="B674" s="2" t="s">
        <v>18</v>
      </c>
      <c r="C674" s="2">
        <v>8</v>
      </c>
      <c r="D674" s="2">
        <v>1</v>
      </c>
      <c r="F674" t="str">
        <f>CONCATENATE(B674," ",C674, " ",D674)</f>
        <v xml:space="preserve"> parallel-propagate 8 1</v>
      </c>
      <c r="G674" s="3">
        <f xml:space="preserve"> 0 + 13.66</f>
        <v>13.66</v>
      </c>
    </row>
    <row r="675" spans="1:7" x14ac:dyDescent="0.25">
      <c r="A675" s="2">
        <v>0</v>
      </c>
      <c r="B675" s="2" t="s">
        <v>18</v>
      </c>
      <c r="C675" s="2">
        <v>8</v>
      </c>
      <c r="D675" s="2">
        <v>1</v>
      </c>
      <c r="F675" t="str">
        <f>CONCATENATE(B675," ",C675, " ",D675)</f>
        <v xml:space="preserve"> parallel-propagate 8 1</v>
      </c>
      <c r="G675" s="3">
        <f xml:space="preserve"> 0 + 4.26</f>
        <v>4.26</v>
      </c>
    </row>
    <row r="676" spans="1:7" x14ac:dyDescent="0.25">
      <c r="A676" s="2">
        <v>0</v>
      </c>
      <c r="B676" s="2" t="s">
        <v>18</v>
      </c>
      <c r="C676" s="2">
        <v>8</v>
      </c>
      <c r="D676" s="2">
        <v>1</v>
      </c>
      <c r="F676" t="str">
        <f>CONCATENATE(B676," ",C676, " ",D676)</f>
        <v xml:space="preserve"> parallel-propagate 8 1</v>
      </c>
      <c r="G676" s="3">
        <f xml:space="preserve"> 0 + 5.41</f>
        <v>5.41</v>
      </c>
    </row>
    <row r="677" spans="1:7" x14ac:dyDescent="0.25">
      <c r="A677" s="2">
        <v>0</v>
      </c>
      <c r="B677" s="2" t="s">
        <v>18</v>
      </c>
      <c r="C677" s="2">
        <v>8</v>
      </c>
      <c r="D677" s="2">
        <v>1</v>
      </c>
      <c r="F677" t="str">
        <f>CONCATENATE(B677," ",C677, " ",D677)</f>
        <v xml:space="preserve"> parallel-propagate 8 1</v>
      </c>
      <c r="G677" s="3">
        <f xml:space="preserve"> 0 + 10.91</f>
        <v>10.91</v>
      </c>
    </row>
    <row r="678" spans="1:7" x14ac:dyDescent="0.25">
      <c r="A678" s="2">
        <v>0</v>
      </c>
      <c r="B678" s="2" t="s">
        <v>18</v>
      </c>
      <c r="C678" s="2">
        <v>8</v>
      </c>
      <c r="D678" s="2">
        <v>1</v>
      </c>
      <c r="F678" t="str">
        <f>CONCATENATE(B678," ",C678, " ",D678)</f>
        <v xml:space="preserve"> parallel-propagate 8 1</v>
      </c>
      <c r="G678" s="3">
        <f xml:space="preserve"> 0 + 4.5</f>
        <v>4.5</v>
      </c>
    </row>
    <row r="679" spans="1:7" x14ac:dyDescent="0.25">
      <c r="A679" s="2">
        <v>0</v>
      </c>
      <c r="B679" s="2" t="s">
        <v>18</v>
      </c>
      <c r="C679" s="2">
        <v>8</v>
      </c>
      <c r="D679" s="2">
        <v>1</v>
      </c>
      <c r="F679" t="str">
        <f>CONCATENATE(B679," ",C679, " ",D679)</f>
        <v xml:space="preserve"> parallel-propagate 8 1</v>
      </c>
      <c r="G679" s="3">
        <f xml:space="preserve"> 0 + 4.32</f>
        <v>4.32</v>
      </c>
    </row>
    <row r="680" spans="1:7" x14ac:dyDescent="0.25">
      <c r="A680" s="2">
        <v>0</v>
      </c>
      <c r="B680" s="2" t="s">
        <v>18</v>
      </c>
      <c r="C680" s="2">
        <v>8</v>
      </c>
      <c r="D680" s="2">
        <v>1</v>
      </c>
      <c r="F680" t="str">
        <f>CONCATENATE(B680," ",C680, " ",D680)</f>
        <v xml:space="preserve"> parallel-propagate 8 1</v>
      </c>
      <c r="G680" s="3">
        <f xml:space="preserve"> 0 + 14.3</f>
        <v>14.3</v>
      </c>
    </row>
    <row r="681" spans="1:7" x14ac:dyDescent="0.25">
      <c r="A681" s="2">
        <v>0</v>
      </c>
      <c r="B681" s="2" t="s">
        <v>18</v>
      </c>
      <c r="C681" s="2">
        <v>8</v>
      </c>
      <c r="D681" s="2">
        <v>1</v>
      </c>
      <c r="F681" t="str">
        <f>CONCATENATE(B681," ",C681, " ",D681)</f>
        <v xml:space="preserve"> parallel-propagate 8 1</v>
      </c>
      <c r="G681" s="3">
        <f xml:space="preserve"> 0 + 6.28</f>
        <v>6.28</v>
      </c>
    </row>
    <row r="682" spans="1:7" x14ac:dyDescent="0.25">
      <c r="A682" s="2">
        <v>0</v>
      </c>
      <c r="B682" s="2" t="s">
        <v>18</v>
      </c>
      <c r="C682" s="2">
        <v>8</v>
      </c>
      <c r="D682" s="2">
        <v>1</v>
      </c>
      <c r="F682" t="str">
        <f>CONCATENATE(B682," ",C682, " ",D682)</f>
        <v xml:space="preserve"> parallel-propagate 8 1</v>
      </c>
      <c r="G682" s="3">
        <f xml:space="preserve"> 0 + 4.39</f>
        <v>4.3899999999999997</v>
      </c>
    </row>
    <row r="683" spans="1:7" x14ac:dyDescent="0.25">
      <c r="A683" s="2">
        <v>0</v>
      </c>
      <c r="B683" s="2" t="s">
        <v>18</v>
      </c>
      <c r="C683" s="2">
        <v>8</v>
      </c>
      <c r="D683" s="2">
        <v>1</v>
      </c>
      <c r="F683" t="str">
        <f>CONCATENATE(B683," ",C683, " ",D683)</f>
        <v xml:space="preserve"> parallel-propagate 8 1</v>
      </c>
      <c r="G683" s="3">
        <f xml:space="preserve"> 0 + 14.04</f>
        <v>14.04</v>
      </c>
    </row>
    <row r="684" spans="1:7" x14ac:dyDescent="0.25">
      <c r="A684" s="2">
        <v>0</v>
      </c>
      <c r="B684" s="2" t="s">
        <v>18</v>
      </c>
      <c r="C684" s="2">
        <v>8</v>
      </c>
      <c r="D684" s="2">
        <v>1</v>
      </c>
      <c r="F684" t="str">
        <f>CONCATENATE(B684," ",C684, " ",D684)</f>
        <v xml:space="preserve"> parallel-propagate 8 1</v>
      </c>
      <c r="G684" s="3">
        <f xml:space="preserve"> 0 + 10.06</f>
        <v>10.06</v>
      </c>
    </row>
    <row r="685" spans="1:7" x14ac:dyDescent="0.25">
      <c r="A685" s="2">
        <v>0</v>
      </c>
      <c r="B685" s="2" t="s">
        <v>18</v>
      </c>
      <c r="C685" s="2">
        <v>8</v>
      </c>
      <c r="D685" s="2">
        <v>1</v>
      </c>
      <c r="F685" t="str">
        <f>CONCATENATE(B685," ",C685, " ",D685)</f>
        <v xml:space="preserve"> parallel-propagate 8 1</v>
      </c>
      <c r="G685" s="3">
        <f xml:space="preserve"> 0 + 6.68</f>
        <v>6.68</v>
      </c>
    </row>
    <row r="686" spans="1:7" x14ac:dyDescent="0.25">
      <c r="A686" s="2">
        <v>0</v>
      </c>
      <c r="B686" s="2" t="s">
        <v>18</v>
      </c>
      <c r="C686" s="2">
        <v>8</v>
      </c>
      <c r="D686" s="2">
        <v>1</v>
      </c>
      <c r="F686" t="str">
        <f>CONCATENATE(B686," ",C686, " ",D686)</f>
        <v xml:space="preserve"> parallel-propagate 8 1</v>
      </c>
      <c r="G686" s="3">
        <f xml:space="preserve"> 0 + 13.45</f>
        <v>13.45</v>
      </c>
    </row>
    <row r="687" spans="1:7" x14ac:dyDescent="0.25">
      <c r="A687" s="2">
        <v>0</v>
      </c>
      <c r="B687" s="2" t="s">
        <v>18</v>
      </c>
      <c r="C687" s="2">
        <v>8</v>
      </c>
      <c r="D687" s="2">
        <v>1</v>
      </c>
      <c r="F687" t="str">
        <f>CONCATENATE(B687," ",C687, " ",D687)</f>
        <v xml:space="preserve"> parallel-propagate 8 1</v>
      </c>
      <c r="G687" s="3">
        <f xml:space="preserve"> 0 + 6.97</f>
        <v>6.97</v>
      </c>
    </row>
    <row r="688" spans="1:7" x14ac:dyDescent="0.25">
      <c r="A688" s="2">
        <v>0</v>
      </c>
      <c r="B688" s="2" t="s">
        <v>18</v>
      </c>
      <c r="C688" s="2">
        <v>8</v>
      </c>
      <c r="D688" s="2">
        <v>1</v>
      </c>
      <c r="F688" t="str">
        <f>CONCATENATE(B688," ",C688, " ",D688)</f>
        <v xml:space="preserve"> parallel-propagate 8 1</v>
      </c>
      <c r="G688" s="3">
        <f xml:space="preserve"> 0 + 5.41</f>
        <v>5.41</v>
      </c>
    </row>
    <row r="689" spans="1:7" x14ac:dyDescent="0.25">
      <c r="A689" s="2">
        <v>0</v>
      </c>
      <c r="B689" s="2" t="s">
        <v>18</v>
      </c>
      <c r="C689" s="2">
        <v>8</v>
      </c>
      <c r="D689" s="2">
        <v>1</v>
      </c>
      <c r="F689" t="str">
        <f>CONCATENATE(B689," ",C689, " ",D689)</f>
        <v xml:space="preserve"> parallel-propagate 8 1</v>
      </c>
      <c r="G689" s="3">
        <f xml:space="preserve"> 0 + 12.94</f>
        <v>12.94</v>
      </c>
    </row>
    <row r="690" spans="1:7" x14ac:dyDescent="0.25">
      <c r="A690" s="2">
        <v>0</v>
      </c>
      <c r="B690" s="2" t="s">
        <v>18</v>
      </c>
      <c r="C690" s="2">
        <v>8</v>
      </c>
      <c r="D690" s="2">
        <v>1</v>
      </c>
      <c r="F690" t="str">
        <f>CONCATENATE(B690," ",C690, " ",D690)</f>
        <v xml:space="preserve"> parallel-propagate 8 1</v>
      </c>
      <c r="G690" s="3">
        <f xml:space="preserve"> 0 + 6.18</f>
        <v>6.18</v>
      </c>
    </row>
    <row r="691" spans="1:7" x14ac:dyDescent="0.25">
      <c r="A691" s="2">
        <v>0</v>
      </c>
      <c r="B691" s="2" t="s">
        <v>18</v>
      </c>
      <c r="C691" s="2">
        <v>8</v>
      </c>
      <c r="D691" s="2">
        <v>1</v>
      </c>
      <c r="F691" t="str">
        <f>CONCATENATE(B691," ",C691, " ",D691)</f>
        <v xml:space="preserve"> parallel-propagate 8 1</v>
      </c>
      <c r="G691" s="3">
        <f xml:space="preserve"> 0 + 4.55</f>
        <v>4.55</v>
      </c>
    </row>
    <row r="692" spans="1:7" x14ac:dyDescent="0.25">
      <c r="A692" s="2">
        <v>0</v>
      </c>
      <c r="B692" s="2" t="s">
        <v>18</v>
      </c>
      <c r="C692" s="2">
        <v>8</v>
      </c>
      <c r="D692" s="2">
        <v>1</v>
      </c>
      <c r="F692" t="str">
        <f>CONCATENATE(B692," ",C692, " ",D692)</f>
        <v xml:space="preserve"> parallel-propagate 8 1</v>
      </c>
      <c r="G692" s="3">
        <f xml:space="preserve"> 0 + 13.75</f>
        <v>13.75</v>
      </c>
    </row>
    <row r="693" spans="1:7" x14ac:dyDescent="0.25">
      <c r="A693" s="2">
        <v>0</v>
      </c>
      <c r="B693" s="2" t="s">
        <v>18</v>
      </c>
      <c r="C693" s="2">
        <v>8</v>
      </c>
      <c r="D693" s="2">
        <v>1</v>
      </c>
      <c r="F693" t="str">
        <f>CONCATENATE(B693," ",C693, " ",D693)</f>
        <v xml:space="preserve"> parallel-propagate 8 1</v>
      </c>
      <c r="G693" s="3">
        <f xml:space="preserve"> 0 + 6.18</f>
        <v>6.18</v>
      </c>
    </row>
    <row r="694" spans="1:7" x14ac:dyDescent="0.25">
      <c r="A694" s="2">
        <v>0</v>
      </c>
      <c r="B694" s="2" t="s">
        <v>18</v>
      </c>
      <c r="C694" s="2">
        <v>8</v>
      </c>
      <c r="D694" s="2">
        <v>1</v>
      </c>
      <c r="F694" t="str">
        <f>CONCATENATE(B694," ",C694, " ",D694)</f>
        <v xml:space="preserve"> parallel-propagate 8 1</v>
      </c>
      <c r="G694" s="3">
        <f xml:space="preserve"> 0 + 6.36</f>
        <v>6.36</v>
      </c>
    </row>
    <row r="695" spans="1:7" x14ac:dyDescent="0.25">
      <c r="A695" s="2">
        <v>0</v>
      </c>
      <c r="B695" s="2" t="s">
        <v>18</v>
      </c>
      <c r="C695" s="2">
        <v>8</v>
      </c>
      <c r="D695" s="2">
        <v>1</v>
      </c>
      <c r="F695" t="str">
        <f>CONCATENATE(B695," ",C695, " ",D695)</f>
        <v xml:space="preserve"> parallel-propagate 8 1</v>
      </c>
      <c r="G695" s="3">
        <f xml:space="preserve"> 0 + 12.5</f>
        <v>12.5</v>
      </c>
    </row>
    <row r="696" spans="1:7" x14ac:dyDescent="0.25">
      <c r="A696" s="2">
        <v>0</v>
      </c>
      <c r="B696" s="2" t="s">
        <v>18</v>
      </c>
      <c r="C696" s="2">
        <v>8</v>
      </c>
      <c r="D696" s="2">
        <v>1</v>
      </c>
      <c r="F696" t="str">
        <f>CONCATENATE(B696," ",C696, " ",D696)</f>
        <v xml:space="preserve"> parallel-propagate 8 1</v>
      </c>
      <c r="G696" s="3">
        <f xml:space="preserve"> 0 + 5.59</f>
        <v>5.59</v>
      </c>
    </row>
    <row r="697" spans="1:7" x14ac:dyDescent="0.25">
      <c r="A697" s="2">
        <v>0</v>
      </c>
      <c r="B697" s="2" t="s">
        <v>18</v>
      </c>
      <c r="C697" s="2">
        <v>8</v>
      </c>
      <c r="D697" s="2">
        <v>1</v>
      </c>
      <c r="F697" t="str">
        <f>CONCATENATE(B697," ",C697, " ",D697)</f>
        <v xml:space="preserve"> parallel-propagate 8 1</v>
      </c>
      <c r="G697" s="3">
        <f xml:space="preserve"> 0 + 5.38</f>
        <v>5.38</v>
      </c>
    </row>
    <row r="698" spans="1:7" x14ac:dyDescent="0.25">
      <c r="A698" s="2">
        <v>0</v>
      </c>
      <c r="B698" s="2" t="s">
        <v>18</v>
      </c>
      <c r="C698" s="2">
        <v>8</v>
      </c>
      <c r="D698" s="2">
        <v>1</v>
      </c>
      <c r="F698" t="str">
        <f>CONCATENATE(B698," ",C698, " ",D698)</f>
        <v xml:space="preserve"> parallel-propagate 8 1</v>
      </c>
      <c r="G698" s="3">
        <f xml:space="preserve"> 0 + 16.24</f>
        <v>16.239999999999998</v>
      </c>
    </row>
    <row r="699" spans="1:7" x14ac:dyDescent="0.25">
      <c r="A699" s="2">
        <v>0</v>
      </c>
      <c r="B699" s="2" t="s">
        <v>18</v>
      </c>
      <c r="C699" s="2">
        <v>8</v>
      </c>
      <c r="D699" s="2">
        <v>1</v>
      </c>
      <c r="F699" t="str">
        <f>CONCATENATE(B699," ",C699, " ",D699)</f>
        <v xml:space="preserve"> parallel-propagate 8 1</v>
      </c>
      <c r="G699" s="3">
        <f xml:space="preserve"> 0 + 8.5</f>
        <v>8.5</v>
      </c>
    </row>
    <row r="700" spans="1:7" x14ac:dyDescent="0.25">
      <c r="A700" s="2">
        <v>0</v>
      </c>
      <c r="B700" s="2" t="s">
        <v>18</v>
      </c>
      <c r="C700" s="2">
        <v>8</v>
      </c>
      <c r="D700" s="2">
        <v>1</v>
      </c>
      <c r="F700" t="str">
        <f>CONCATENATE(B700," ",C700, " ",D700)</f>
        <v xml:space="preserve"> parallel-propagate 8 1</v>
      </c>
      <c r="G700" s="3">
        <f xml:space="preserve"> 0 + 8.68</f>
        <v>8.68</v>
      </c>
    </row>
    <row r="701" spans="1:7" x14ac:dyDescent="0.25">
      <c r="A701" s="2">
        <v>0</v>
      </c>
      <c r="B701" s="2" t="s">
        <v>18</v>
      </c>
      <c r="C701" s="2">
        <v>8</v>
      </c>
      <c r="D701" s="2">
        <v>1</v>
      </c>
      <c r="F701" t="str">
        <f>CONCATENATE(B701," ",C701, " ",D701)</f>
        <v xml:space="preserve"> parallel-propagate 8 1</v>
      </c>
      <c r="G701" s="3">
        <f xml:space="preserve"> 0 + 11.98</f>
        <v>11.98</v>
      </c>
    </row>
    <row r="702" spans="1:7" x14ac:dyDescent="0.25">
      <c r="A702" s="2">
        <v>0</v>
      </c>
      <c r="B702" s="2" t="s">
        <v>18</v>
      </c>
      <c r="C702" s="2">
        <v>8</v>
      </c>
      <c r="D702" s="2">
        <v>1</v>
      </c>
      <c r="F702" t="str">
        <f>CONCATENATE(B702," ",C702, " ",D702)</f>
        <v xml:space="preserve"> parallel-propagate 8 1</v>
      </c>
      <c r="G702" s="3">
        <f xml:space="preserve"> 0 + 8.34</f>
        <v>8.34</v>
      </c>
    </row>
    <row r="703" spans="1:7" x14ac:dyDescent="0.25">
      <c r="A703" s="2">
        <v>0</v>
      </c>
      <c r="B703" s="2" t="s">
        <v>18</v>
      </c>
      <c r="C703" s="2">
        <v>8</v>
      </c>
      <c r="D703" s="2">
        <v>1</v>
      </c>
      <c r="F703" t="str">
        <f>CONCATENATE(B703," ",C703, " ",D703)</f>
        <v xml:space="preserve"> parallel-propagate 8 1</v>
      </c>
      <c r="G703" s="3">
        <f xml:space="preserve"> 0 + 6.3</f>
        <v>6.3</v>
      </c>
    </row>
    <row r="704" spans="1:7" x14ac:dyDescent="0.25">
      <c r="A704" s="2">
        <v>0</v>
      </c>
      <c r="B704" s="2" t="s">
        <v>18</v>
      </c>
      <c r="C704" s="2">
        <v>8</v>
      </c>
      <c r="D704" s="2">
        <v>1</v>
      </c>
      <c r="F704" t="str">
        <f>CONCATENATE(B704," ",C704, " ",D704)</f>
        <v xml:space="preserve"> parallel-propagate 8 1</v>
      </c>
      <c r="G704" s="3">
        <f xml:space="preserve"> 0 + 14.54</f>
        <v>14.54</v>
      </c>
    </row>
    <row r="705" spans="1:7" x14ac:dyDescent="0.25">
      <c r="A705" s="2">
        <v>0</v>
      </c>
      <c r="B705" s="2" t="s">
        <v>18</v>
      </c>
      <c r="C705" s="2">
        <v>8</v>
      </c>
      <c r="D705" s="2">
        <v>1</v>
      </c>
      <c r="F705" t="str">
        <f>CONCATENATE(B705," ",C705, " ",D705)</f>
        <v xml:space="preserve"> parallel-propagate 8 1</v>
      </c>
      <c r="G705" s="3">
        <f xml:space="preserve"> 0 + 3.06</f>
        <v>3.06</v>
      </c>
    </row>
    <row r="706" spans="1:7" x14ac:dyDescent="0.25">
      <c r="A706" s="2">
        <v>0</v>
      </c>
      <c r="B706" s="2" t="s">
        <v>18</v>
      </c>
      <c r="C706" s="2">
        <v>8</v>
      </c>
      <c r="D706" s="2">
        <v>1</v>
      </c>
      <c r="F706" t="str">
        <f>CONCATENATE(B706," ",C706, " ",D706)</f>
        <v xml:space="preserve"> parallel-propagate 8 1</v>
      </c>
      <c r="G706" s="3">
        <f xml:space="preserve"> 0 + 5.23</f>
        <v>5.23</v>
      </c>
    </row>
    <row r="707" spans="1:7" x14ac:dyDescent="0.25">
      <c r="A707" s="2">
        <v>0</v>
      </c>
      <c r="B707" s="2" t="s">
        <v>18</v>
      </c>
      <c r="C707" s="2">
        <v>8</v>
      </c>
      <c r="D707" s="2">
        <v>1</v>
      </c>
      <c r="F707" t="str">
        <f>CONCATENATE(B707," ",C707, " ",D707)</f>
        <v xml:space="preserve"> parallel-propagate 8 1</v>
      </c>
      <c r="G707" s="3">
        <f xml:space="preserve"> 0 + 13.26</f>
        <v>13.26</v>
      </c>
    </row>
    <row r="708" spans="1:7" x14ac:dyDescent="0.25">
      <c r="A708" s="2">
        <v>0</v>
      </c>
      <c r="B708" s="2" t="s">
        <v>18</v>
      </c>
      <c r="C708" s="2">
        <v>8</v>
      </c>
      <c r="D708" s="2">
        <v>1</v>
      </c>
      <c r="F708" t="str">
        <f>CONCATENATE(B708," ",C708, " ",D708)</f>
        <v xml:space="preserve"> parallel-propagate 8 1</v>
      </c>
      <c r="G708" s="3">
        <f xml:space="preserve"> 0 + 5.92</f>
        <v>5.92</v>
      </c>
    </row>
    <row r="709" spans="1:7" x14ac:dyDescent="0.25">
      <c r="A709" s="2">
        <v>0</v>
      </c>
      <c r="B709" s="2" t="s">
        <v>18</v>
      </c>
      <c r="C709" s="2">
        <v>8</v>
      </c>
      <c r="D709" s="2">
        <v>1</v>
      </c>
      <c r="F709" t="str">
        <f>CONCATENATE(B709," ",C709, " ",D709)</f>
        <v xml:space="preserve"> parallel-propagate 8 1</v>
      </c>
      <c r="G709" s="3">
        <f xml:space="preserve"> 0 + 6.13</f>
        <v>6.13</v>
      </c>
    </row>
    <row r="710" spans="1:7" x14ac:dyDescent="0.25">
      <c r="A710" s="2">
        <v>0</v>
      </c>
      <c r="B710" s="2" t="s">
        <v>18</v>
      </c>
      <c r="C710" s="2">
        <v>8</v>
      </c>
      <c r="D710" s="2">
        <v>1</v>
      </c>
      <c r="F710" t="str">
        <f>CONCATENATE(B710," ",C710, " ",D710)</f>
        <v xml:space="preserve"> parallel-propagate 8 1</v>
      </c>
      <c r="G710" s="3">
        <f xml:space="preserve"> 0 + 13.87</f>
        <v>13.87</v>
      </c>
    </row>
    <row r="711" spans="1:7" x14ac:dyDescent="0.25">
      <c r="A711" s="2">
        <v>0</v>
      </c>
      <c r="B711" s="2" t="s">
        <v>18</v>
      </c>
      <c r="C711" s="2">
        <v>8</v>
      </c>
      <c r="D711" s="2">
        <v>1</v>
      </c>
      <c r="F711" t="str">
        <f>CONCATENATE(B711," ",C711, " ",D711)</f>
        <v xml:space="preserve"> parallel-propagate 8 1</v>
      </c>
      <c r="G711" s="3">
        <f xml:space="preserve"> 0 + 6.98</f>
        <v>6.98</v>
      </c>
    </row>
    <row r="712" spans="1:7" x14ac:dyDescent="0.25">
      <c r="A712" s="2">
        <v>0</v>
      </c>
      <c r="B712" s="2" t="s">
        <v>18</v>
      </c>
      <c r="C712" s="2">
        <v>8</v>
      </c>
      <c r="D712" s="2">
        <v>1</v>
      </c>
      <c r="F712" t="str">
        <f>CONCATENATE(B712," ",C712, " ",D712)</f>
        <v xml:space="preserve"> parallel-propagate 8 1</v>
      </c>
      <c r="G712" s="3">
        <f xml:space="preserve"> 0 + 6.98</f>
        <v>6.98</v>
      </c>
    </row>
    <row r="713" spans="1:7" x14ac:dyDescent="0.25">
      <c r="A713" s="2">
        <v>0</v>
      </c>
      <c r="B713" s="2" t="s">
        <v>18</v>
      </c>
      <c r="C713" s="2">
        <v>8</v>
      </c>
      <c r="D713" s="2">
        <v>1</v>
      </c>
      <c r="F713" t="str">
        <f>CONCATENATE(B713," ",C713, " ",D713)</f>
        <v xml:space="preserve"> parallel-propagate 8 1</v>
      </c>
      <c r="G713" s="3">
        <f xml:space="preserve"> 0 + 16.34</f>
        <v>16.34</v>
      </c>
    </row>
    <row r="714" spans="1:7" x14ac:dyDescent="0.25">
      <c r="A714" s="2">
        <v>0</v>
      </c>
      <c r="B714" s="2" t="s">
        <v>18</v>
      </c>
      <c r="C714" s="2">
        <v>8</v>
      </c>
      <c r="D714" s="2">
        <v>1</v>
      </c>
      <c r="F714" t="str">
        <f>CONCATENATE(B714," ",C714, " ",D714)</f>
        <v xml:space="preserve"> parallel-propagate 8 1</v>
      </c>
      <c r="G714" s="3">
        <f xml:space="preserve"> 0 + 7.05</f>
        <v>7.05</v>
      </c>
    </row>
    <row r="715" spans="1:7" x14ac:dyDescent="0.25">
      <c r="A715" s="2">
        <v>0</v>
      </c>
      <c r="B715" s="2" t="s">
        <v>18</v>
      </c>
      <c r="C715" s="2">
        <v>8</v>
      </c>
      <c r="D715" s="2">
        <v>1</v>
      </c>
      <c r="F715" t="str">
        <f>CONCATENATE(B715," ",C715, " ",D715)</f>
        <v xml:space="preserve"> parallel-propagate 8 1</v>
      </c>
      <c r="G715" s="3">
        <f xml:space="preserve"> 0 + 6.19</f>
        <v>6.19</v>
      </c>
    </row>
    <row r="716" spans="1:7" x14ac:dyDescent="0.25">
      <c r="A716" s="2">
        <v>0</v>
      </c>
      <c r="B716" s="2" t="s">
        <v>18</v>
      </c>
      <c r="C716" s="2">
        <v>8</v>
      </c>
      <c r="D716" s="2">
        <v>1</v>
      </c>
      <c r="F716" t="str">
        <f>CONCATENATE(B716," ",C716, " ",D716)</f>
        <v xml:space="preserve"> parallel-propagate 8 1</v>
      </c>
      <c r="G716" s="3">
        <f xml:space="preserve"> 0 + 16.65</f>
        <v>16.649999999999999</v>
      </c>
    </row>
    <row r="717" spans="1:7" x14ac:dyDescent="0.25">
      <c r="A717" s="2">
        <v>0</v>
      </c>
      <c r="B717" s="2" t="s">
        <v>18</v>
      </c>
      <c r="C717" s="2">
        <v>8</v>
      </c>
      <c r="D717" s="2">
        <v>1</v>
      </c>
      <c r="F717" t="str">
        <f>CONCATENATE(B717," ",C717, " ",D717)</f>
        <v xml:space="preserve"> parallel-propagate 8 1</v>
      </c>
      <c r="G717" s="3">
        <f xml:space="preserve"> 0 + 8.54</f>
        <v>8.5399999999999991</v>
      </c>
    </row>
    <row r="718" spans="1:7" x14ac:dyDescent="0.25">
      <c r="A718" s="2">
        <v>0</v>
      </c>
      <c r="B718" s="2" t="s">
        <v>18</v>
      </c>
      <c r="C718" s="2">
        <v>8</v>
      </c>
      <c r="D718" s="2">
        <v>1</v>
      </c>
      <c r="F718" t="str">
        <f>CONCATENATE(B718," ",C718, " ",D718)</f>
        <v xml:space="preserve"> parallel-propagate 8 1</v>
      </c>
      <c r="G718" s="3">
        <f xml:space="preserve"> 0 + 7.67</f>
        <v>7.67</v>
      </c>
    </row>
    <row r="719" spans="1:7" x14ac:dyDescent="0.25">
      <c r="A719" s="2">
        <v>0</v>
      </c>
      <c r="B719" s="2" t="s">
        <v>18</v>
      </c>
      <c r="C719" s="2">
        <v>8</v>
      </c>
      <c r="D719" s="2">
        <v>1</v>
      </c>
      <c r="F719" t="str">
        <f>CONCATENATE(B719," ",C719, " ",D719)</f>
        <v xml:space="preserve"> parallel-propagate 8 1</v>
      </c>
      <c r="G719" s="3">
        <f xml:space="preserve"> 0 + 19.77</f>
        <v>19.77</v>
      </c>
    </row>
    <row r="720" spans="1:7" x14ac:dyDescent="0.25">
      <c r="A720" s="2">
        <v>0</v>
      </c>
      <c r="B720" s="2" t="s">
        <v>18</v>
      </c>
      <c r="C720" s="2">
        <v>8</v>
      </c>
      <c r="D720" s="2">
        <v>1</v>
      </c>
      <c r="F720" t="str">
        <f>CONCATENATE(B720," ",C720, " ",D720)</f>
        <v xml:space="preserve"> parallel-propagate 8 1</v>
      </c>
      <c r="G720" s="3">
        <f xml:space="preserve"> 0 + 7.74</f>
        <v>7.74</v>
      </c>
    </row>
    <row r="721" spans="1:7" x14ac:dyDescent="0.25">
      <c r="A721" s="2">
        <v>0</v>
      </c>
      <c r="B721" s="2" t="s">
        <v>18</v>
      </c>
      <c r="C721" s="2">
        <v>8</v>
      </c>
      <c r="D721" s="2">
        <v>1</v>
      </c>
      <c r="F721" t="str">
        <f>CONCATENATE(B721," ",C721, " ",D721)</f>
        <v xml:space="preserve"> parallel-propagate 8 1</v>
      </c>
      <c r="G721" s="3">
        <f xml:space="preserve"> 0 + 6.55</f>
        <v>6.55</v>
      </c>
    </row>
    <row r="722" spans="1:7" x14ac:dyDescent="0.25">
      <c r="A722" s="2">
        <v>0</v>
      </c>
      <c r="B722" s="2" t="s">
        <v>18</v>
      </c>
      <c r="C722" s="2">
        <v>8</v>
      </c>
      <c r="D722" s="2">
        <v>1</v>
      </c>
      <c r="F722" t="str">
        <f>CONCATENATE(B722," ",C722, " ",D722)</f>
        <v xml:space="preserve"> parallel-propagate 8 1</v>
      </c>
      <c r="G722" s="3">
        <f xml:space="preserve"> 0 + 13.65</f>
        <v>13.65</v>
      </c>
    </row>
    <row r="723" spans="1:7" x14ac:dyDescent="0.25">
      <c r="A723" s="2">
        <v>0</v>
      </c>
      <c r="B723" s="2" t="s">
        <v>18</v>
      </c>
      <c r="C723" s="2">
        <v>8</v>
      </c>
      <c r="D723" s="2">
        <v>1</v>
      </c>
      <c r="F723" t="str">
        <f>CONCATENATE(B723," ",C723, " ",D723)</f>
        <v xml:space="preserve"> parallel-propagate 8 1</v>
      </c>
      <c r="G723" s="3">
        <f xml:space="preserve"> 0 + 7.67</f>
        <v>7.67</v>
      </c>
    </row>
    <row r="724" spans="1:7" x14ac:dyDescent="0.25">
      <c r="A724" s="2">
        <v>0</v>
      </c>
      <c r="B724" s="2" t="s">
        <v>18</v>
      </c>
      <c r="C724" s="2">
        <v>8</v>
      </c>
      <c r="D724" s="2">
        <v>1</v>
      </c>
      <c r="F724" t="str">
        <f>CONCATENATE(B724," ",C724, " ",D724)</f>
        <v xml:space="preserve"> parallel-propagate 8 1</v>
      </c>
      <c r="G724" s="3">
        <f xml:space="preserve"> 0 + 5.96</f>
        <v>5.96</v>
      </c>
    </row>
    <row r="725" spans="1:7" x14ac:dyDescent="0.25">
      <c r="A725" s="2">
        <v>0</v>
      </c>
      <c r="B725" s="2" t="s">
        <v>18</v>
      </c>
      <c r="C725" s="2">
        <v>8</v>
      </c>
      <c r="D725" s="2">
        <v>1</v>
      </c>
      <c r="F725" t="str">
        <f>CONCATENATE(B725," ",C725, " ",D725)</f>
        <v xml:space="preserve"> parallel-propagate 8 1</v>
      </c>
      <c r="G725" s="3">
        <f xml:space="preserve"> 0 + 13.2</f>
        <v>13.2</v>
      </c>
    </row>
    <row r="726" spans="1:7" x14ac:dyDescent="0.25">
      <c r="A726" s="2">
        <v>0</v>
      </c>
      <c r="B726" s="2" t="s">
        <v>18</v>
      </c>
      <c r="C726" s="2">
        <v>8</v>
      </c>
      <c r="D726" s="2">
        <v>1</v>
      </c>
      <c r="F726" t="str">
        <f>CONCATENATE(B726," ",C726, " ",D726)</f>
        <v xml:space="preserve"> parallel-propagate 8 1</v>
      </c>
      <c r="G726" s="3">
        <f xml:space="preserve"> 0 + 7.22</f>
        <v>7.22</v>
      </c>
    </row>
    <row r="727" spans="1:7" x14ac:dyDescent="0.25">
      <c r="A727" s="2">
        <v>0</v>
      </c>
      <c r="B727" s="2" t="s">
        <v>18</v>
      </c>
      <c r="C727" s="2">
        <v>8</v>
      </c>
      <c r="D727" s="2">
        <v>1</v>
      </c>
      <c r="F727" t="str">
        <f>CONCATENATE(B727," ",C727, " ",D727)</f>
        <v xml:space="preserve"> parallel-propagate 8 1</v>
      </c>
      <c r="G727" s="3">
        <f xml:space="preserve"> 0 + 5.11</f>
        <v>5.1100000000000003</v>
      </c>
    </row>
    <row r="728" spans="1:7" x14ac:dyDescent="0.25">
      <c r="A728" s="2">
        <v>0</v>
      </c>
      <c r="B728" s="2" t="s">
        <v>18</v>
      </c>
      <c r="C728" s="2">
        <v>8</v>
      </c>
      <c r="D728" s="2">
        <v>1</v>
      </c>
      <c r="F728" t="str">
        <f>CONCATENATE(B728," ",C728, " ",D728)</f>
        <v xml:space="preserve"> parallel-propagate 8 1</v>
      </c>
      <c r="G728" s="3">
        <f xml:space="preserve"> 0 + 15.06</f>
        <v>15.06</v>
      </c>
    </row>
    <row r="729" spans="1:7" x14ac:dyDescent="0.25">
      <c r="A729" s="2">
        <v>0</v>
      </c>
      <c r="B729" s="2" t="s">
        <v>18</v>
      </c>
      <c r="C729" s="2">
        <v>8</v>
      </c>
      <c r="D729" s="2">
        <v>1</v>
      </c>
      <c r="F729" t="str">
        <f>CONCATENATE(B729," ",C729, " ",D729)</f>
        <v xml:space="preserve"> parallel-propagate 8 1</v>
      </c>
      <c r="G729" s="3">
        <f xml:space="preserve"> 0 + 8.07</f>
        <v>8.07</v>
      </c>
    </row>
    <row r="730" spans="1:7" x14ac:dyDescent="0.25">
      <c r="A730" s="2">
        <v>0</v>
      </c>
      <c r="B730" s="2" t="s">
        <v>18</v>
      </c>
      <c r="C730" s="2">
        <v>8</v>
      </c>
      <c r="D730" s="2">
        <v>1</v>
      </c>
      <c r="F730" t="str">
        <f>CONCATENATE(B730," ",C730, " ",D730)</f>
        <v xml:space="preserve"> parallel-propagate 8 1</v>
      </c>
      <c r="G730" s="3">
        <f xml:space="preserve"> 0 + 6.28</f>
        <v>6.28</v>
      </c>
    </row>
    <row r="731" spans="1:7" x14ac:dyDescent="0.25">
      <c r="A731" s="2">
        <v>0</v>
      </c>
      <c r="B731" s="2" t="s">
        <v>18</v>
      </c>
      <c r="C731" s="2">
        <v>8</v>
      </c>
      <c r="D731" s="2">
        <v>1</v>
      </c>
      <c r="F731" t="str">
        <f>CONCATENATE(B731," ",C731, " ",D731)</f>
        <v xml:space="preserve"> parallel-propagate 8 1</v>
      </c>
      <c r="G731" s="3">
        <f xml:space="preserve"> 0 + 10.48</f>
        <v>10.48</v>
      </c>
    </row>
    <row r="732" spans="1:7" x14ac:dyDescent="0.25">
      <c r="A732" s="2">
        <v>0</v>
      </c>
      <c r="B732" s="2" t="s">
        <v>18</v>
      </c>
      <c r="C732" s="2">
        <v>8</v>
      </c>
      <c r="D732" s="2">
        <v>1</v>
      </c>
      <c r="F732" t="str">
        <f>CONCATENATE(B732," ",C732, " ",D732)</f>
        <v xml:space="preserve"> parallel-propagate 8 1</v>
      </c>
      <c r="G732" s="3">
        <f xml:space="preserve"> 0 + 6.75</f>
        <v>6.75</v>
      </c>
    </row>
    <row r="733" spans="1:7" x14ac:dyDescent="0.25">
      <c r="A733" s="2">
        <v>0</v>
      </c>
      <c r="B733" s="2" t="s">
        <v>18</v>
      </c>
      <c r="C733" s="2">
        <v>8</v>
      </c>
      <c r="D733" s="2">
        <v>1</v>
      </c>
      <c r="F733" t="str">
        <f>CONCATENATE(B733," ",C733, " ",D733)</f>
        <v xml:space="preserve"> parallel-propagate 8 1</v>
      </c>
      <c r="G733" s="3">
        <f xml:space="preserve"> 0 + 4.79</f>
        <v>4.79</v>
      </c>
    </row>
    <row r="734" spans="1:7" x14ac:dyDescent="0.25">
      <c r="A734" s="2">
        <v>0</v>
      </c>
      <c r="B734" s="2" t="s">
        <v>18</v>
      </c>
      <c r="C734" s="2">
        <v>8</v>
      </c>
      <c r="D734" s="2">
        <v>1</v>
      </c>
      <c r="F734" t="str">
        <f>CONCATENATE(B734," ",C734, " ",D734)</f>
        <v xml:space="preserve"> parallel-propagate 8 1</v>
      </c>
      <c r="G734" s="3">
        <f xml:space="preserve"> 0 + 18.63</f>
        <v>18.63</v>
      </c>
    </row>
    <row r="735" spans="1:7" x14ac:dyDescent="0.25">
      <c r="A735" s="2">
        <v>0</v>
      </c>
      <c r="B735" s="2" t="s">
        <v>18</v>
      </c>
      <c r="C735" s="2">
        <v>8</v>
      </c>
      <c r="D735" s="2">
        <v>1</v>
      </c>
      <c r="F735" t="str">
        <f>CONCATENATE(B735," ",C735, " ",D735)</f>
        <v xml:space="preserve"> parallel-propagate 8 1</v>
      </c>
      <c r="G735" s="3">
        <f xml:space="preserve"> 0 + 6.69</f>
        <v>6.69</v>
      </c>
    </row>
    <row r="736" spans="1:7" x14ac:dyDescent="0.25">
      <c r="A736" s="2">
        <v>0</v>
      </c>
      <c r="B736" s="2" t="s">
        <v>18</v>
      </c>
      <c r="C736" s="2">
        <v>8</v>
      </c>
      <c r="D736" s="2">
        <v>1</v>
      </c>
      <c r="F736" t="str">
        <f>CONCATENATE(B736," ",C736, " ",D736)</f>
        <v xml:space="preserve"> parallel-propagate 8 1</v>
      </c>
      <c r="G736" s="3">
        <f xml:space="preserve"> 0 + 6.2</f>
        <v>6.2</v>
      </c>
    </row>
    <row r="737" spans="1:7" x14ac:dyDescent="0.25">
      <c r="A737" s="2">
        <v>0</v>
      </c>
      <c r="B737" s="2" t="s">
        <v>18</v>
      </c>
      <c r="C737" s="2">
        <v>8</v>
      </c>
      <c r="D737" s="2">
        <v>1</v>
      </c>
      <c r="F737" t="str">
        <f>CONCATENATE(B737," ",C737, " ",D737)</f>
        <v xml:space="preserve"> parallel-propagate 8 1</v>
      </c>
      <c r="G737" s="3">
        <f xml:space="preserve"> 0 + 14.11</f>
        <v>14.11</v>
      </c>
    </row>
    <row r="738" spans="1:7" x14ac:dyDescent="0.25">
      <c r="A738" s="2">
        <v>0</v>
      </c>
      <c r="B738" s="2" t="s">
        <v>18</v>
      </c>
      <c r="C738" s="2">
        <v>8</v>
      </c>
      <c r="D738" s="2">
        <v>1</v>
      </c>
      <c r="F738" t="str">
        <f>CONCATENATE(B738," ",C738, " ",D738)</f>
        <v xml:space="preserve"> parallel-propagate 8 1</v>
      </c>
      <c r="G738" s="3">
        <f xml:space="preserve"> 0 + 7.57</f>
        <v>7.57</v>
      </c>
    </row>
    <row r="739" spans="1:7" x14ac:dyDescent="0.25">
      <c r="A739" s="2">
        <v>0</v>
      </c>
      <c r="B739" s="2" t="s">
        <v>18</v>
      </c>
      <c r="C739" s="2">
        <v>8</v>
      </c>
      <c r="D739" s="2">
        <v>1</v>
      </c>
      <c r="F739" t="str">
        <f>CONCATENATE(B739," ",C739, " ",D739)</f>
        <v xml:space="preserve"> parallel-propagate 8 1</v>
      </c>
      <c r="G739" s="3">
        <f xml:space="preserve"> 0 + 5.57</f>
        <v>5.57</v>
      </c>
    </row>
    <row r="740" spans="1:7" x14ac:dyDescent="0.25">
      <c r="A740" s="2">
        <v>0</v>
      </c>
      <c r="B740" s="2" t="s">
        <v>18</v>
      </c>
      <c r="C740" s="2">
        <v>8</v>
      </c>
      <c r="D740" s="2">
        <v>1</v>
      </c>
      <c r="F740" t="str">
        <f>CONCATENATE(B740," ",C740, " ",D740)</f>
        <v xml:space="preserve"> parallel-propagate 8 1</v>
      </c>
      <c r="G740" s="3">
        <f xml:space="preserve"> 0 + 15.19</f>
        <v>15.19</v>
      </c>
    </row>
    <row r="741" spans="1:7" x14ac:dyDescent="0.25">
      <c r="A741" s="2">
        <v>0</v>
      </c>
      <c r="B741" s="2" t="s">
        <v>18</v>
      </c>
      <c r="C741" s="2">
        <v>8</v>
      </c>
      <c r="D741" s="2">
        <v>1</v>
      </c>
      <c r="F741" t="str">
        <f>CONCATENATE(B741," ",C741, " ",D741)</f>
        <v xml:space="preserve"> parallel-propagate 8 1</v>
      </c>
      <c r="G741" s="3">
        <f xml:space="preserve"> 0 + 6.93</f>
        <v>6.93</v>
      </c>
    </row>
    <row r="742" spans="1:7" x14ac:dyDescent="0.25">
      <c r="A742" s="2">
        <v>0</v>
      </c>
      <c r="B742" s="2" t="s">
        <v>18</v>
      </c>
      <c r="C742" s="2">
        <v>8</v>
      </c>
      <c r="D742" s="2">
        <v>1</v>
      </c>
      <c r="F742" t="str">
        <f>CONCATENATE(B742," ",C742, " ",D742)</f>
        <v xml:space="preserve"> parallel-propagate 8 1</v>
      </c>
      <c r="G742" s="3">
        <f xml:space="preserve"> 0 + 5.34</f>
        <v>5.34</v>
      </c>
    </row>
    <row r="743" spans="1:7" x14ac:dyDescent="0.25">
      <c r="A743" s="2">
        <v>0</v>
      </c>
      <c r="B743" s="2" t="s">
        <v>18</v>
      </c>
      <c r="C743" s="2">
        <v>8</v>
      </c>
      <c r="D743" s="2">
        <v>1</v>
      </c>
      <c r="F743" t="str">
        <f>CONCATENATE(B743," ",C743, " ",D743)</f>
        <v xml:space="preserve"> parallel-propagate 8 1</v>
      </c>
      <c r="G743" s="3">
        <f xml:space="preserve"> 0 + 11.79</f>
        <v>11.79</v>
      </c>
    </row>
    <row r="744" spans="1:7" x14ac:dyDescent="0.25">
      <c r="A744" s="2">
        <v>0</v>
      </c>
      <c r="B744" s="2" t="s">
        <v>18</v>
      </c>
      <c r="C744" s="2">
        <v>8</v>
      </c>
      <c r="D744" s="2">
        <v>1</v>
      </c>
      <c r="F744" t="str">
        <f>CONCATENATE(B744," ",C744, " ",D744)</f>
        <v xml:space="preserve"> parallel-propagate 8 1</v>
      </c>
      <c r="G744" s="3">
        <f xml:space="preserve"> 0 + 7.63</f>
        <v>7.63</v>
      </c>
    </row>
    <row r="745" spans="1:7" x14ac:dyDescent="0.25">
      <c r="A745" s="2">
        <v>0</v>
      </c>
      <c r="B745" s="2" t="s">
        <v>18</v>
      </c>
      <c r="C745" s="2">
        <v>8</v>
      </c>
      <c r="D745" s="2">
        <v>1</v>
      </c>
      <c r="F745" t="str">
        <f>CONCATENATE(B745," ",C745, " ",D745)</f>
        <v xml:space="preserve"> parallel-propagate 8 1</v>
      </c>
      <c r="G745" s="3">
        <f xml:space="preserve"> 0 + 9.15</f>
        <v>9.15</v>
      </c>
    </row>
    <row r="746" spans="1:7" x14ac:dyDescent="0.25">
      <c r="A746" s="2">
        <v>0</v>
      </c>
      <c r="B746" s="2" t="s">
        <v>18</v>
      </c>
      <c r="C746" s="2">
        <v>8</v>
      </c>
      <c r="D746" s="2">
        <v>1</v>
      </c>
      <c r="F746" t="str">
        <f>CONCATENATE(B746," ",C746, " ",D746)</f>
        <v xml:space="preserve"> parallel-propagate 8 1</v>
      </c>
      <c r="G746" s="3">
        <f xml:space="preserve"> 0 + 14.17</f>
        <v>14.17</v>
      </c>
    </row>
    <row r="747" spans="1:7" x14ac:dyDescent="0.25">
      <c r="A747" s="2">
        <v>0</v>
      </c>
      <c r="B747" s="2" t="s">
        <v>18</v>
      </c>
      <c r="C747" s="2">
        <v>8</v>
      </c>
      <c r="D747" s="2">
        <v>1</v>
      </c>
      <c r="F747" t="str">
        <f>CONCATENATE(B747," ",C747, " ",D747)</f>
        <v xml:space="preserve"> parallel-propagate 8 1</v>
      </c>
      <c r="G747" s="3">
        <f xml:space="preserve"> 0 + 7.4</f>
        <v>7.4</v>
      </c>
    </row>
    <row r="748" spans="1:7" x14ac:dyDescent="0.25">
      <c r="A748" s="2">
        <v>0</v>
      </c>
      <c r="B748" s="2" t="s">
        <v>18</v>
      </c>
      <c r="C748" s="2">
        <v>8</v>
      </c>
      <c r="D748" s="2">
        <v>1</v>
      </c>
      <c r="F748" t="str">
        <f>CONCATENATE(B748," ",C748, " ",D748)</f>
        <v xml:space="preserve"> parallel-propagate 8 1</v>
      </c>
      <c r="G748" s="3">
        <f xml:space="preserve"> 0 + 6.08</f>
        <v>6.08</v>
      </c>
    </row>
    <row r="749" spans="1:7" x14ac:dyDescent="0.25">
      <c r="A749" s="2">
        <v>0</v>
      </c>
      <c r="B749" s="2" t="s">
        <v>18</v>
      </c>
      <c r="C749" s="2">
        <v>8</v>
      </c>
      <c r="D749" s="2">
        <v>1</v>
      </c>
      <c r="F749" t="str">
        <f>CONCATENATE(B749," ",C749, " ",D749)</f>
        <v xml:space="preserve"> parallel-propagate 8 1</v>
      </c>
      <c r="G749" s="3">
        <f xml:space="preserve"> 0 + 11.66</f>
        <v>11.66</v>
      </c>
    </row>
    <row r="750" spans="1:7" x14ac:dyDescent="0.25">
      <c r="A750" s="2">
        <v>0</v>
      </c>
      <c r="B750" s="2" t="s">
        <v>18</v>
      </c>
      <c r="C750" s="2">
        <v>8</v>
      </c>
      <c r="D750" s="2">
        <v>1</v>
      </c>
      <c r="F750" t="str">
        <f>CONCATENATE(B750," ",C750, " ",D750)</f>
        <v xml:space="preserve"> parallel-propagate 8 1</v>
      </c>
      <c r="G750" s="3">
        <f xml:space="preserve"> 0 + 5.37</f>
        <v>5.37</v>
      </c>
    </row>
    <row r="751" spans="1:7" x14ac:dyDescent="0.25">
      <c r="A751" s="2">
        <v>0</v>
      </c>
      <c r="B751" s="2" t="s">
        <v>18</v>
      </c>
      <c r="C751" s="2">
        <v>8</v>
      </c>
      <c r="D751" s="2">
        <v>1</v>
      </c>
      <c r="F751" t="str">
        <f>CONCATENATE(B751," ",C751, " ",D751)</f>
        <v xml:space="preserve"> parallel-propagate 8 1</v>
      </c>
      <c r="G751" s="3">
        <f xml:space="preserve"> 0 + 6.75</f>
        <v>6.75</v>
      </c>
    </row>
    <row r="752" spans="1:7" x14ac:dyDescent="0.25">
      <c r="A752" s="2">
        <v>0</v>
      </c>
      <c r="B752" s="2" t="s">
        <v>20</v>
      </c>
      <c r="C752" s="2">
        <v>1</v>
      </c>
      <c r="D752" s="2">
        <v>1</v>
      </c>
      <c r="F752" t="str">
        <f>CONCATENATE(B752," ",C752, " ",D752)</f>
        <v xml:space="preserve"> parallel-search 1 1</v>
      </c>
      <c r="G752" s="3">
        <v>13.12</v>
      </c>
    </row>
    <row r="753" spans="1:7" x14ac:dyDescent="0.25">
      <c r="A753" s="2">
        <v>0</v>
      </c>
      <c r="B753" s="2" t="s">
        <v>20</v>
      </c>
      <c r="C753" s="2">
        <v>1</v>
      </c>
      <c r="D753" s="2">
        <v>1</v>
      </c>
      <c r="F753" t="str">
        <f>CONCATENATE(B753," ",C753, " ",D753)</f>
        <v xml:space="preserve"> parallel-search 1 1</v>
      </c>
      <c r="G753" s="3">
        <v>5.86</v>
      </c>
    </row>
    <row r="754" spans="1:7" x14ac:dyDescent="0.25">
      <c r="A754" s="2">
        <v>0</v>
      </c>
      <c r="B754" s="2" t="s">
        <v>20</v>
      </c>
      <c r="C754" s="2">
        <v>1</v>
      </c>
      <c r="D754" s="2">
        <v>1</v>
      </c>
      <c r="F754" t="str">
        <f>CONCATENATE(B754," ",C754, " ",D754)</f>
        <v xml:space="preserve"> parallel-search 1 1</v>
      </c>
      <c r="G754" s="3">
        <v>5.62</v>
      </c>
    </row>
    <row r="755" spans="1:7" x14ac:dyDescent="0.25">
      <c r="A755" s="2">
        <v>0</v>
      </c>
      <c r="B755" s="2" t="s">
        <v>20</v>
      </c>
      <c r="C755" s="2">
        <v>1</v>
      </c>
      <c r="D755" s="2">
        <v>1</v>
      </c>
      <c r="F755" t="str">
        <f>CONCATENATE(B755," ",C755, " ",D755)</f>
        <v xml:space="preserve"> parallel-search 1 1</v>
      </c>
      <c r="G755" s="3">
        <v>12.99</v>
      </c>
    </row>
    <row r="756" spans="1:7" x14ac:dyDescent="0.25">
      <c r="A756" s="2">
        <v>0</v>
      </c>
      <c r="B756" s="2" t="s">
        <v>20</v>
      </c>
      <c r="C756" s="2">
        <v>1</v>
      </c>
      <c r="D756" s="2">
        <v>1</v>
      </c>
      <c r="F756" t="str">
        <f>CONCATENATE(B756," ",C756, " ",D756)</f>
        <v xml:space="preserve"> parallel-search 1 1</v>
      </c>
      <c r="G756" s="3">
        <v>12.72</v>
      </c>
    </row>
    <row r="757" spans="1:7" x14ac:dyDescent="0.25">
      <c r="A757" s="2">
        <v>0</v>
      </c>
      <c r="B757" s="2" t="s">
        <v>20</v>
      </c>
      <c r="C757" s="2">
        <v>1</v>
      </c>
      <c r="D757" s="2">
        <v>1</v>
      </c>
      <c r="F757" t="str">
        <f>CONCATENATE(B757," ",C757, " ",D757)</f>
        <v xml:space="preserve"> parallel-search 1 1</v>
      </c>
      <c r="G757" s="3">
        <v>9.7200000000000006</v>
      </c>
    </row>
    <row r="758" spans="1:7" x14ac:dyDescent="0.25">
      <c r="A758" s="2">
        <v>0</v>
      </c>
      <c r="B758" s="2" t="s">
        <v>20</v>
      </c>
      <c r="C758" s="2">
        <v>1</v>
      </c>
      <c r="D758" s="2">
        <v>1</v>
      </c>
      <c r="F758" t="str">
        <f>CONCATENATE(B758," ",C758, " ",D758)</f>
        <v xml:space="preserve"> parallel-search 1 1</v>
      </c>
      <c r="G758" s="3">
        <v>10.24</v>
      </c>
    </row>
    <row r="759" spans="1:7" x14ac:dyDescent="0.25">
      <c r="A759" s="2">
        <v>0</v>
      </c>
      <c r="B759" s="2" t="s">
        <v>20</v>
      </c>
      <c r="C759" s="2">
        <v>1</v>
      </c>
      <c r="D759" s="2">
        <v>1</v>
      </c>
      <c r="F759" t="str">
        <f>CONCATENATE(B759," ",C759, " ",D759)</f>
        <v xml:space="preserve"> parallel-search 1 1</v>
      </c>
      <c r="G759" s="3">
        <v>6.25</v>
      </c>
    </row>
    <row r="760" spans="1:7" x14ac:dyDescent="0.25">
      <c r="A760" s="2">
        <v>0</v>
      </c>
      <c r="B760" s="2" t="s">
        <v>20</v>
      </c>
      <c r="C760" s="2">
        <v>1</v>
      </c>
      <c r="D760" s="2">
        <v>1</v>
      </c>
      <c r="F760" t="str">
        <f>CONCATENATE(B760," ",C760, " ",D760)</f>
        <v xml:space="preserve"> parallel-search 1 1</v>
      </c>
      <c r="G760" s="3">
        <v>7.58</v>
      </c>
    </row>
    <row r="761" spans="1:7" x14ac:dyDescent="0.25">
      <c r="A761" s="2">
        <v>0</v>
      </c>
      <c r="B761" s="2" t="s">
        <v>20</v>
      </c>
      <c r="C761" s="2">
        <v>1</v>
      </c>
      <c r="D761" s="2">
        <v>1</v>
      </c>
      <c r="F761" t="str">
        <f>CONCATENATE(B761," ",C761, " ",D761)</f>
        <v xml:space="preserve"> parallel-search 1 1</v>
      </c>
      <c r="G761" s="3">
        <v>12.71</v>
      </c>
    </row>
    <row r="762" spans="1:7" x14ac:dyDescent="0.25">
      <c r="A762" s="2">
        <v>0</v>
      </c>
      <c r="B762" s="2" t="s">
        <v>20</v>
      </c>
      <c r="C762" s="2">
        <v>1</v>
      </c>
      <c r="D762" s="2">
        <v>1</v>
      </c>
      <c r="F762" t="str">
        <f>CONCATENATE(B762," ",C762, " ",D762)</f>
        <v xml:space="preserve"> parallel-search 1 1</v>
      </c>
      <c r="G762" s="3">
        <v>7.12</v>
      </c>
    </row>
    <row r="763" spans="1:7" x14ac:dyDescent="0.25">
      <c r="A763" s="2">
        <v>0</v>
      </c>
      <c r="B763" s="2" t="s">
        <v>20</v>
      </c>
      <c r="C763" s="2">
        <v>1</v>
      </c>
      <c r="D763" s="2">
        <v>1</v>
      </c>
      <c r="F763" t="str">
        <f>CONCATENATE(B763," ",C763, " ",D763)</f>
        <v xml:space="preserve"> parallel-search 1 1</v>
      </c>
      <c r="G763" s="3">
        <v>6.9</v>
      </c>
    </row>
    <row r="764" spans="1:7" x14ac:dyDescent="0.25">
      <c r="A764" s="2">
        <v>0</v>
      </c>
      <c r="B764" s="2" t="s">
        <v>20</v>
      </c>
      <c r="C764" s="2">
        <v>1</v>
      </c>
      <c r="D764" s="2">
        <v>1</v>
      </c>
      <c r="F764" t="str">
        <f>CONCATENATE(B764," ",C764, " ",D764)</f>
        <v xml:space="preserve"> parallel-search 1 1</v>
      </c>
      <c r="G764" s="3">
        <v>14.24</v>
      </c>
    </row>
    <row r="765" spans="1:7" x14ac:dyDescent="0.25">
      <c r="A765" s="2">
        <v>0</v>
      </c>
      <c r="B765" s="2" t="s">
        <v>20</v>
      </c>
      <c r="C765" s="2">
        <v>1</v>
      </c>
      <c r="D765" s="2">
        <v>1</v>
      </c>
      <c r="F765" t="str">
        <f>CONCATENATE(B765," ",C765, " ",D765)</f>
        <v xml:space="preserve"> parallel-search 1 1</v>
      </c>
      <c r="G765" s="3">
        <v>6.12</v>
      </c>
    </row>
    <row r="766" spans="1:7" x14ac:dyDescent="0.25">
      <c r="A766" s="2">
        <v>0</v>
      </c>
      <c r="B766" s="2" t="s">
        <v>20</v>
      </c>
      <c r="C766" s="2">
        <v>1</v>
      </c>
      <c r="D766" s="2">
        <v>1</v>
      </c>
      <c r="F766" t="str">
        <f>CONCATENATE(B766," ",C766, " ",D766)</f>
        <v xml:space="preserve"> parallel-search 1 1</v>
      </c>
      <c r="G766" s="3">
        <v>5.48</v>
      </c>
    </row>
    <row r="767" spans="1:7" x14ac:dyDescent="0.25">
      <c r="A767" s="2">
        <v>0</v>
      </c>
      <c r="B767" s="2" t="s">
        <v>20</v>
      </c>
      <c r="C767" s="2">
        <v>1</v>
      </c>
      <c r="D767" s="2">
        <v>1</v>
      </c>
      <c r="F767" t="str">
        <f>CONCATENATE(B767," ",C767, " ",D767)</f>
        <v xml:space="preserve"> parallel-search 1 1</v>
      </c>
      <c r="G767" s="3">
        <v>12.6</v>
      </c>
    </row>
    <row r="768" spans="1:7" x14ac:dyDescent="0.25">
      <c r="A768" s="2">
        <v>0</v>
      </c>
      <c r="B768" s="2" t="s">
        <v>20</v>
      </c>
      <c r="C768" s="2">
        <v>1</v>
      </c>
      <c r="D768" s="2">
        <v>1</v>
      </c>
      <c r="F768" t="str">
        <f>CONCATENATE(B768," ",C768, " ",D768)</f>
        <v xml:space="preserve"> parallel-search 1 1</v>
      </c>
      <c r="G768" s="3">
        <v>6.1</v>
      </c>
    </row>
    <row r="769" spans="1:7" x14ac:dyDescent="0.25">
      <c r="A769" s="2">
        <v>0</v>
      </c>
      <c r="B769" s="2" t="s">
        <v>20</v>
      </c>
      <c r="C769" s="2">
        <v>1</v>
      </c>
      <c r="D769" s="2">
        <v>1</v>
      </c>
      <c r="F769" t="str">
        <f>CONCATENATE(B769," ",C769, " ",D769)</f>
        <v xml:space="preserve"> parallel-search 1 1</v>
      </c>
      <c r="G769" s="3">
        <v>4.8099999999999996</v>
      </c>
    </row>
    <row r="770" spans="1:7" x14ac:dyDescent="0.25">
      <c r="A770" s="2">
        <v>0</v>
      </c>
      <c r="B770" s="2" t="s">
        <v>20</v>
      </c>
      <c r="C770" s="2">
        <v>1</v>
      </c>
      <c r="D770" s="2">
        <v>1</v>
      </c>
      <c r="F770" t="str">
        <f>CONCATENATE(B770," ",C770, " ",D770)</f>
        <v xml:space="preserve"> parallel-search 1 1</v>
      </c>
      <c r="G770" s="3">
        <v>13.99</v>
      </c>
    </row>
    <row r="771" spans="1:7" x14ac:dyDescent="0.25">
      <c r="A771" s="2">
        <v>0</v>
      </c>
      <c r="B771" s="2" t="s">
        <v>20</v>
      </c>
      <c r="C771" s="2">
        <v>1</v>
      </c>
      <c r="D771" s="2">
        <v>1</v>
      </c>
      <c r="F771" t="str">
        <f>CONCATENATE(B771," ",C771, " ",D771)</f>
        <v xml:space="preserve"> parallel-search 1 1</v>
      </c>
      <c r="G771" s="3">
        <v>6.59</v>
      </c>
    </row>
    <row r="772" spans="1:7" x14ac:dyDescent="0.25">
      <c r="A772" s="2">
        <v>0</v>
      </c>
      <c r="B772" s="2" t="s">
        <v>20</v>
      </c>
      <c r="C772" s="2">
        <v>1</v>
      </c>
      <c r="D772" s="2">
        <v>1</v>
      </c>
      <c r="F772" t="str">
        <f>CONCATENATE(B772," ",C772, " ",D772)</f>
        <v xml:space="preserve"> parallel-search 1 1</v>
      </c>
      <c r="G772" s="3">
        <v>7.04</v>
      </c>
    </row>
    <row r="773" spans="1:7" x14ac:dyDescent="0.25">
      <c r="A773" s="2">
        <v>0</v>
      </c>
      <c r="B773" s="2" t="s">
        <v>20</v>
      </c>
      <c r="C773" s="2">
        <v>1</v>
      </c>
      <c r="D773" s="2">
        <v>1</v>
      </c>
      <c r="F773" t="str">
        <f>CONCATENATE(B773," ",C773, " ",D773)</f>
        <v xml:space="preserve"> parallel-search 1 1</v>
      </c>
      <c r="G773" s="3">
        <v>12.5</v>
      </c>
    </row>
    <row r="774" spans="1:7" x14ac:dyDescent="0.25">
      <c r="A774" s="2">
        <v>0</v>
      </c>
      <c r="B774" s="2" t="s">
        <v>20</v>
      </c>
      <c r="C774" s="2">
        <v>1</v>
      </c>
      <c r="D774" s="2">
        <v>1</v>
      </c>
      <c r="F774" t="str">
        <f>CONCATENATE(B774," ",C774, " ",D774)</f>
        <v xml:space="preserve"> parallel-search 1 1</v>
      </c>
      <c r="G774" s="3">
        <v>6.61</v>
      </c>
    </row>
    <row r="775" spans="1:7" x14ac:dyDescent="0.25">
      <c r="A775" s="2">
        <v>0</v>
      </c>
      <c r="B775" s="2" t="s">
        <v>20</v>
      </c>
      <c r="C775" s="2">
        <v>1</v>
      </c>
      <c r="D775" s="2">
        <v>1</v>
      </c>
      <c r="F775" t="str">
        <f>CONCATENATE(B775," ",C775, " ",D775)</f>
        <v xml:space="preserve"> parallel-search 1 1</v>
      </c>
      <c r="G775" s="3">
        <v>6.51</v>
      </c>
    </row>
    <row r="776" spans="1:7" x14ac:dyDescent="0.25">
      <c r="A776" s="2">
        <v>0</v>
      </c>
      <c r="B776" s="2" t="s">
        <v>20</v>
      </c>
      <c r="C776" s="2">
        <v>1</v>
      </c>
      <c r="D776" s="2">
        <v>1</v>
      </c>
      <c r="F776" t="str">
        <f>CONCATENATE(B776," ",C776, " ",D776)</f>
        <v xml:space="preserve"> parallel-search 1 1</v>
      </c>
      <c r="G776" s="3">
        <v>12.2</v>
      </c>
    </row>
    <row r="777" spans="1:7" x14ac:dyDescent="0.25">
      <c r="A777" s="2">
        <v>0</v>
      </c>
      <c r="B777" s="2" t="s">
        <v>20</v>
      </c>
      <c r="C777" s="2">
        <v>1</v>
      </c>
      <c r="D777" s="2">
        <v>1</v>
      </c>
      <c r="F777" t="str">
        <f>CONCATENATE(B777," ",C777, " ",D777)</f>
        <v xml:space="preserve"> parallel-search 1 1</v>
      </c>
      <c r="G777" s="3">
        <v>5.67</v>
      </c>
    </row>
    <row r="778" spans="1:7" x14ac:dyDescent="0.25">
      <c r="A778" s="2">
        <v>0</v>
      </c>
      <c r="B778" s="2" t="s">
        <v>20</v>
      </c>
      <c r="C778" s="2">
        <v>1</v>
      </c>
      <c r="D778" s="2">
        <v>1</v>
      </c>
      <c r="F778" t="str">
        <f>CONCATENATE(B778," ",C778, " ",D778)</f>
        <v xml:space="preserve"> parallel-search 1 1</v>
      </c>
      <c r="G778" s="3">
        <v>7.08</v>
      </c>
    </row>
    <row r="779" spans="1:7" x14ac:dyDescent="0.25">
      <c r="A779" s="2">
        <v>0</v>
      </c>
      <c r="B779" s="2" t="s">
        <v>20</v>
      </c>
      <c r="C779" s="2">
        <v>1</v>
      </c>
      <c r="D779" s="2">
        <v>1</v>
      </c>
      <c r="F779" t="str">
        <f>CONCATENATE(B779," ",C779, " ",D779)</f>
        <v xml:space="preserve"> parallel-search 1 1</v>
      </c>
      <c r="G779" s="3">
        <v>15.01</v>
      </c>
    </row>
    <row r="780" spans="1:7" x14ac:dyDescent="0.25">
      <c r="A780" s="2">
        <v>0</v>
      </c>
      <c r="B780" s="2" t="s">
        <v>20</v>
      </c>
      <c r="C780" s="2">
        <v>1</v>
      </c>
      <c r="D780" s="2">
        <v>1</v>
      </c>
      <c r="F780" t="str">
        <f>CONCATENATE(B780," ",C780, " ",D780)</f>
        <v xml:space="preserve"> parallel-search 1 1</v>
      </c>
      <c r="G780" s="3">
        <v>7.28</v>
      </c>
    </row>
    <row r="781" spans="1:7" x14ac:dyDescent="0.25">
      <c r="A781" s="2">
        <v>0</v>
      </c>
      <c r="B781" s="2" t="s">
        <v>20</v>
      </c>
      <c r="C781" s="2">
        <v>1</v>
      </c>
      <c r="D781" s="2">
        <v>1</v>
      </c>
      <c r="F781" t="str">
        <f>CONCATENATE(B781," ",C781, " ",D781)</f>
        <v xml:space="preserve"> parallel-search 1 1</v>
      </c>
      <c r="G781" s="3">
        <v>4.87</v>
      </c>
    </row>
    <row r="782" spans="1:7" x14ac:dyDescent="0.25">
      <c r="A782" s="2">
        <v>0</v>
      </c>
      <c r="B782" s="2" t="s">
        <v>20</v>
      </c>
      <c r="C782" s="2">
        <v>1</v>
      </c>
      <c r="D782" s="2">
        <v>1</v>
      </c>
      <c r="F782" t="str">
        <f>CONCATENATE(B782," ",C782, " ",D782)</f>
        <v xml:space="preserve"> parallel-search 1 1</v>
      </c>
      <c r="G782" s="3">
        <v>11.85</v>
      </c>
    </row>
    <row r="783" spans="1:7" x14ac:dyDescent="0.25">
      <c r="A783" s="2">
        <v>0</v>
      </c>
      <c r="B783" s="2" t="s">
        <v>20</v>
      </c>
      <c r="C783" s="2">
        <v>1</v>
      </c>
      <c r="D783" s="2">
        <v>1</v>
      </c>
      <c r="F783" t="str">
        <f>CONCATENATE(B783," ",C783, " ",D783)</f>
        <v xml:space="preserve"> parallel-search 1 1</v>
      </c>
      <c r="G783" s="3">
        <v>5.96</v>
      </c>
    </row>
    <row r="784" spans="1:7" x14ac:dyDescent="0.25">
      <c r="A784" s="2">
        <v>0</v>
      </c>
      <c r="B784" s="2" t="s">
        <v>20</v>
      </c>
      <c r="C784" s="2">
        <v>1</v>
      </c>
      <c r="D784" s="2">
        <v>1</v>
      </c>
      <c r="F784" t="str">
        <f>CONCATENATE(B784," ",C784, " ",D784)</f>
        <v xml:space="preserve"> parallel-search 1 1</v>
      </c>
      <c r="G784" s="3">
        <v>4.91</v>
      </c>
    </row>
    <row r="785" spans="1:7" x14ac:dyDescent="0.25">
      <c r="A785" s="2">
        <v>0</v>
      </c>
      <c r="B785" s="2" t="s">
        <v>20</v>
      </c>
      <c r="C785" s="2">
        <v>1</v>
      </c>
      <c r="D785" s="2">
        <v>1</v>
      </c>
      <c r="F785" t="str">
        <f>CONCATENATE(B785," ",C785, " ",D785)</f>
        <v xml:space="preserve"> parallel-search 1 1</v>
      </c>
      <c r="G785" s="3">
        <v>9.7100000000000009</v>
      </c>
    </row>
    <row r="786" spans="1:7" x14ac:dyDescent="0.25">
      <c r="A786" s="2">
        <v>0</v>
      </c>
      <c r="B786" s="2" t="s">
        <v>20</v>
      </c>
      <c r="C786" s="2">
        <v>1</v>
      </c>
      <c r="D786" s="2">
        <v>1</v>
      </c>
      <c r="F786" t="str">
        <f>CONCATENATE(B786," ",C786, " ",D786)</f>
        <v xml:space="preserve"> parallel-search 1 1</v>
      </c>
      <c r="G786" s="3">
        <v>4.84</v>
      </c>
    </row>
    <row r="787" spans="1:7" x14ac:dyDescent="0.25">
      <c r="A787" s="2">
        <v>0</v>
      </c>
      <c r="B787" s="2" t="s">
        <v>20</v>
      </c>
      <c r="C787" s="2">
        <v>1</v>
      </c>
      <c r="D787" s="2">
        <v>1</v>
      </c>
      <c r="F787" t="str">
        <f>CONCATENATE(B787," ",C787, " ",D787)</f>
        <v xml:space="preserve"> parallel-search 1 1</v>
      </c>
      <c r="G787" s="3">
        <v>5.79</v>
      </c>
    </row>
    <row r="788" spans="1:7" x14ac:dyDescent="0.25">
      <c r="A788" s="2">
        <v>0</v>
      </c>
      <c r="B788" s="2" t="s">
        <v>20</v>
      </c>
      <c r="C788" s="2">
        <v>1</v>
      </c>
      <c r="D788" s="2">
        <v>1</v>
      </c>
      <c r="F788" t="str">
        <f>CONCATENATE(B788," ",C788, " ",D788)</f>
        <v xml:space="preserve"> parallel-search 1 1</v>
      </c>
      <c r="G788" s="3">
        <v>10.220000000000001</v>
      </c>
    </row>
    <row r="789" spans="1:7" x14ac:dyDescent="0.25">
      <c r="A789" s="2">
        <v>0</v>
      </c>
      <c r="B789" s="2" t="s">
        <v>20</v>
      </c>
      <c r="C789" s="2">
        <v>1</v>
      </c>
      <c r="D789" s="2">
        <v>1</v>
      </c>
      <c r="F789" t="str">
        <f>CONCATENATE(B789," ",C789, " ",D789)</f>
        <v xml:space="preserve"> parallel-search 1 1</v>
      </c>
      <c r="G789" s="3">
        <v>7.73</v>
      </c>
    </row>
    <row r="790" spans="1:7" x14ac:dyDescent="0.25">
      <c r="A790" s="2">
        <v>0</v>
      </c>
      <c r="B790" s="2" t="s">
        <v>20</v>
      </c>
      <c r="C790" s="2">
        <v>1</v>
      </c>
      <c r="D790" s="2">
        <v>1</v>
      </c>
      <c r="F790" t="str">
        <f>CONCATENATE(B790," ",C790, " ",D790)</f>
        <v xml:space="preserve"> parallel-search 1 1</v>
      </c>
      <c r="G790" s="3">
        <v>5.09</v>
      </c>
    </row>
    <row r="791" spans="1:7" x14ac:dyDescent="0.25">
      <c r="A791" s="2">
        <v>0</v>
      </c>
      <c r="B791" s="2" t="s">
        <v>20</v>
      </c>
      <c r="C791" s="2">
        <v>1</v>
      </c>
      <c r="D791" s="2">
        <v>1</v>
      </c>
      <c r="F791" t="str">
        <f>CONCATENATE(B791," ",C791, " ",D791)</f>
        <v xml:space="preserve"> parallel-search 1 1</v>
      </c>
      <c r="G791" s="3">
        <v>11.75</v>
      </c>
    </row>
    <row r="792" spans="1:7" x14ac:dyDescent="0.25">
      <c r="A792" s="2">
        <v>0</v>
      </c>
      <c r="B792" s="2" t="s">
        <v>20</v>
      </c>
      <c r="C792" s="2">
        <v>1</v>
      </c>
      <c r="D792" s="2">
        <v>1</v>
      </c>
      <c r="F792" t="str">
        <f>CONCATENATE(B792," ",C792, " ",D792)</f>
        <v xml:space="preserve"> parallel-search 1 1</v>
      </c>
      <c r="G792" s="3">
        <v>11.06</v>
      </c>
    </row>
    <row r="793" spans="1:7" x14ac:dyDescent="0.25">
      <c r="A793" s="2">
        <v>0</v>
      </c>
      <c r="B793" s="2" t="s">
        <v>20</v>
      </c>
      <c r="C793" s="2">
        <v>1</v>
      </c>
      <c r="D793" s="2">
        <v>1</v>
      </c>
      <c r="F793" t="str">
        <f>CONCATENATE(B793," ",C793, " ",D793)</f>
        <v xml:space="preserve"> parallel-search 1 1</v>
      </c>
      <c r="G793" s="3">
        <v>3.87</v>
      </c>
    </row>
    <row r="794" spans="1:7" x14ac:dyDescent="0.25">
      <c r="A794" s="2">
        <v>0</v>
      </c>
      <c r="B794" s="2" t="s">
        <v>20</v>
      </c>
      <c r="C794" s="2">
        <v>1</v>
      </c>
      <c r="D794" s="2">
        <v>1</v>
      </c>
      <c r="F794" t="str">
        <f>CONCATENATE(B794," ",C794, " ",D794)</f>
        <v xml:space="preserve"> parallel-search 1 1</v>
      </c>
      <c r="G794" s="3">
        <v>11.73</v>
      </c>
    </row>
    <row r="795" spans="1:7" x14ac:dyDescent="0.25">
      <c r="A795" s="2">
        <v>0</v>
      </c>
      <c r="B795" s="2" t="s">
        <v>20</v>
      </c>
      <c r="C795" s="2">
        <v>1</v>
      </c>
      <c r="D795" s="2">
        <v>1</v>
      </c>
      <c r="F795" t="str">
        <f>CONCATENATE(B795," ",C795, " ",D795)</f>
        <v xml:space="preserve"> parallel-search 1 1</v>
      </c>
      <c r="G795" s="3">
        <v>5.07</v>
      </c>
    </row>
    <row r="796" spans="1:7" x14ac:dyDescent="0.25">
      <c r="A796" s="2">
        <v>0</v>
      </c>
      <c r="B796" s="2" t="s">
        <v>20</v>
      </c>
      <c r="C796" s="2">
        <v>1</v>
      </c>
      <c r="D796" s="2">
        <v>1</v>
      </c>
      <c r="F796" t="str">
        <f>CONCATENATE(B796," ",C796, " ",D796)</f>
        <v xml:space="preserve"> parallel-search 1 1</v>
      </c>
      <c r="G796" s="3">
        <v>5.4</v>
      </c>
    </row>
    <row r="797" spans="1:7" x14ac:dyDescent="0.25">
      <c r="A797" s="2">
        <v>0</v>
      </c>
      <c r="B797" s="2" t="s">
        <v>20</v>
      </c>
      <c r="C797" s="2">
        <v>1</v>
      </c>
      <c r="D797" s="2">
        <v>1</v>
      </c>
      <c r="F797" t="str">
        <f>CONCATENATE(B797," ",C797, " ",D797)</f>
        <v xml:space="preserve"> parallel-search 1 1</v>
      </c>
      <c r="G797" s="3">
        <v>10.74</v>
      </c>
    </row>
    <row r="798" spans="1:7" x14ac:dyDescent="0.25">
      <c r="A798" s="2">
        <v>0</v>
      </c>
      <c r="B798" s="2" t="s">
        <v>20</v>
      </c>
      <c r="C798" s="2">
        <v>1</v>
      </c>
      <c r="D798" s="2">
        <v>1</v>
      </c>
      <c r="F798" t="str">
        <f>CONCATENATE(B798," ",C798, " ",D798)</f>
        <v xml:space="preserve"> parallel-search 1 1</v>
      </c>
      <c r="G798" s="3">
        <v>6.34</v>
      </c>
    </row>
    <row r="799" spans="1:7" x14ac:dyDescent="0.25">
      <c r="A799" s="2">
        <v>0</v>
      </c>
      <c r="B799" s="2" t="s">
        <v>20</v>
      </c>
      <c r="C799" s="2">
        <v>1</v>
      </c>
      <c r="D799" s="2">
        <v>1</v>
      </c>
      <c r="F799" t="str">
        <f>CONCATENATE(B799," ",C799, " ",D799)</f>
        <v xml:space="preserve"> parallel-search 1 1</v>
      </c>
      <c r="G799" s="3">
        <v>4.66</v>
      </c>
    </row>
    <row r="800" spans="1:7" x14ac:dyDescent="0.25">
      <c r="A800" s="2">
        <v>0</v>
      </c>
      <c r="B800" s="2" t="s">
        <v>20</v>
      </c>
      <c r="C800" s="2">
        <v>1</v>
      </c>
      <c r="D800" s="2">
        <v>1</v>
      </c>
      <c r="F800" t="str">
        <f>CONCATENATE(B800," ",C800, " ",D800)</f>
        <v xml:space="preserve"> parallel-search 1 1</v>
      </c>
      <c r="G800" s="3">
        <v>11.8</v>
      </c>
    </row>
    <row r="801" spans="1:7" x14ac:dyDescent="0.25">
      <c r="A801" s="2">
        <v>0</v>
      </c>
      <c r="B801" s="2" t="s">
        <v>20</v>
      </c>
      <c r="C801" s="2">
        <v>1</v>
      </c>
      <c r="D801" s="2">
        <v>1</v>
      </c>
      <c r="F801" t="str">
        <f>CONCATENATE(B801," ",C801, " ",D801)</f>
        <v xml:space="preserve"> parallel-search 1 1</v>
      </c>
      <c r="G801" s="3">
        <v>6.17</v>
      </c>
    </row>
    <row r="802" spans="1:7" x14ac:dyDescent="0.25">
      <c r="A802" s="2">
        <v>0</v>
      </c>
      <c r="B802" s="2" t="s">
        <v>20</v>
      </c>
      <c r="C802" s="2">
        <v>1</v>
      </c>
      <c r="D802" s="2">
        <v>1</v>
      </c>
      <c r="F802" t="str">
        <f>CONCATENATE(B802," ",C802, " ",D802)</f>
        <v xml:space="preserve"> parallel-search 1 1</v>
      </c>
      <c r="G802" s="3">
        <v>5.33</v>
      </c>
    </row>
    <row r="803" spans="1:7" x14ac:dyDescent="0.25">
      <c r="A803" s="2">
        <v>0</v>
      </c>
      <c r="B803" s="2" t="s">
        <v>20</v>
      </c>
      <c r="C803" s="2">
        <v>1</v>
      </c>
      <c r="D803" s="2">
        <v>1</v>
      </c>
      <c r="F803" t="str">
        <f>CONCATENATE(B803," ",C803, " ",D803)</f>
        <v xml:space="preserve"> parallel-search 1 1</v>
      </c>
      <c r="G803" s="3">
        <v>10.32</v>
      </c>
    </row>
    <row r="804" spans="1:7" x14ac:dyDescent="0.25">
      <c r="A804" s="2">
        <v>0</v>
      </c>
      <c r="B804" s="2" t="s">
        <v>20</v>
      </c>
      <c r="C804" s="2">
        <v>1</v>
      </c>
      <c r="D804" s="2">
        <v>1</v>
      </c>
      <c r="F804" t="str">
        <f>CONCATENATE(B804," ",C804, " ",D804)</f>
        <v xml:space="preserve"> parallel-search 1 1</v>
      </c>
      <c r="G804" s="3">
        <v>5.69</v>
      </c>
    </row>
    <row r="805" spans="1:7" x14ac:dyDescent="0.25">
      <c r="A805" s="2">
        <v>0</v>
      </c>
      <c r="B805" s="2" t="s">
        <v>20</v>
      </c>
      <c r="C805" s="2">
        <v>1</v>
      </c>
      <c r="D805" s="2">
        <v>1</v>
      </c>
      <c r="F805" t="str">
        <f>CONCATENATE(B805," ",C805, " ",D805)</f>
        <v xml:space="preserve"> parallel-search 1 1</v>
      </c>
      <c r="G805" s="3">
        <v>7.8</v>
      </c>
    </row>
    <row r="806" spans="1:7" x14ac:dyDescent="0.25">
      <c r="A806" s="2">
        <v>0</v>
      </c>
      <c r="B806" s="2" t="s">
        <v>20</v>
      </c>
      <c r="C806" s="2">
        <v>1</v>
      </c>
      <c r="D806" s="2">
        <v>1</v>
      </c>
      <c r="F806" t="str">
        <f>CONCATENATE(B806," ",C806, " ",D806)</f>
        <v xml:space="preserve"> parallel-search 1 1</v>
      </c>
      <c r="G806" s="3">
        <v>13.37</v>
      </c>
    </row>
    <row r="807" spans="1:7" x14ac:dyDescent="0.25">
      <c r="A807" s="2">
        <v>0</v>
      </c>
      <c r="B807" s="2" t="s">
        <v>20</v>
      </c>
      <c r="C807" s="2">
        <v>1</v>
      </c>
      <c r="D807" s="2">
        <v>1</v>
      </c>
      <c r="F807" t="str">
        <f>CONCATENATE(B807," ",C807, " ",D807)</f>
        <v xml:space="preserve"> parallel-search 1 1</v>
      </c>
      <c r="G807" s="3">
        <v>5.34</v>
      </c>
    </row>
    <row r="808" spans="1:7" x14ac:dyDescent="0.25">
      <c r="A808" s="2">
        <v>0</v>
      </c>
      <c r="B808" s="2" t="s">
        <v>20</v>
      </c>
      <c r="C808" s="2">
        <v>1</v>
      </c>
      <c r="D808" s="2">
        <v>1</v>
      </c>
      <c r="F808" t="str">
        <f>CONCATENATE(B808," ",C808, " ",D808)</f>
        <v xml:space="preserve"> parallel-search 1 1</v>
      </c>
      <c r="G808" s="3">
        <v>6.2</v>
      </c>
    </row>
    <row r="809" spans="1:7" x14ac:dyDescent="0.25">
      <c r="A809" s="2">
        <v>0</v>
      </c>
      <c r="B809" s="2" t="s">
        <v>20</v>
      </c>
      <c r="C809" s="2">
        <v>1</v>
      </c>
      <c r="D809" s="2">
        <v>1</v>
      </c>
      <c r="F809" t="str">
        <f>CONCATENATE(B809," ",C809, " ",D809)</f>
        <v xml:space="preserve"> parallel-search 1 1</v>
      </c>
      <c r="G809" s="3">
        <v>12.83</v>
      </c>
    </row>
    <row r="810" spans="1:7" x14ac:dyDescent="0.25">
      <c r="A810" s="2">
        <v>0</v>
      </c>
      <c r="B810" s="2" t="s">
        <v>20</v>
      </c>
      <c r="C810" s="2">
        <v>1</v>
      </c>
      <c r="D810" s="2">
        <v>1</v>
      </c>
      <c r="F810" t="str">
        <f>CONCATENATE(B810," ",C810, " ",D810)</f>
        <v xml:space="preserve"> parallel-search 1 1</v>
      </c>
      <c r="G810" s="3">
        <v>6.93</v>
      </c>
    </row>
    <row r="811" spans="1:7" x14ac:dyDescent="0.25">
      <c r="A811" s="2">
        <v>0</v>
      </c>
      <c r="B811" s="2" t="s">
        <v>20</v>
      </c>
      <c r="C811" s="2">
        <v>1</v>
      </c>
      <c r="D811" s="2">
        <v>1</v>
      </c>
      <c r="F811" t="str">
        <f>CONCATENATE(B811," ",C811, " ",D811)</f>
        <v xml:space="preserve"> parallel-search 1 1</v>
      </c>
      <c r="G811" s="3">
        <v>5.25</v>
      </c>
    </row>
    <row r="812" spans="1:7" x14ac:dyDescent="0.25">
      <c r="A812" s="2">
        <v>0</v>
      </c>
      <c r="B812" s="2" t="s">
        <v>20</v>
      </c>
      <c r="C812" s="2">
        <v>1</v>
      </c>
      <c r="D812" s="2">
        <v>1</v>
      </c>
      <c r="F812" t="str">
        <f>CONCATENATE(B812," ",C812, " ",D812)</f>
        <v xml:space="preserve"> parallel-search 1 1</v>
      </c>
      <c r="G812" s="3">
        <v>10.119999999999999</v>
      </c>
    </row>
    <row r="813" spans="1:7" x14ac:dyDescent="0.25">
      <c r="A813" s="2">
        <v>0</v>
      </c>
      <c r="B813" s="2" t="s">
        <v>20</v>
      </c>
      <c r="C813" s="2">
        <v>1</v>
      </c>
      <c r="D813" s="2">
        <v>1</v>
      </c>
      <c r="F813" t="str">
        <f>CONCATENATE(B813," ",C813, " ",D813)</f>
        <v xml:space="preserve"> parallel-search 1 1</v>
      </c>
      <c r="G813" s="3">
        <v>7.41</v>
      </c>
    </row>
    <row r="814" spans="1:7" x14ac:dyDescent="0.25">
      <c r="A814" s="2">
        <v>0</v>
      </c>
      <c r="B814" s="2" t="s">
        <v>20</v>
      </c>
      <c r="C814" s="2">
        <v>1</v>
      </c>
      <c r="D814" s="2">
        <v>1</v>
      </c>
      <c r="F814" t="str">
        <f>CONCATENATE(B814," ",C814, " ",D814)</f>
        <v xml:space="preserve"> parallel-search 1 1</v>
      </c>
      <c r="G814" s="3">
        <v>3.7</v>
      </c>
    </row>
    <row r="815" spans="1:7" x14ac:dyDescent="0.25">
      <c r="A815" s="2">
        <v>0</v>
      </c>
      <c r="B815" s="2" t="s">
        <v>20</v>
      </c>
      <c r="C815" s="2">
        <v>1</v>
      </c>
      <c r="D815" s="2">
        <v>1</v>
      </c>
      <c r="F815" t="str">
        <f>CONCATENATE(B815," ",C815, " ",D815)</f>
        <v xml:space="preserve"> parallel-search 1 1</v>
      </c>
      <c r="G815" s="3">
        <v>14.28</v>
      </c>
    </row>
    <row r="816" spans="1:7" x14ac:dyDescent="0.25">
      <c r="A816" s="2">
        <v>0</v>
      </c>
      <c r="B816" s="2" t="s">
        <v>20</v>
      </c>
      <c r="C816" s="2">
        <v>1</v>
      </c>
      <c r="D816" s="2">
        <v>1</v>
      </c>
      <c r="F816" t="str">
        <f>CONCATENATE(B816," ",C816, " ",D816)</f>
        <v xml:space="preserve"> parallel-search 1 1</v>
      </c>
      <c r="G816" s="3">
        <v>11.29</v>
      </c>
    </row>
    <row r="817" spans="1:7" x14ac:dyDescent="0.25">
      <c r="A817" s="2">
        <v>0</v>
      </c>
      <c r="B817" s="2" t="s">
        <v>20</v>
      </c>
      <c r="C817" s="2">
        <v>1</v>
      </c>
      <c r="D817" s="2">
        <v>1</v>
      </c>
      <c r="F817" t="str">
        <f>CONCATENATE(B817," ",C817, " ",D817)</f>
        <v xml:space="preserve"> parallel-search 1 1</v>
      </c>
      <c r="G817" s="3">
        <v>3.28</v>
      </c>
    </row>
    <row r="818" spans="1:7" x14ac:dyDescent="0.25">
      <c r="A818" s="2">
        <v>0</v>
      </c>
      <c r="B818" s="2" t="s">
        <v>20</v>
      </c>
      <c r="C818" s="2">
        <v>1</v>
      </c>
      <c r="D818" s="2">
        <v>1</v>
      </c>
      <c r="F818" t="str">
        <f>CONCATENATE(B818," ",C818, " ",D818)</f>
        <v xml:space="preserve"> parallel-search 1 1</v>
      </c>
      <c r="G818" s="3">
        <v>12.87</v>
      </c>
    </row>
    <row r="819" spans="1:7" x14ac:dyDescent="0.25">
      <c r="A819" s="2">
        <v>0</v>
      </c>
      <c r="B819" s="2" t="s">
        <v>20</v>
      </c>
      <c r="C819" s="2">
        <v>1</v>
      </c>
      <c r="D819" s="2">
        <v>1</v>
      </c>
      <c r="F819" t="str">
        <f>CONCATENATE(B819," ",C819, " ",D819)</f>
        <v xml:space="preserve"> parallel-search 1 1</v>
      </c>
      <c r="G819" s="3">
        <v>6.33</v>
      </c>
    </row>
    <row r="820" spans="1:7" x14ac:dyDescent="0.25">
      <c r="A820" s="2">
        <v>0</v>
      </c>
      <c r="B820" s="2" t="s">
        <v>20</v>
      </c>
      <c r="C820" s="2">
        <v>1</v>
      </c>
      <c r="D820" s="2">
        <v>1</v>
      </c>
      <c r="F820" t="str">
        <f>CONCATENATE(B820," ",C820, " ",D820)</f>
        <v xml:space="preserve"> parallel-search 1 1</v>
      </c>
      <c r="G820" s="3">
        <v>5.04</v>
      </c>
    </row>
    <row r="821" spans="1:7" x14ac:dyDescent="0.25">
      <c r="A821" s="2">
        <v>0</v>
      </c>
      <c r="B821" s="2" t="s">
        <v>20</v>
      </c>
      <c r="C821" s="2">
        <v>1</v>
      </c>
      <c r="D821" s="2">
        <v>1</v>
      </c>
      <c r="F821" t="str">
        <f>CONCATENATE(B821," ",C821, " ",D821)</f>
        <v xml:space="preserve"> parallel-search 1 1</v>
      </c>
      <c r="G821" s="3">
        <v>13.72</v>
      </c>
    </row>
    <row r="822" spans="1:7" x14ac:dyDescent="0.25">
      <c r="A822" s="2">
        <v>0</v>
      </c>
      <c r="B822" s="2" t="s">
        <v>20</v>
      </c>
      <c r="C822" s="2">
        <v>1</v>
      </c>
      <c r="D822" s="2">
        <v>1</v>
      </c>
      <c r="F822" t="str">
        <f>CONCATENATE(B822," ",C822, " ",D822)</f>
        <v xml:space="preserve"> parallel-search 1 1</v>
      </c>
      <c r="G822" s="3">
        <v>5.74</v>
      </c>
    </row>
    <row r="823" spans="1:7" x14ac:dyDescent="0.25">
      <c r="A823" s="2">
        <v>0</v>
      </c>
      <c r="B823" s="2" t="s">
        <v>20</v>
      </c>
      <c r="C823" s="2">
        <v>1</v>
      </c>
      <c r="D823" s="2">
        <v>1</v>
      </c>
      <c r="F823" t="str">
        <f>CONCATENATE(B823," ",C823, " ",D823)</f>
        <v xml:space="preserve"> parallel-search 1 1</v>
      </c>
      <c r="G823" s="3">
        <v>4.9800000000000004</v>
      </c>
    </row>
    <row r="824" spans="1:7" x14ac:dyDescent="0.25">
      <c r="A824" s="2">
        <v>0</v>
      </c>
      <c r="B824" s="2" t="s">
        <v>20</v>
      </c>
      <c r="C824" s="2">
        <v>1</v>
      </c>
      <c r="D824" s="2">
        <v>1</v>
      </c>
      <c r="F824" t="str">
        <f>CONCATENATE(B824," ",C824, " ",D824)</f>
        <v xml:space="preserve"> parallel-search 1 1</v>
      </c>
      <c r="G824" s="3">
        <v>13.63</v>
      </c>
    </row>
    <row r="825" spans="1:7" x14ac:dyDescent="0.25">
      <c r="A825" s="2">
        <v>0</v>
      </c>
      <c r="B825" s="2" t="s">
        <v>20</v>
      </c>
      <c r="C825" s="2">
        <v>1</v>
      </c>
      <c r="D825" s="2">
        <v>1</v>
      </c>
      <c r="F825" t="str">
        <f>CONCATENATE(B825," ",C825, " ",D825)</f>
        <v xml:space="preserve"> parallel-search 1 1</v>
      </c>
      <c r="G825" s="3">
        <v>4.3099999999999996</v>
      </c>
    </row>
    <row r="826" spans="1:7" x14ac:dyDescent="0.25">
      <c r="A826" s="2">
        <v>0</v>
      </c>
      <c r="B826" s="2" t="s">
        <v>20</v>
      </c>
      <c r="C826" s="2">
        <v>1</v>
      </c>
      <c r="D826" s="2">
        <v>1</v>
      </c>
      <c r="F826" t="str">
        <f>CONCATENATE(B826," ",C826, " ",D826)</f>
        <v xml:space="preserve"> parallel-search 1 1</v>
      </c>
      <c r="G826" s="3">
        <v>5.43</v>
      </c>
    </row>
    <row r="827" spans="1:7" x14ac:dyDescent="0.25">
      <c r="A827" s="2">
        <v>0</v>
      </c>
      <c r="B827" s="2" t="s">
        <v>20</v>
      </c>
      <c r="C827" s="2">
        <v>1</v>
      </c>
      <c r="D827" s="2">
        <v>1</v>
      </c>
      <c r="F827" t="str">
        <f>CONCATENATE(B827," ",C827, " ",D827)</f>
        <v xml:space="preserve"> parallel-search 1 1</v>
      </c>
      <c r="G827" s="3">
        <v>11.13</v>
      </c>
    </row>
    <row r="828" spans="1:7" x14ac:dyDescent="0.25">
      <c r="A828" s="2">
        <v>0</v>
      </c>
      <c r="B828" s="2" t="s">
        <v>20</v>
      </c>
      <c r="C828" s="2">
        <v>1</v>
      </c>
      <c r="D828" s="2">
        <v>1</v>
      </c>
      <c r="F828" t="str">
        <f>CONCATENATE(B828," ",C828, " ",D828)</f>
        <v xml:space="preserve"> parallel-search 1 1</v>
      </c>
      <c r="G828" s="3">
        <v>4.43</v>
      </c>
    </row>
    <row r="829" spans="1:7" x14ac:dyDescent="0.25">
      <c r="A829" s="2">
        <v>0</v>
      </c>
      <c r="B829" s="2" t="s">
        <v>20</v>
      </c>
      <c r="C829" s="2">
        <v>1</v>
      </c>
      <c r="D829" s="2">
        <v>1</v>
      </c>
      <c r="F829" t="str">
        <f>CONCATENATE(B829," ",C829, " ",D829)</f>
        <v xml:space="preserve"> parallel-search 1 1</v>
      </c>
      <c r="G829" s="3">
        <v>4.34</v>
      </c>
    </row>
    <row r="830" spans="1:7" x14ac:dyDescent="0.25">
      <c r="A830" s="2">
        <v>0</v>
      </c>
      <c r="B830" s="2" t="s">
        <v>20</v>
      </c>
      <c r="C830" s="2">
        <v>1</v>
      </c>
      <c r="D830" s="2">
        <v>1</v>
      </c>
      <c r="F830" t="str">
        <f>CONCATENATE(B830," ",C830, " ",D830)</f>
        <v xml:space="preserve"> parallel-search 1 1</v>
      </c>
      <c r="G830" s="3">
        <v>14.19</v>
      </c>
    </row>
    <row r="831" spans="1:7" x14ac:dyDescent="0.25">
      <c r="A831" s="2">
        <v>0</v>
      </c>
      <c r="B831" s="2" t="s">
        <v>20</v>
      </c>
      <c r="C831" s="2">
        <v>1</v>
      </c>
      <c r="D831" s="2">
        <v>1</v>
      </c>
      <c r="F831" t="str">
        <f>CONCATENATE(B831," ",C831, " ",D831)</f>
        <v xml:space="preserve"> parallel-search 1 1</v>
      </c>
      <c r="G831" s="3">
        <v>6.57</v>
      </c>
    </row>
    <row r="832" spans="1:7" x14ac:dyDescent="0.25">
      <c r="A832" s="2">
        <v>0</v>
      </c>
      <c r="B832" s="2" t="s">
        <v>20</v>
      </c>
      <c r="C832" s="2">
        <v>1</v>
      </c>
      <c r="D832" s="2">
        <v>1</v>
      </c>
      <c r="F832" t="str">
        <f>CONCATENATE(B832," ",C832, " ",D832)</f>
        <v xml:space="preserve"> parallel-search 1 1</v>
      </c>
      <c r="G832" s="3">
        <v>4.2300000000000004</v>
      </c>
    </row>
    <row r="833" spans="1:7" x14ac:dyDescent="0.25">
      <c r="A833" s="2">
        <v>0</v>
      </c>
      <c r="B833" s="2" t="s">
        <v>20</v>
      </c>
      <c r="C833" s="2">
        <v>1</v>
      </c>
      <c r="D833" s="2">
        <v>1</v>
      </c>
      <c r="F833" t="str">
        <f>CONCATENATE(B833," ",C833, " ",D833)</f>
        <v xml:space="preserve"> parallel-search 1 1</v>
      </c>
      <c r="G833" s="3">
        <v>13.98</v>
      </c>
    </row>
    <row r="834" spans="1:7" x14ac:dyDescent="0.25">
      <c r="A834" s="2">
        <v>0</v>
      </c>
      <c r="B834" s="2" t="s">
        <v>20</v>
      </c>
      <c r="C834" s="2">
        <v>1</v>
      </c>
      <c r="D834" s="2">
        <v>1</v>
      </c>
      <c r="F834" t="str">
        <f>CONCATENATE(B834," ",C834, " ",D834)</f>
        <v xml:space="preserve"> parallel-search 1 1</v>
      </c>
      <c r="G834" s="3">
        <v>9.7899999999999991</v>
      </c>
    </row>
    <row r="835" spans="1:7" x14ac:dyDescent="0.25">
      <c r="A835" s="2">
        <v>0</v>
      </c>
      <c r="B835" s="2" t="s">
        <v>20</v>
      </c>
      <c r="C835" s="2">
        <v>1</v>
      </c>
      <c r="D835" s="2">
        <v>1</v>
      </c>
      <c r="F835" t="str">
        <f>CONCATENATE(B835," ",C835, " ",D835)</f>
        <v xml:space="preserve"> parallel-search 1 1</v>
      </c>
      <c r="G835" s="3">
        <v>6.72</v>
      </c>
    </row>
    <row r="836" spans="1:7" x14ac:dyDescent="0.25">
      <c r="A836" s="2">
        <v>0</v>
      </c>
      <c r="B836" s="2" t="s">
        <v>20</v>
      </c>
      <c r="C836" s="2">
        <v>1</v>
      </c>
      <c r="D836" s="2">
        <v>1</v>
      </c>
      <c r="F836" t="str">
        <f>CONCATENATE(B836," ",C836, " ",D836)</f>
        <v xml:space="preserve"> parallel-search 1 1</v>
      </c>
      <c r="G836" s="3">
        <v>13.67</v>
      </c>
    </row>
    <row r="837" spans="1:7" x14ac:dyDescent="0.25">
      <c r="A837" s="2">
        <v>0</v>
      </c>
      <c r="B837" s="2" t="s">
        <v>20</v>
      </c>
      <c r="C837" s="2">
        <v>1</v>
      </c>
      <c r="D837" s="2">
        <v>1</v>
      </c>
      <c r="F837" t="str">
        <f>CONCATENATE(B837," ",C837, " ",D837)</f>
        <v xml:space="preserve"> parallel-search 1 1</v>
      </c>
      <c r="G837" s="3">
        <v>6.92</v>
      </c>
    </row>
    <row r="838" spans="1:7" x14ac:dyDescent="0.25">
      <c r="A838" s="2">
        <v>0</v>
      </c>
      <c r="B838" s="2" t="s">
        <v>20</v>
      </c>
      <c r="C838" s="2">
        <v>1</v>
      </c>
      <c r="D838" s="2">
        <v>1</v>
      </c>
      <c r="F838" t="str">
        <f>CONCATENATE(B838," ",C838, " ",D838)</f>
        <v xml:space="preserve"> parallel-search 1 1</v>
      </c>
      <c r="G838" s="3">
        <v>5.32</v>
      </c>
    </row>
    <row r="839" spans="1:7" x14ac:dyDescent="0.25">
      <c r="A839" s="2">
        <v>0</v>
      </c>
      <c r="B839" s="2" t="s">
        <v>20</v>
      </c>
      <c r="C839" s="2">
        <v>1</v>
      </c>
      <c r="D839" s="2">
        <v>1</v>
      </c>
      <c r="F839" t="str">
        <f>CONCATENATE(B839," ",C839, " ",D839)</f>
        <v xml:space="preserve"> parallel-search 1 1</v>
      </c>
      <c r="G839" s="3">
        <v>12.78</v>
      </c>
    </row>
    <row r="840" spans="1:7" x14ac:dyDescent="0.25">
      <c r="A840" s="2">
        <v>0</v>
      </c>
      <c r="B840" s="2" t="s">
        <v>20</v>
      </c>
      <c r="C840" s="2">
        <v>1</v>
      </c>
      <c r="D840" s="2">
        <v>1</v>
      </c>
      <c r="F840" t="str">
        <f>CONCATENATE(B840," ",C840, " ",D840)</f>
        <v xml:space="preserve"> parallel-search 1 1</v>
      </c>
      <c r="G840" s="3">
        <v>6.37</v>
      </c>
    </row>
    <row r="841" spans="1:7" x14ac:dyDescent="0.25">
      <c r="A841" s="2">
        <v>0</v>
      </c>
      <c r="B841" s="2" t="s">
        <v>20</v>
      </c>
      <c r="C841" s="2">
        <v>1</v>
      </c>
      <c r="D841" s="2">
        <v>1</v>
      </c>
      <c r="F841" t="str">
        <f>CONCATENATE(B841," ",C841, " ",D841)</f>
        <v xml:space="preserve"> parallel-search 1 1</v>
      </c>
      <c r="G841" s="3">
        <v>4.54</v>
      </c>
    </row>
    <row r="842" spans="1:7" x14ac:dyDescent="0.25">
      <c r="A842" s="2">
        <v>0</v>
      </c>
      <c r="B842" s="2" t="s">
        <v>20</v>
      </c>
      <c r="C842" s="2">
        <v>1</v>
      </c>
      <c r="D842" s="2">
        <v>1</v>
      </c>
      <c r="F842" t="str">
        <f>CONCATENATE(B842," ",C842, " ",D842)</f>
        <v xml:space="preserve"> parallel-search 1 1</v>
      </c>
      <c r="G842" s="3">
        <v>13.86</v>
      </c>
    </row>
    <row r="843" spans="1:7" x14ac:dyDescent="0.25">
      <c r="A843" s="2">
        <v>0</v>
      </c>
      <c r="B843" s="2" t="s">
        <v>20</v>
      </c>
      <c r="C843" s="2">
        <v>1</v>
      </c>
      <c r="D843" s="2">
        <v>1</v>
      </c>
      <c r="F843" t="str">
        <f>CONCATENATE(B843," ",C843, " ",D843)</f>
        <v xml:space="preserve"> parallel-search 1 1</v>
      </c>
      <c r="G843" s="3">
        <v>6.12</v>
      </c>
    </row>
    <row r="844" spans="1:7" x14ac:dyDescent="0.25">
      <c r="A844" s="2">
        <v>0</v>
      </c>
      <c r="B844" s="2" t="s">
        <v>20</v>
      </c>
      <c r="C844" s="2">
        <v>1</v>
      </c>
      <c r="D844" s="2">
        <v>1</v>
      </c>
      <c r="F844" t="str">
        <f>CONCATENATE(B844," ",C844, " ",D844)</f>
        <v xml:space="preserve"> parallel-search 1 1</v>
      </c>
      <c r="G844" s="3">
        <v>6.37</v>
      </c>
    </row>
    <row r="845" spans="1:7" x14ac:dyDescent="0.25">
      <c r="A845" s="2">
        <v>0</v>
      </c>
      <c r="B845" s="2" t="s">
        <v>20</v>
      </c>
      <c r="C845" s="2">
        <v>1</v>
      </c>
      <c r="D845" s="2">
        <v>1</v>
      </c>
      <c r="F845" t="str">
        <f>CONCATENATE(B845," ",C845, " ",D845)</f>
        <v xml:space="preserve"> parallel-search 1 1</v>
      </c>
      <c r="G845" s="3">
        <v>12.37</v>
      </c>
    </row>
    <row r="846" spans="1:7" x14ac:dyDescent="0.25">
      <c r="A846" s="2">
        <v>0</v>
      </c>
      <c r="B846" s="2" t="s">
        <v>20</v>
      </c>
      <c r="C846" s="2">
        <v>1</v>
      </c>
      <c r="D846" s="2">
        <v>1</v>
      </c>
      <c r="F846" t="str">
        <f>CONCATENATE(B846," ",C846, " ",D846)</f>
        <v xml:space="preserve"> parallel-search 1 1</v>
      </c>
      <c r="G846" s="3">
        <v>5.54</v>
      </c>
    </row>
    <row r="847" spans="1:7" x14ac:dyDescent="0.25">
      <c r="A847" s="2">
        <v>0</v>
      </c>
      <c r="B847" s="2" t="s">
        <v>20</v>
      </c>
      <c r="C847" s="2">
        <v>1</v>
      </c>
      <c r="D847" s="2">
        <v>1</v>
      </c>
      <c r="F847" t="str">
        <f>CONCATENATE(B847," ",C847, " ",D847)</f>
        <v xml:space="preserve"> parallel-search 1 1</v>
      </c>
      <c r="G847" s="3">
        <v>5.35</v>
      </c>
    </row>
    <row r="848" spans="1:7" x14ac:dyDescent="0.25">
      <c r="A848" s="2">
        <v>0</v>
      </c>
      <c r="B848" s="2" t="s">
        <v>20</v>
      </c>
      <c r="C848" s="2">
        <v>1</v>
      </c>
      <c r="D848" s="2">
        <v>1</v>
      </c>
      <c r="F848" t="str">
        <f>CONCATENATE(B848," ",C848, " ",D848)</f>
        <v xml:space="preserve"> parallel-search 1 1</v>
      </c>
      <c r="G848" s="3">
        <v>16.25</v>
      </c>
    </row>
    <row r="849" spans="1:7" x14ac:dyDescent="0.25">
      <c r="A849" s="2">
        <v>0</v>
      </c>
      <c r="B849" s="2" t="s">
        <v>20</v>
      </c>
      <c r="C849" s="2">
        <v>1</v>
      </c>
      <c r="D849" s="2">
        <v>1</v>
      </c>
      <c r="F849" t="str">
        <f>CONCATENATE(B849," ",C849, " ",D849)</f>
        <v xml:space="preserve"> parallel-search 1 1</v>
      </c>
      <c r="G849" s="3">
        <v>8.57</v>
      </c>
    </row>
    <row r="850" spans="1:7" x14ac:dyDescent="0.25">
      <c r="A850" s="2">
        <v>0</v>
      </c>
      <c r="B850" s="2" t="s">
        <v>20</v>
      </c>
      <c r="C850" s="2">
        <v>1</v>
      </c>
      <c r="D850" s="2">
        <v>1</v>
      </c>
      <c r="F850" t="str">
        <f>CONCATENATE(B850," ",C850, " ",D850)</f>
        <v xml:space="preserve"> parallel-search 1 1</v>
      </c>
      <c r="G850" s="3">
        <v>8.85</v>
      </c>
    </row>
    <row r="851" spans="1:7" x14ac:dyDescent="0.25">
      <c r="A851" s="2">
        <v>0</v>
      </c>
      <c r="B851" s="2" t="s">
        <v>20</v>
      </c>
      <c r="C851" s="2">
        <v>1</v>
      </c>
      <c r="D851" s="2">
        <v>1</v>
      </c>
      <c r="F851" t="str">
        <f>CONCATENATE(B851," ",C851, " ",D851)</f>
        <v xml:space="preserve"> parallel-search 1 1</v>
      </c>
      <c r="G851" s="3">
        <v>12.06</v>
      </c>
    </row>
    <row r="852" spans="1:7" x14ac:dyDescent="0.25">
      <c r="A852" s="2">
        <v>0</v>
      </c>
      <c r="B852" s="2" t="s">
        <v>20</v>
      </c>
      <c r="C852" s="2">
        <v>1</v>
      </c>
      <c r="D852" s="2">
        <v>1</v>
      </c>
      <c r="F852" t="str">
        <f>CONCATENATE(B852," ",C852, " ",D852)</f>
        <v xml:space="preserve"> parallel-search 1 1</v>
      </c>
      <c r="G852" s="3">
        <v>8.15</v>
      </c>
    </row>
    <row r="853" spans="1:7" x14ac:dyDescent="0.25">
      <c r="A853" s="2">
        <v>0</v>
      </c>
      <c r="B853" s="2" t="s">
        <v>20</v>
      </c>
      <c r="C853" s="2">
        <v>1</v>
      </c>
      <c r="D853" s="2">
        <v>1</v>
      </c>
      <c r="F853" t="str">
        <f>CONCATENATE(B853," ",C853, " ",D853)</f>
        <v xml:space="preserve"> parallel-search 1 1</v>
      </c>
      <c r="G853" s="3">
        <v>6.35</v>
      </c>
    </row>
    <row r="854" spans="1:7" x14ac:dyDescent="0.25">
      <c r="A854" s="2">
        <v>0</v>
      </c>
      <c r="B854" s="2" t="s">
        <v>20</v>
      </c>
      <c r="C854" s="2">
        <v>1</v>
      </c>
      <c r="D854" s="2">
        <v>1</v>
      </c>
      <c r="F854" t="str">
        <f>CONCATENATE(B854," ",C854, " ",D854)</f>
        <v xml:space="preserve"> parallel-search 1 1</v>
      </c>
      <c r="G854" s="3">
        <v>14.54</v>
      </c>
    </row>
    <row r="855" spans="1:7" x14ac:dyDescent="0.25">
      <c r="A855" s="2">
        <v>0</v>
      </c>
      <c r="B855" s="2" t="s">
        <v>20</v>
      </c>
      <c r="C855" s="2">
        <v>1</v>
      </c>
      <c r="D855" s="2">
        <v>1</v>
      </c>
      <c r="F855" t="str">
        <f>CONCATENATE(B855," ",C855, " ",D855)</f>
        <v xml:space="preserve"> parallel-search 1 1</v>
      </c>
      <c r="G855" s="3">
        <v>3.07</v>
      </c>
    </row>
    <row r="856" spans="1:7" x14ac:dyDescent="0.25">
      <c r="A856" s="2">
        <v>0</v>
      </c>
      <c r="B856" s="2" t="s">
        <v>20</v>
      </c>
      <c r="C856" s="2">
        <v>1</v>
      </c>
      <c r="D856" s="2">
        <v>1</v>
      </c>
      <c r="F856" t="str">
        <f>CONCATENATE(B856," ",C856, " ",D856)</f>
        <v xml:space="preserve"> parallel-search 1 1</v>
      </c>
      <c r="G856" s="3">
        <v>5.23</v>
      </c>
    </row>
    <row r="857" spans="1:7" x14ac:dyDescent="0.25">
      <c r="A857" s="2">
        <v>0</v>
      </c>
      <c r="B857" s="2" t="s">
        <v>20</v>
      </c>
      <c r="C857" s="2">
        <v>1</v>
      </c>
      <c r="D857" s="2">
        <v>1</v>
      </c>
      <c r="F857" t="str">
        <f>CONCATENATE(B857," ",C857, " ",D857)</f>
        <v xml:space="preserve"> parallel-search 1 1</v>
      </c>
      <c r="G857" s="3">
        <v>13.32</v>
      </c>
    </row>
    <row r="858" spans="1:7" x14ac:dyDescent="0.25">
      <c r="A858" s="2">
        <v>0</v>
      </c>
      <c r="B858" s="2" t="s">
        <v>20</v>
      </c>
      <c r="C858" s="2">
        <v>1</v>
      </c>
      <c r="D858" s="2">
        <v>1</v>
      </c>
      <c r="F858" t="str">
        <f>CONCATENATE(B858," ",C858, " ",D858)</f>
        <v xml:space="preserve"> parallel-search 1 1</v>
      </c>
      <c r="G858" s="3">
        <v>5.92</v>
      </c>
    </row>
    <row r="859" spans="1:7" x14ac:dyDescent="0.25">
      <c r="A859" s="2">
        <v>0</v>
      </c>
      <c r="B859" s="2" t="s">
        <v>20</v>
      </c>
      <c r="C859" s="2">
        <v>1</v>
      </c>
      <c r="D859" s="2">
        <v>1</v>
      </c>
      <c r="F859" t="str">
        <f>CONCATENATE(B859," ",C859, " ",D859)</f>
        <v xml:space="preserve"> parallel-search 1 1</v>
      </c>
      <c r="G859" s="3">
        <v>6.21</v>
      </c>
    </row>
    <row r="860" spans="1:7" x14ac:dyDescent="0.25">
      <c r="A860" s="2">
        <v>0</v>
      </c>
      <c r="B860" s="2" t="s">
        <v>20</v>
      </c>
      <c r="C860" s="2">
        <v>1</v>
      </c>
      <c r="D860" s="2">
        <v>1</v>
      </c>
      <c r="F860" t="str">
        <f>CONCATENATE(B860," ",C860, " ",D860)</f>
        <v xml:space="preserve"> parallel-search 1 1</v>
      </c>
      <c r="G860" s="3">
        <v>13.8</v>
      </c>
    </row>
    <row r="861" spans="1:7" x14ac:dyDescent="0.25">
      <c r="A861" s="2">
        <v>0</v>
      </c>
      <c r="B861" s="2" t="s">
        <v>20</v>
      </c>
      <c r="C861" s="2">
        <v>1</v>
      </c>
      <c r="D861" s="2">
        <v>1</v>
      </c>
      <c r="F861" t="str">
        <f>CONCATENATE(B861," ",C861, " ",D861)</f>
        <v xml:space="preserve"> parallel-search 1 1</v>
      </c>
      <c r="G861" s="3">
        <v>6.98</v>
      </c>
    </row>
    <row r="862" spans="1:7" x14ac:dyDescent="0.25">
      <c r="A862" s="2">
        <v>0</v>
      </c>
      <c r="B862" s="2" t="s">
        <v>20</v>
      </c>
      <c r="C862" s="2">
        <v>1</v>
      </c>
      <c r="D862" s="2">
        <v>1</v>
      </c>
      <c r="F862" t="str">
        <f>CONCATENATE(B862," ",C862, " ",D862)</f>
        <v xml:space="preserve"> parallel-search 1 1</v>
      </c>
      <c r="G862" s="3">
        <v>7.18</v>
      </c>
    </row>
    <row r="863" spans="1:7" x14ac:dyDescent="0.25">
      <c r="A863" s="2">
        <v>0</v>
      </c>
      <c r="B863" s="2" t="s">
        <v>20</v>
      </c>
      <c r="C863" s="2">
        <v>1</v>
      </c>
      <c r="D863" s="2">
        <v>1</v>
      </c>
      <c r="F863" t="str">
        <f>CONCATENATE(B863," ",C863, " ",D863)</f>
        <v xml:space="preserve"> parallel-search 1 1</v>
      </c>
      <c r="G863" s="3">
        <v>16.2</v>
      </c>
    </row>
    <row r="864" spans="1:7" x14ac:dyDescent="0.25">
      <c r="A864" s="2">
        <v>0</v>
      </c>
      <c r="B864" s="2" t="s">
        <v>20</v>
      </c>
      <c r="C864" s="2">
        <v>1</v>
      </c>
      <c r="D864" s="2">
        <v>1</v>
      </c>
      <c r="F864" t="str">
        <f>CONCATENATE(B864," ",C864, " ",D864)</f>
        <v xml:space="preserve"> parallel-search 1 1</v>
      </c>
      <c r="G864" s="3">
        <v>7.32</v>
      </c>
    </row>
    <row r="865" spans="1:7" x14ac:dyDescent="0.25">
      <c r="A865" s="2">
        <v>0</v>
      </c>
      <c r="B865" s="2" t="s">
        <v>20</v>
      </c>
      <c r="C865" s="2">
        <v>1</v>
      </c>
      <c r="D865" s="2">
        <v>1</v>
      </c>
      <c r="F865" t="str">
        <f>CONCATENATE(B865," ",C865, " ",D865)</f>
        <v xml:space="preserve"> parallel-search 1 1</v>
      </c>
      <c r="G865" s="3">
        <v>6.2</v>
      </c>
    </row>
    <row r="866" spans="1:7" x14ac:dyDescent="0.25">
      <c r="A866" s="2">
        <v>0</v>
      </c>
      <c r="B866" s="2" t="s">
        <v>20</v>
      </c>
      <c r="C866" s="2">
        <v>1</v>
      </c>
      <c r="D866" s="2">
        <v>1</v>
      </c>
      <c r="F866" t="str">
        <f>CONCATENATE(B866," ",C866, " ",D866)</f>
        <v xml:space="preserve"> parallel-search 1 1</v>
      </c>
      <c r="G866" s="3">
        <v>16.91</v>
      </c>
    </row>
    <row r="867" spans="1:7" x14ac:dyDescent="0.25">
      <c r="A867" s="2">
        <v>0</v>
      </c>
      <c r="B867" s="2" t="s">
        <v>20</v>
      </c>
      <c r="C867" s="2">
        <v>1</v>
      </c>
      <c r="D867" s="2">
        <v>1</v>
      </c>
      <c r="F867" t="str">
        <f>CONCATENATE(B867," ",C867, " ",D867)</f>
        <v xml:space="preserve"> parallel-search 1 1</v>
      </c>
      <c r="G867" s="3">
        <v>8.48</v>
      </c>
    </row>
    <row r="868" spans="1:7" x14ac:dyDescent="0.25">
      <c r="A868" s="2">
        <v>0</v>
      </c>
      <c r="B868" s="2" t="s">
        <v>20</v>
      </c>
      <c r="C868" s="2">
        <v>1</v>
      </c>
      <c r="D868" s="2">
        <v>1</v>
      </c>
      <c r="F868" t="str">
        <f>CONCATENATE(B868," ",C868, " ",D868)</f>
        <v xml:space="preserve"> parallel-search 1 1</v>
      </c>
      <c r="G868" s="3">
        <v>7.62</v>
      </c>
    </row>
    <row r="869" spans="1:7" x14ac:dyDescent="0.25">
      <c r="A869" s="2">
        <v>0</v>
      </c>
      <c r="B869" s="2" t="s">
        <v>20</v>
      </c>
      <c r="C869" s="2">
        <v>1</v>
      </c>
      <c r="D869" s="2">
        <v>1</v>
      </c>
      <c r="F869" t="str">
        <f>CONCATENATE(B869," ",C869, " ",D869)</f>
        <v xml:space="preserve"> parallel-search 1 1</v>
      </c>
      <c r="G869" s="3">
        <v>19.77</v>
      </c>
    </row>
    <row r="870" spans="1:7" x14ac:dyDescent="0.25">
      <c r="A870" s="2">
        <v>0</v>
      </c>
      <c r="B870" s="2" t="s">
        <v>20</v>
      </c>
      <c r="C870" s="2">
        <v>1</v>
      </c>
      <c r="D870" s="2">
        <v>1</v>
      </c>
      <c r="F870" t="str">
        <f>CONCATENATE(B870," ",C870, " ",D870)</f>
        <v xml:space="preserve"> parallel-search 1 1</v>
      </c>
      <c r="G870" s="3">
        <v>7.73</v>
      </c>
    </row>
    <row r="871" spans="1:7" x14ac:dyDescent="0.25">
      <c r="A871" s="2">
        <v>0</v>
      </c>
      <c r="B871" s="2" t="s">
        <v>20</v>
      </c>
      <c r="C871" s="2">
        <v>1</v>
      </c>
      <c r="D871" s="2">
        <v>1</v>
      </c>
      <c r="F871" t="str">
        <f>CONCATENATE(B871," ",C871, " ",D871)</f>
        <v xml:space="preserve"> parallel-search 1 1</v>
      </c>
      <c r="G871" s="3">
        <v>6.57</v>
      </c>
    </row>
    <row r="872" spans="1:7" x14ac:dyDescent="0.25">
      <c r="A872" s="2">
        <v>0</v>
      </c>
      <c r="B872" s="2" t="s">
        <v>20</v>
      </c>
      <c r="C872" s="2">
        <v>1</v>
      </c>
      <c r="D872" s="2">
        <v>1</v>
      </c>
      <c r="F872" t="str">
        <f>CONCATENATE(B872," ",C872, " ",D872)</f>
        <v xml:space="preserve"> parallel-search 1 1</v>
      </c>
      <c r="G872" s="3">
        <v>13.61</v>
      </c>
    </row>
    <row r="873" spans="1:7" x14ac:dyDescent="0.25">
      <c r="A873" s="2">
        <v>0</v>
      </c>
      <c r="B873" s="2" t="s">
        <v>20</v>
      </c>
      <c r="C873" s="2">
        <v>1</v>
      </c>
      <c r="D873" s="2">
        <v>1</v>
      </c>
      <c r="F873" t="str">
        <f>CONCATENATE(B873," ",C873, " ",D873)</f>
        <v xml:space="preserve"> parallel-search 1 1</v>
      </c>
      <c r="G873" s="3">
        <v>7.99</v>
      </c>
    </row>
    <row r="874" spans="1:7" x14ac:dyDescent="0.25">
      <c r="A874" s="2">
        <v>0</v>
      </c>
      <c r="B874" s="2" t="s">
        <v>20</v>
      </c>
      <c r="C874" s="2">
        <v>1</v>
      </c>
      <c r="D874" s="2">
        <v>1</v>
      </c>
      <c r="F874" t="str">
        <f>CONCATENATE(B874," ",C874, " ",D874)</f>
        <v xml:space="preserve"> parallel-search 1 1</v>
      </c>
      <c r="G874" s="3">
        <v>5.92</v>
      </c>
    </row>
    <row r="875" spans="1:7" x14ac:dyDescent="0.25">
      <c r="A875" s="2">
        <v>0</v>
      </c>
      <c r="B875" s="2" t="s">
        <v>20</v>
      </c>
      <c r="C875" s="2">
        <v>1</v>
      </c>
      <c r="D875" s="2">
        <v>1</v>
      </c>
      <c r="F875" t="str">
        <f>CONCATENATE(B875," ",C875, " ",D875)</f>
        <v xml:space="preserve"> parallel-search 1 1</v>
      </c>
      <c r="G875" s="3">
        <v>13.34</v>
      </c>
    </row>
    <row r="876" spans="1:7" x14ac:dyDescent="0.25">
      <c r="A876" s="2">
        <v>0</v>
      </c>
      <c r="B876" s="2" t="s">
        <v>20</v>
      </c>
      <c r="C876" s="2">
        <v>1</v>
      </c>
      <c r="D876" s="2">
        <v>1</v>
      </c>
      <c r="F876" t="str">
        <f>CONCATENATE(B876," ",C876, " ",D876)</f>
        <v xml:space="preserve"> parallel-search 1 1</v>
      </c>
      <c r="G876" s="3">
        <v>7.08</v>
      </c>
    </row>
    <row r="877" spans="1:7" x14ac:dyDescent="0.25">
      <c r="A877" s="2">
        <v>0</v>
      </c>
      <c r="B877" s="2" t="s">
        <v>20</v>
      </c>
      <c r="C877" s="2">
        <v>1</v>
      </c>
      <c r="D877" s="2">
        <v>1</v>
      </c>
      <c r="F877" t="str">
        <f>CONCATENATE(B877," ",C877, " ",D877)</f>
        <v xml:space="preserve"> parallel-search 1 1</v>
      </c>
      <c r="G877" s="3">
        <v>5.14</v>
      </c>
    </row>
    <row r="878" spans="1:7" x14ac:dyDescent="0.25">
      <c r="A878" s="2">
        <v>0</v>
      </c>
      <c r="B878" s="2" t="s">
        <v>20</v>
      </c>
      <c r="C878" s="2">
        <v>1</v>
      </c>
      <c r="D878" s="2">
        <v>1</v>
      </c>
      <c r="F878" t="str">
        <f>CONCATENATE(B878," ",C878, " ",D878)</f>
        <v xml:space="preserve"> parallel-search 1 1</v>
      </c>
      <c r="G878" s="3">
        <v>14.78</v>
      </c>
    </row>
    <row r="879" spans="1:7" x14ac:dyDescent="0.25">
      <c r="A879" s="2">
        <v>0</v>
      </c>
      <c r="B879" s="2" t="s">
        <v>20</v>
      </c>
      <c r="C879" s="2">
        <v>1</v>
      </c>
      <c r="D879" s="2">
        <v>1</v>
      </c>
      <c r="F879" t="str">
        <f>CONCATENATE(B879," ",C879, " ",D879)</f>
        <v xml:space="preserve"> parallel-search 1 1</v>
      </c>
      <c r="G879" s="3">
        <v>8.1199999999999992</v>
      </c>
    </row>
    <row r="880" spans="1:7" x14ac:dyDescent="0.25">
      <c r="A880" s="2">
        <v>0</v>
      </c>
      <c r="B880" s="2" t="s">
        <v>20</v>
      </c>
      <c r="C880" s="2">
        <v>1</v>
      </c>
      <c r="D880" s="2">
        <v>1</v>
      </c>
      <c r="F880" t="str">
        <f>CONCATENATE(B880," ",C880, " ",D880)</f>
        <v xml:space="preserve"> parallel-search 1 1</v>
      </c>
      <c r="G880" s="3">
        <v>6.24</v>
      </c>
    </row>
    <row r="881" spans="1:7" x14ac:dyDescent="0.25">
      <c r="A881" s="2">
        <v>0</v>
      </c>
      <c r="B881" s="2" t="s">
        <v>20</v>
      </c>
      <c r="C881" s="2">
        <v>1</v>
      </c>
      <c r="D881" s="2">
        <v>1</v>
      </c>
      <c r="F881" t="str">
        <f>CONCATENATE(B881," ",C881, " ",D881)</f>
        <v xml:space="preserve"> parallel-search 1 1</v>
      </c>
      <c r="G881" s="3">
        <v>10.47</v>
      </c>
    </row>
    <row r="882" spans="1:7" x14ac:dyDescent="0.25">
      <c r="A882" s="2">
        <v>0</v>
      </c>
      <c r="B882" s="2" t="s">
        <v>20</v>
      </c>
      <c r="C882" s="2">
        <v>1</v>
      </c>
      <c r="D882" s="2">
        <v>1</v>
      </c>
      <c r="F882" t="str">
        <f>CONCATENATE(B882," ",C882, " ",D882)</f>
        <v xml:space="preserve"> parallel-search 1 1</v>
      </c>
      <c r="G882" s="3">
        <v>7.03</v>
      </c>
    </row>
    <row r="883" spans="1:7" x14ac:dyDescent="0.25">
      <c r="A883" s="2">
        <v>0</v>
      </c>
      <c r="B883" s="2" t="s">
        <v>20</v>
      </c>
      <c r="C883" s="2">
        <v>1</v>
      </c>
      <c r="D883" s="2">
        <v>1</v>
      </c>
      <c r="F883" t="str">
        <f>CONCATENATE(B883," ",C883, " ",D883)</f>
        <v xml:space="preserve"> parallel-search 1 1</v>
      </c>
      <c r="G883" s="3">
        <v>4.79</v>
      </c>
    </row>
    <row r="884" spans="1:7" x14ac:dyDescent="0.25">
      <c r="A884" s="2">
        <v>0</v>
      </c>
      <c r="B884" s="2" t="s">
        <v>20</v>
      </c>
      <c r="C884" s="2">
        <v>1</v>
      </c>
      <c r="D884" s="2">
        <v>1</v>
      </c>
      <c r="F884" t="str">
        <f>CONCATENATE(B884," ",C884, " ",D884)</f>
        <v xml:space="preserve"> parallel-search 1 1</v>
      </c>
      <c r="G884" s="3">
        <v>18.59</v>
      </c>
    </row>
    <row r="885" spans="1:7" x14ac:dyDescent="0.25">
      <c r="A885" s="2">
        <v>0</v>
      </c>
      <c r="B885" s="2" t="s">
        <v>20</v>
      </c>
      <c r="C885" s="2">
        <v>1</v>
      </c>
      <c r="D885" s="2">
        <v>1</v>
      </c>
      <c r="F885" t="str">
        <f>CONCATENATE(B885," ",C885, " ",D885)</f>
        <v xml:space="preserve"> parallel-search 1 1</v>
      </c>
      <c r="G885" s="3">
        <v>6.62</v>
      </c>
    </row>
    <row r="886" spans="1:7" x14ac:dyDescent="0.25">
      <c r="A886" s="2">
        <v>0</v>
      </c>
      <c r="B886" s="2" t="s">
        <v>20</v>
      </c>
      <c r="C886" s="2">
        <v>1</v>
      </c>
      <c r="D886" s="2">
        <v>1</v>
      </c>
      <c r="F886" t="str">
        <f>CONCATENATE(B886," ",C886, " ",D886)</f>
        <v xml:space="preserve"> parallel-search 1 1</v>
      </c>
      <c r="G886" s="3">
        <v>6.2</v>
      </c>
    </row>
    <row r="887" spans="1:7" x14ac:dyDescent="0.25">
      <c r="A887" s="2">
        <v>0</v>
      </c>
      <c r="B887" s="2" t="s">
        <v>20</v>
      </c>
      <c r="C887" s="2">
        <v>1</v>
      </c>
      <c r="D887" s="2">
        <v>1</v>
      </c>
      <c r="F887" t="str">
        <f>CONCATENATE(B887," ",C887, " ",D887)</f>
        <v xml:space="preserve"> parallel-search 1 1</v>
      </c>
      <c r="G887" s="3">
        <v>14.14</v>
      </c>
    </row>
    <row r="888" spans="1:7" x14ac:dyDescent="0.25">
      <c r="A888" s="2">
        <v>0</v>
      </c>
      <c r="B888" s="2" t="s">
        <v>20</v>
      </c>
      <c r="C888" s="2">
        <v>1</v>
      </c>
      <c r="D888" s="2">
        <v>1</v>
      </c>
      <c r="F888" t="str">
        <f>CONCATENATE(B888," ",C888, " ",D888)</f>
        <v xml:space="preserve"> parallel-search 1 1</v>
      </c>
      <c r="G888" s="3">
        <v>7.63</v>
      </c>
    </row>
    <row r="889" spans="1:7" x14ac:dyDescent="0.25">
      <c r="A889" s="2">
        <v>0</v>
      </c>
      <c r="B889" s="2" t="s">
        <v>20</v>
      </c>
      <c r="C889" s="2">
        <v>1</v>
      </c>
      <c r="D889" s="2">
        <v>1</v>
      </c>
      <c r="F889" t="str">
        <f>CONCATENATE(B889," ",C889, " ",D889)</f>
        <v xml:space="preserve"> parallel-search 1 1</v>
      </c>
      <c r="G889" s="3">
        <v>5.58</v>
      </c>
    </row>
    <row r="890" spans="1:7" x14ac:dyDescent="0.25">
      <c r="A890" s="2">
        <v>0</v>
      </c>
      <c r="B890" s="2" t="s">
        <v>20</v>
      </c>
      <c r="C890" s="2">
        <v>1</v>
      </c>
      <c r="D890" s="2">
        <v>1</v>
      </c>
      <c r="F890" t="str">
        <f>CONCATENATE(B890," ",C890, " ",D890)</f>
        <v xml:space="preserve"> parallel-search 1 1</v>
      </c>
      <c r="G890" s="3">
        <v>14.87</v>
      </c>
    </row>
    <row r="891" spans="1:7" x14ac:dyDescent="0.25">
      <c r="A891" s="2">
        <v>0</v>
      </c>
      <c r="B891" s="2" t="s">
        <v>20</v>
      </c>
      <c r="C891" s="2">
        <v>1</v>
      </c>
      <c r="D891" s="2">
        <v>1</v>
      </c>
      <c r="F891" t="str">
        <f>CONCATENATE(B891," ",C891, " ",D891)</f>
        <v xml:space="preserve"> parallel-search 1 1</v>
      </c>
      <c r="G891" s="3">
        <v>7.04</v>
      </c>
    </row>
    <row r="892" spans="1:7" x14ac:dyDescent="0.25">
      <c r="A892" s="2">
        <v>0</v>
      </c>
      <c r="B892" s="2" t="s">
        <v>20</v>
      </c>
      <c r="C892" s="2">
        <v>1</v>
      </c>
      <c r="D892" s="2">
        <v>1</v>
      </c>
      <c r="F892" t="str">
        <f>CONCATENATE(B892," ",C892, " ",D892)</f>
        <v xml:space="preserve"> parallel-search 1 1</v>
      </c>
      <c r="G892" s="3">
        <v>5.36</v>
      </c>
    </row>
    <row r="893" spans="1:7" x14ac:dyDescent="0.25">
      <c r="A893" s="2">
        <v>0</v>
      </c>
      <c r="B893" s="2" t="s">
        <v>20</v>
      </c>
      <c r="C893" s="2">
        <v>1</v>
      </c>
      <c r="D893" s="2">
        <v>1</v>
      </c>
      <c r="F893" t="str">
        <f>CONCATENATE(B893," ",C893, " ",D893)</f>
        <v xml:space="preserve"> parallel-search 1 1</v>
      </c>
      <c r="G893" s="3">
        <v>11.75</v>
      </c>
    </row>
    <row r="894" spans="1:7" x14ac:dyDescent="0.25">
      <c r="A894" s="2">
        <v>0</v>
      </c>
      <c r="B894" s="2" t="s">
        <v>20</v>
      </c>
      <c r="C894" s="2">
        <v>1</v>
      </c>
      <c r="D894" s="2">
        <v>1</v>
      </c>
      <c r="F894" t="str">
        <f>CONCATENATE(B894," ",C894, " ",D894)</f>
        <v xml:space="preserve"> parallel-search 1 1</v>
      </c>
      <c r="G894" s="3">
        <v>7.62</v>
      </c>
    </row>
    <row r="895" spans="1:7" x14ac:dyDescent="0.25">
      <c r="A895" s="2">
        <v>0</v>
      </c>
      <c r="B895" s="2" t="s">
        <v>20</v>
      </c>
      <c r="C895" s="2">
        <v>1</v>
      </c>
      <c r="D895" s="2">
        <v>1</v>
      </c>
      <c r="F895" t="str">
        <f>CONCATENATE(B895," ",C895, " ",D895)</f>
        <v xml:space="preserve"> parallel-search 1 1</v>
      </c>
      <c r="G895" s="3">
        <v>9.16</v>
      </c>
    </row>
    <row r="896" spans="1:7" x14ac:dyDescent="0.25">
      <c r="A896" s="2">
        <v>0</v>
      </c>
      <c r="B896" s="2" t="s">
        <v>20</v>
      </c>
      <c r="C896" s="2">
        <v>1</v>
      </c>
      <c r="D896" s="2">
        <v>1</v>
      </c>
      <c r="F896" t="str">
        <f>CONCATENATE(B896," ",C896, " ",D896)</f>
        <v xml:space="preserve"> parallel-search 1 1</v>
      </c>
      <c r="G896" s="3">
        <v>14.02</v>
      </c>
    </row>
    <row r="897" spans="1:7" x14ac:dyDescent="0.25">
      <c r="A897" s="2">
        <v>0</v>
      </c>
      <c r="B897" s="2" t="s">
        <v>20</v>
      </c>
      <c r="C897" s="2">
        <v>1</v>
      </c>
      <c r="D897" s="2">
        <v>1</v>
      </c>
      <c r="F897" t="str">
        <f>CONCATENATE(B897," ",C897, " ",D897)</f>
        <v xml:space="preserve"> parallel-search 1 1</v>
      </c>
      <c r="G897" s="3">
        <v>7.71</v>
      </c>
    </row>
    <row r="898" spans="1:7" x14ac:dyDescent="0.25">
      <c r="A898" s="2">
        <v>0</v>
      </c>
      <c r="B898" s="2" t="s">
        <v>20</v>
      </c>
      <c r="C898" s="2">
        <v>1</v>
      </c>
      <c r="D898" s="2">
        <v>1</v>
      </c>
      <c r="F898" t="str">
        <f>CONCATENATE(B898," ",C898, " ",D898)</f>
        <v xml:space="preserve"> parallel-search 1 1</v>
      </c>
      <c r="G898" s="3">
        <v>6.09</v>
      </c>
    </row>
    <row r="899" spans="1:7" x14ac:dyDescent="0.25">
      <c r="A899" s="2">
        <v>0</v>
      </c>
      <c r="B899" s="2" t="s">
        <v>20</v>
      </c>
      <c r="C899" s="2">
        <v>1</v>
      </c>
      <c r="D899" s="2">
        <v>1</v>
      </c>
      <c r="F899" t="str">
        <f>CONCATENATE(B899," ",C899, " ",D899)</f>
        <v xml:space="preserve"> parallel-search 1 1</v>
      </c>
      <c r="G899" s="3">
        <v>11.72</v>
      </c>
    </row>
    <row r="900" spans="1:7" x14ac:dyDescent="0.25">
      <c r="A900" s="2">
        <v>0</v>
      </c>
      <c r="B900" s="2" t="s">
        <v>20</v>
      </c>
      <c r="C900" s="2">
        <v>1</v>
      </c>
      <c r="D900" s="2">
        <v>1</v>
      </c>
      <c r="F900" t="str">
        <f>CONCATENATE(B900," ",C900, " ",D900)</f>
        <v xml:space="preserve"> parallel-search 1 1</v>
      </c>
      <c r="G900" s="3">
        <v>5.21</v>
      </c>
    </row>
    <row r="901" spans="1:7" x14ac:dyDescent="0.25">
      <c r="A901" s="2">
        <v>0</v>
      </c>
      <c r="B901" s="2" t="s">
        <v>20</v>
      </c>
      <c r="C901" s="2">
        <v>1</v>
      </c>
      <c r="D901" s="2">
        <v>1</v>
      </c>
      <c r="F901" t="str">
        <f>CONCATENATE(B901," ",C901, " ",D901)</f>
        <v xml:space="preserve"> parallel-search 1 1</v>
      </c>
      <c r="G901" s="3">
        <v>6.9</v>
      </c>
    </row>
    <row r="902" spans="1:7" x14ac:dyDescent="0.25">
      <c r="A902" s="2">
        <v>0</v>
      </c>
      <c r="B902" s="2" t="s">
        <v>20</v>
      </c>
      <c r="C902" s="2">
        <v>1</v>
      </c>
      <c r="D902" s="2">
        <v>2</v>
      </c>
      <c r="F902" t="str">
        <f>CONCATENATE(B902," ",C902, " ",D902)</f>
        <v xml:space="preserve"> parallel-search 1 2</v>
      </c>
      <c r="G902" s="3">
        <v>11.2</v>
      </c>
    </row>
    <row r="903" spans="1:7" x14ac:dyDescent="0.25">
      <c r="A903" s="2">
        <v>0</v>
      </c>
      <c r="B903" s="2" t="s">
        <v>20</v>
      </c>
      <c r="C903" s="2">
        <v>1</v>
      </c>
      <c r="D903" s="2">
        <v>2</v>
      </c>
      <c r="F903" t="str">
        <f>CONCATENATE(B903," ",C903, " ",D903)</f>
        <v xml:space="preserve"> parallel-search 1 2</v>
      </c>
      <c r="G903" s="3">
        <v>6.1849999999999996</v>
      </c>
    </row>
    <row r="904" spans="1:7" x14ac:dyDescent="0.25">
      <c r="A904" s="2">
        <v>0</v>
      </c>
      <c r="B904" s="2" t="s">
        <v>20</v>
      </c>
      <c r="C904" s="2">
        <v>1</v>
      </c>
      <c r="D904" s="2">
        <v>2</v>
      </c>
      <c r="F904" t="str">
        <f>CONCATENATE(B904," ",C904, " ",D904)</f>
        <v xml:space="preserve"> parallel-search 1 2</v>
      </c>
      <c r="G904" s="3">
        <v>5.6950000000000003</v>
      </c>
    </row>
    <row r="905" spans="1:7" x14ac:dyDescent="0.25">
      <c r="A905" s="2">
        <v>0</v>
      </c>
      <c r="B905" s="2" t="s">
        <v>20</v>
      </c>
      <c r="C905" s="2">
        <v>1</v>
      </c>
      <c r="D905" s="2">
        <v>2</v>
      </c>
      <c r="F905" t="str">
        <f>CONCATENATE(B905," ",C905, " ",D905)</f>
        <v xml:space="preserve"> parallel-search 1 2</v>
      </c>
      <c r="G905" s="3">
        <v>13.54</v>
      </c>
    </row>
    <row r="906" spans="1:7" x14ac:dyDescent="0.25">
      <c r="A906" s="2">
        <v>0</v>
      </c>
      <c r="B906" s="2" t="s">
        <v>20</v>
      </c>
      <c r="C906" s="2">
        <v>1</v>
      </c>
      <c r="D906" s="2">
        <v>2</v>
      </c>
      <c r="F906" t="str">
        <f>CONCATENATE(B906," ",C906, " ",D906)</f>
        <v xml:space="preserve"> parallel-search 1 2</v>
      </c>
      <c r="G906" s="3">
        <v>7.7649999999999997</v>
      </c>
    </row>
    <row r="907" spans="1:7" x14ac:dyDescent="0.25">
      <c r="A907" s="2">
        <v>0</v>
      </c>
      <c r="B907" s="2" t="s">
        <v>20</v>
      </c>
      <c r="C907" s="2">
        <v>1</v>
      </c>
      <c r="D907" s="2">
        <v>2</v>
      </c>
      <c r="F907" t="str">
        <f>CONCATENATE(B907," ",C907, " ",D907)</f>
        <v xml:space="preserve"> parallel-search 1 2</v>
      </c>
      <c r="G907" s="3">
        <v>7.58</v>
      </c>
    </row>
    <row r="908" spans="1:7" x14ac:dyDescent="0.25">
      <c r="A908" s="2">
        <v>0</v>
      </c>
      <c r="B908" s="2" t="s">
        <v>20</v>
      </c>
      <c r="C908" s="2">
        <v>1</v>
      </c>
      <c r="D908" s="2">
        <v>2</v>
      </c>
      <c r="F908" t="str">
        <f>CONCATENATE(B908," ",C908, " ",D908)</f>
        <v xml:space="preserve"> parallel-search 1 2</v>
      </c>
      <c r="G908" s="3">
        <v>9.49</v>
      </c>
    </row>
    <row r="909" spans="1:7" x14ac:dyDescent="0.25">
      <c r="A909" s="2">
        <v>0</v>
      </c>
      <c r="B909" s="2" t="s">
        <v>20</v>
      </c>
      <c r="C909" s="2">
        <v>1</v>
      </c>
      <c r="D909" s="2">
        <v>2</v>
      </c>
      <c r="F909" t="str">
        <f>CONCATENATE(B909," ",C909, " ",D909)</f>
        <v xml:space="preserve"> parallel-search 1 2</v>
      </c>
      <c r="G909" s="3">
        <v>6.36</v>
      </c>
    </row>
    <row r="910" spans="1:7" x14ac:dyDescent="0.25">
      <c r="A910" s="2">
        <v>0</v>
      </c>
      <c r="B910" s="2" t="s">
        <v>20</v>
      </c>
      <c r="C910" s="2">
        <v>1</v>
      </c>
      <c r="D910" s="2">
        <v>2</v>
      </c>
      <c r="F910" t="str">
        <f>CONCATENATE(B910," ",C910, " ",D910)</f>
        <v xml:space="preserve"> parallel-search 1 2</v>
      </c>
      <c r="G910" s="3">
        <v>5.04</v>
      </c>
    </row>
    <row r="911" spans="1:7" x14ac:dyDescent="0.25">
      <c r="A911" s="2">
        <v>0</v>
      </c>
      <c r="B911" s="2" t="s">
        <v>20</v>
      </c>
      <c r="C911" s="2">
        <v>1</v>
      </c>
      <c r="D911" s="2">
        <v>2</v>
      </c>
      <c r="F911" t="str">
        <f>CONCATENATE(B911," ",C911, " ",D911)</f>
        <v xml:space="preserve"> parallel-search 1 2</v>
      </c>
      <c r="G911" s="3">
        <v>12.95</v>
      </c>
    </row>
    <row r="912" spans="1:7" x14ac:dyDescent="0.25">
      <c r="A912" s="2">
        <v>0</v>
      </c>
      <c r="B912" s="2" t="s">
        <v>20</v>
      </c>
      <c r="C912" s="2">
        <v>1</v>
      </c>
      <c r="D912" s="2">
        <v>2</v>
      </c>
      <c r="F912" t="str">
        <f>CONCATENATE(B912," ",C912, " ",D912)</f>
        <v xml:space="preserve"> parallel-search 1 2</v>
      </c>
      <c r="G912" s="3">
        <v>6.46</v>
      </c>
    </row>
    <row r="913" spans="1:7" x14ac:dyDescent="0.25">
      <c r="A913" s="2">
        <v>0</v>
      </c>
      <c r="B913" s="2" t="s">
        <v>20</v>
      </c>
      <c r="C913" s="2">
        <v>1</v>
      </c>
      <c r="D913" s="2">
        <v>2</v>
      </c>
      <c r="F913" t="str">
        <f>CONCATENATE(B913," ",C913, " ",D913)</f>
        <v xml:space="preserve"> parallel-search 1 2</v>
      </c>
      <c r="G913" s="3">
        <v>5.0149999999999997</v>
      </c>
    </row>
    <row r="914" spans="1:7" x14ac:dyDescent="0.25">
      <c r="A914" s="2">
        <v>0</v>
      </c>
      <c r="B914" s="2" t="s">
        <v>20</v>
      </c>
      <c r="C914" s="2">
        <v>1</v>
      </c>
      <c r="D914" s="2">
        <v>2</v>
      </c>
      <c r="F914" t="str">
        <f>CONCATENATE(B914," ",C914, " ",D914)</f>
        <v xml:space="preserve"> parallel-search 1 2</v>
      </c>
      <c r="G914" s="3">
        <v>14.535</v>
      </c>
    </row>
    <row r="915" spans="1:7" x14ac:dyDescent="0.25">
      <c r="A915" s="2">
        <v>0</v>
      </c>
      <c r="B915" s="2" t="s">
        <v>20</v>
      </c>
      <c r="C915" s="2">
        <v>1</v>
      </c>
      <c r="D915" s="2">
        <v>2</v>
      </c>
      <c r="F915" t="str">
        <f>CONCATENATE(B915," ",C915, " ",D915)</f>
        <v xml:space="preserve"> parallel-search 1 2</v>
      </c>
      <c r="G915" s="3">
        <v>5.3049999999999997</v>
      </c>
    </row>
    <row r="916" spans="1:7" x14ac:dyDescent="0.25">
      <c r="A916" s="2">
        <v>0</v>
      </c>
      <c r="B916" s="2" t="s">
        <v>20</v>
      </c>
      <c r="C916" s="2">
        <v>1</v>
      </c>
      <c r="D916" s="2">
        <v>2</v>
      </c>
      <c r="F916" t="str">
        <f>CONCATENATE(B916," ",C916, " ",D916)</f>
        <v xml:space="preserve"> parallel-search 1 2</v>
      </c>
      <c r="G916" s="3">
        <v>5.7249999999999996</v>
      </c>
    </row>
    <row r="917" spans="1:7" x14ac:dyDescent="0.25">
      <c r="A917" s="2">
        <v>0</v>
      </c>
      <c r="B917" s="2" t="s">
        <v>20</v>
      </c>
      <c r="C917" s="2">
        <v>1</v>
      </c>
      <c r="D917" s="2">
        <v>2</v>
      </c>
      <c r="F917" t="str">
        <f>CONCATENATE(B917," ",C917, " ",D917)</f>
        <v xml:space="preserve"> parallel-search 1 2</v>
      </c>
      <c r="G917" s="3">
        <v>12.66</v>
      </c>
    </row>
    <row r="918" spans="1:7" x14ac:dyDescent="0.25">
      <c r="A918" s="2">
        <v>0</v>
      </c>
      <c r="B918" s="2" t="s">
        <v>20</v>
      </c>
      <c r="C918" s="2">
        <v>1</v>
      </c>
      <c r="D918" s="2">
        <v>2</v>
      </c>
      <c r="F918" t="str">
        <f>CONCATENATE(B918," ",C918, " ",D918)</f>
        <v xml:space="preserve"> parallel-search 1 2</v>
      </c>
      <c r="G918" s="3">
        <v>6.2750000000000004</v>
      </c>
    </row>
    <row r="919" spans="1:7" x14ac:dyDescent="0.25">
      <c r="A919" s="2">
        <v>0</v>
      </c>
      <c r="B919" s="2" t="s">
        <v>20</v>
      </c>
      <c r="C919" s="2">
        <v>1</v>
      </c>
      <c r="D919" s="2">
        <v>2</v>
      </c>
      <c r="F919" t="str">
        <f>CONCATENATE(B919," ",C919, " ",D919)</f>
        <v xml:space="preserve"> parallel-search 1 2</v>
      </c>
      <c r="G919" s="3">
        <v>5.17</v>
      </c>
    </row>
    <row r="920" spans="1:7" x14ac:dyDescent="0.25">
      <c r="A920" s="2">
        <v>0</v>
      </c>
      <c r="B920" s="2" t="s">
        <v>20</v>
      </c>
      <c r="C920" s="2">
        <v>1</v>
      </c>
      <c r="D920" s="2">
        <v>2</v>
      </c>
      <c r="F920" t="str">
        <f>CONCATENATE(B920," ",C920, " ",D920)</f>
        <v xml:space="preserve"> parallel-search 1 2</v>
      </c>
      <c r="G920" s="3">
        <v>14.365</v>
      </c>
    </row>
    <row r="921" spans="1:7" x14ac:dyDescent="0.25">
      <c r="A921" s="2">
        <v>0</v>
      </c>
      <c r="B921" s="2" t="s">
        <v>20</v>
      </c>
      <c r="C921" s="2">
        <v>1</v>
      </c>
      <c r="D921" s="2">
        <v>2</v>
      </c>
      <c r="F921" t="str">
        <f>CONCATENATE(B921," ",C921, " ",D921)</f>
        <v xml:space="preserve"> parallel-search 1 2</v>
      </c>
      <c r="G921" s="3">
        <v>6.8449999999999998</v>
      </c>
    </row>
    <row r="922" spans="1:7" x14ac:dyDescent="0.25">
      <c r="A922" s="2">
        <v>0</v>
      </c>
      <c r="B922" s="2" t="s">
        <v>20</v>
      </c>
      <c r="C922" s="2">
        <v>1</v>
      </c>
      <c r="D922" s="2">
        <v>2</v>
      </c>
      <c r="F922" t="str">
        <f>CONCATENATE(B922," ",C922, " ",D922)</f>
        <v xml:space="preserve"> parallel-search 1 2</v>
      </c>
      <c r="G922" s="3">
        <v>5.8049999999999997</v>
      </c>
    </row>
    <row r="923" spans="1:7" x14ac:dyDescent="0.25">
      <c r="A923" s="2">
        <v>0</v>
      </c>
      <c r="B923" s="2" t="s">
        <v>20</v>
      </c>
      <c r="C923" s="2">
        <v>1</v>
      </c>
      <c r="D923" s="2">
        <v>2</v>
      </c>
      <c r="F923" t="str">
        <f>CONCATENATE(B923," ",C923, " ",D923)</f>
        <v xml:space="preserve"> parallel-search 1 2</v>
      </c>
      <c r="G923" s="3">
        <v>12.46</v>
      </c>
    </row>
    <row r="924" spans="1:7" x14ac:dyDescent="0.25">
      <c r="A924" s="2">
        <v>0</v>
      </c>
      <c r="B924" s="2" t="s">
        <v>20</v>
      </c>
      <c r="C924" s="2">
        <v>1</v>
      </c>
      <c r="D924" s="2">
        <v>2</v>
      </c>
      <c r="F924" t="str">
        <f>CONCATENATE(B924," ",C924, " ",D924)</f>
        <v xml:space="preserve"> parallel-search 1 2</v>
      </c>
      <c r="G924" s="3">
        <v>4.7050000000000001</v>
      </c>
    </row>
    <row r="925" spans="1:7" x14ac:dyDescent="0.25">
      <c r="A925" s="2">
        <v>0</v>
      </c>
      <c r="B925" s="2" t="s">
        <v>20</v>
      </c>
      <c r="C925" s="2">
        <v>1</v>
      </c>
      <c r="D925" s="2">
        <v>2</v>
      </c>
      <c r="F925" t="str">
        <f>CONCATENATE(B925," ",C925, " ",D925)</f>
        <v xml:space="preserve"> parallel-search 1 2</v>
      </c>
      <c r="G925" s="3">
        <v>5.15</v>
      </c>
    </row>
    <row r="926" spans="1:7" x14ac:dyDescent="0.25">
      <c r="A926" s="2">
        <v>0</v>
      </c>
      <c r="B926" s="2" t="s">
        <v>20</v>
      </c>
      <c r="C926" s="2">
        <v>1</v>
      </c>
      <c r="D926" s="2">
        <v>2</v>
      </c>
      <c r="F926" t="str">
        <f>CONCATENATE(B926," ",C926, " ",D926)</f>
        <v xml:space="preserve"> parallel-search 1 2</v>
      </c>
      <c r="G926" s="3">
        <v>11.62</v>
      </c>
    </row>
    <row r="927" spans="1:7" x14ac:dyDescent="0.25">
      <c r="A927" s="2">
        <v>0</v>
      </c>
      <c r="B927" s="2" t="s">
        <v>20</v>
      </c>
      <c r="C927" s="2">
        <v>1</v>
      </c>
      <c r="D927" s="2">
        <v>2</v>
      </c>
      <c r="F927" t="str">
        <f>CONCATENATE(B927," ",C927, " ",D927)</f>
        <v xml:space="preserve"> parallel-search 1 2</v>
      </c>
      <c r="G927" s="3">
        <v>5.95</v>
      </c>
    </row>
    <row r="928" spans="1:7" x14ac:dyDescent="0.25">
      <c r="A928" s="2">
        <v>0</v>
      </c>
      <c r="B928" s="2" t="s">
        <v>20</v>
      </c>
      <c r="C928" s="2">
        <v>1</v>
      </c>
      <c r="D928" s="2">
        <v>2</v>
      </c>
      <c r="F928" t="str">
        <f>CONCATENATE(B928," ",C928, " ",D928)</f>
        <v xml:space="preserve"> parallel-search 1 2</v>
      </c>
      <c r="G928" s="3">
        <v>6.2750000000000004</v>
      </c>
    </row>
    <row r="929" spans="1:7" x14ac:dyDescent="0.25">
      <c r="A929" s="2">
        <v>0</v>
      </c>
      <c r="B929" s="2" t="s">
        <v>20</v>
      </c>
      <c r="C929" s="2">
        <v>1</v>
      </c>
      <c r="D929" s="2">
        <v>2</v>
      </c>
      <c r="F929" t="str">
        <f>CONCATENATE(B929," ",C929, " ",D929)</f>
        <v xml:space="preserve"> parallel-search 1 2</v>
      </c>
      <c r="G929" s="3">
        <v>13.39</v>
      </c>
    </row>
    <row r="930" spans="1:7" x14ac:dyDescent="0.25">
      <c r="A930" s="2">
        <v>0</v>
      </c>
      <c r="B930" s="2" t="s">
        <v>20</v>
      </c>
      <c r="C930" s="2">
        <v>1</v>
      </c>
      <c r="D930" s="2">
        <v>2</v>
      </c>
      <c r="F930" t="str">
        <f>CONCATENATE(B930," ",C930, " ",D930)</f>
        <v xml:space="preserve"> parallel-search 1 2</v>
      </c>
      <c r="G930" s="3">
        <v>7.63</v>
      </c>
    </row>
    <row r="931" spans="1:7" x14ac:dyDescent="0.25">
      <c r="A931" s="2">
        <v>0</v>
      </c>
      <c r="B931" s="2" t="s">
        <v>20</v>
      </c>
      <c r="C931" s="2">
        <v>1</v>
      </c>
      <c r="D931" s="2">
        <v>2</v>
      </c>
      <c r="F931" t="str">
        <f>CONCATENATE(B931," ",C931, " ",D931)</f>
        <v xml:space="preserve"> parallel-search 1 2</v>
      </c>
      <c r="G931" s="3">
        <v>3.9</v>
      </c>
    </row>
    <row r="932" spans="1:7" x14ac:dyDescent="0.25">
      <c r="A932" s="2">
        <v>0</v>
      </c>
      <c r="B932" s="2" t="s">
        <v>20</v>
      </c>
      <c r="C932" s="2">
        <v>1</v>
      </c>
      <c r="D932" s="2">
        <v>2</v>
      </c>
      <c r="F932" t="str">
        <f>CONCATENATE(B932," ",C932, " ",D932)</f>
        <v xml:space="preserve"> parallel-search 1 2</v>
      </c>
      <c r="G932" s="3">
        <v>12.37</v>
      </c>
    </row>
    <row r="933" spans="1:7" x14ac:dyDescent="0.25">
      <c r="A933" s="2">
        <v>0</v>
      </c>
      <c r="B933" s="2" t="s">
        <v>20</v>
      </c>
      <c r="C933" s="2">
        <v>1</v>
      </c>
      <c r="D933" s="2">
        <v>2</v>
      </c>
      <c r="F933" t="str">
        <f>CONCATENATE(B933," ",C933, " ",D933)</f>
        <v xml:space="preserve"> parallel-search 1 2</v>
      </c>
      <c r="G933" s="3">
        <v>6.3949999999999996</v>
      </c>
    </row>
    <row r="934" spans="1:7" x14ac:dyDescent="0.25">
      <c r="A934" s="2">
        <v>0</v>
      </c>
      <c r="B934" s="2" t="s">
        <v>20</v>
      </c>
      <c r="C934" s="2">
        <v>1</v>
      </c>
      <c r="D934" s="2">
        <v>2</v>
      </c>
      <c r="F934" t="str">
        <f>CONCATENATE(B934," ",C934, " ",D934)</f>
        <v xml:space="preserve"> parallel-search 1 2</v>
      </c>
      <c r="G934" s="3">
        <v>5.0549999999999997</v>
      </c>
    </row>
    <row r="935" spans="1:7" x14ac:dyDescent="0.25">
      <c r="A935" s="2">
        <v>0</v>
      </c>
      <c r="B935" s="2" t="s">
        <v>20</v>
      </c>
      <c r="C935" s="2">
        <v>1</v>
      </c>
      <c r="D935" s="2">
        <v>2</v>
      </c>
      <c r="F935" t="str">
        <f>CONCATENATE(B935," ",C935, " ",D935)</f>
        <v xml:space="preserve"> parallel-search 1 2</v>
      </c>
      <c r="G935" s="3">
        <v>9.8249999999999993</v>
      </c>
    </row>
    <row r="936" spans="1:7" x14ac:dyDescent="0.25">
      <c r="A936" s="2">
        <v>0</v>
      </c>
      <c r="B936" s="2" t="s">
        <v>20</v>
      </c>
      <c r="C936" s="2">
        <v>1</v>
      </c>
      <c r="D936" s="2">
        <v>2</v>
      </c>
      <c r="F936" t="str">
        <f>CONCATENATE(B936," ",C936, " ",D936)</f>
        <v xml:space="preserve"> parallel-search 1 2</v>
      </c>
      <c r="G936" s="3">
        <v>5.0049999999999999</v>
      </c>
    </row>
    <row r="937" spans="1:7" x14ac:dyDescent="0.25">
      <c r="A937" s="2">
        <v>0</v>
      </c>
      <c r="B937" s="2" t="s">
        <v>20</v>
      </c>
      <c r="C937" s="2">
        <v>1</v>
      </c>
      <c r="D937" s="2">
        <v>2</v>
      </c>
      <c r="F937" t="str">
        <f>CONCATENATE(B937," ",C937, " ",D937)</f>
        <v xml:space="preserve"> parallel-search 1 2</v>
      </c>
      <c r="G937" s="3">
        <v>5.8949999999999996</v>
      </c>
    </row>
    <row r="938" spans="1:7" x14ac:dyDescent="0.25">
      <c r="A938" s="2">
        <v>0</v>
      </c>
      <c r="B938" s="2" t="s">
        <v>20</v>
      </c>
      <c r="C938" s="2">
        <v>1</v>
      </c>
      <c r="D938" s="2">
        <v>2</v>
      </c>
      <c r="F938" t="str">
        <f>CONCATENATE(B938," ",C938, " ",D938)</f>
        <v xml:space="preserve"> parallel-search 1 2</v>
      </c>
      <c r="G938" s="3">
        <v>10.39</v>
      </c>
    </row>
    <row r="939" spans="1:7" x14ac:dyDescent="0.25">
      <c r="A939" s="2">
        <v>0</v>
      </c>
      <c r="B939" s="2" t="s">
        <v>20</v>
      </c>
      <c r="C939" s="2">
        <v>1</v>
      </c>
      <c r="D939" s="2">
        <v>2</v>
      </c>
      <c r="F939" t="str">
        <f>CONCATENATE(B939," ",C939, " ",D939)</f>
        <v xml:space="preserve"> parallel-search 1 2</v>
      </c>
      <c r="G939" s="3">
        <v>8.0299999999999994</v>
      </c>
    </row>
    <row r="940" spans="1:7" x14ac:dyDescent="0.25">
      <c r="A940" s="2">
        <v>0</v>
      </c>
      <c r="B940" s="2" t="s">
        <v>20</v>
      </c>
      <c r="C940" s="2">
        <v>1</v>
      </c>
      <c r="D940" s="2">
        <v>2</v>
      </c>
      <c r="F940" t="str">
        <f>CONCATENATE(B940," ",C940, " ",D940)</f>
        <v xml:space="preserve"> parallel-search 1 2</v>
      </c>
      <c r="G940" s="3">
        <v>5.3449999999999998</v>
      </c>
    </row>
    <row r="941" spans="1:7" x14ac:dyDescent="0.25">
      <c r="A941" s="2">
        <v>0</v>
      </c>
      <c r="B941" s="2" t="s">
        <v>20</v>
      </c>
      <c r="C941" s="2">
        <v>1</v>
      </c>
      <c r="D941" s="2">
        <v>2</v>
      </c>
      <c r="F941" t="str">
        <f>CONCATENATE(B941," ",C941, " ",D941)</f>
        <v xml:space="preserve"> parallel-search 1 2</v>
      </c>
      <c r="G941" s="3">
        <v>12.21</v>
      </c>
    </row>
    <row r="942" spans="1:7" x14ac:dyDescent="0.25">
      <c r="A942" s="2">
        <v>0</v>
      </c>
      <c r="B942" s="2" t="s">
        <v>20</v>
      </c>
      <c r="C942" s="2">
        <v>1</v>
      </c>
      <c r="D942" s="2">
        <v>2</v>
      </c>
      <c r="F942" t="str">
        <f>CONCATENATE(B942," ",C942, " ",D942)</f>
        <v xml:space="preserve"> parallel-search 1 2</v>
      </c>
      <c r="G942" s="3">
        <v>6.9349999999999996</v>
      </c>
    </row>
    <row r="943" spans="1:7" x14ac:dyDescent="0.25">
      <c r="A943" s="2">
        <v>0</v>
      </c>
      <c r="B943" s="2" t="s">
        <v>20</v>
      </c>
      <c r="C943" s="2">
        <v>1</v>
      </c>
      <c r="D943" s="2">
        <v>2</v>
      </c>
      <c r="F943" t="str">
        <f>CONCATENATE(B943," ",C943, " ",D943)</f>
        <v xml:space="preserve"> parallel-search 1 2</v>
      </c>
      <c r="G943" s="3">
        <v>3.9950000000000001</v>
      </c>
    </row>
    <row r="944" spans="1:7" x14ac:dyDescent="0.25">
      <c r="A944" s="2">
        <v>0</v>
      </c>
      <c r="B944" s="2" t="s">
        <v>20</v>
      </c>
      <c r="C944" s="2">
        <v>1</v>
      </c>
      <c r="D944" s="2">
        <v>2</v>
      </c>
      <c r="F944" t="str">
        <f>CONCATENATE(B944," ",C944, " ",D944)</f>
        <v xml:space="preserve"> parallel-search 1 2</v>
      </c>
      <c r="G944" s="3">
        <v>11.94</v>
      </c>
    </row>
    <row r="945" spans="1:7" x14ac:dyDescent="0.25">
      <c r="A945" s="2">
        <v>0</v>
      </c>
      <c r="B945" s="2" t="s">
        <v>20</v>
      </c>
      <c r="C945" s="2">
        <v>1</v>
      </c>
      <c r="D945" s="2">
        <v>2</v>
      </c>
      <c r="F945" t="str">
        <f>CONCATENATE(B945," ",C945, " ",D945)</f>
        <v xml:space="preserve"> parallel-search 1 2</v>
      </c>
      <c r="G945" s="3">
        <v>5.32</v>
      </c>
    </row>
    <row r="946" spans="1:7" x14ac:dyDescent="0.25">
      <c r="A946" s="2">
        <v>0</v>
      </c>
      <c r="B946" s="2" t="s">
        <v>20</v>
      </c>
      <c r="C946" s="2">
        <v>1</v>
      </c>
      <c r="D946" s="2">
        <v>2</v>
      </c>
      <c r="F946" t="str">
        <f>CONCATENATE(B946," ",C946, " ",D946)</f>
        <v xml:space="preserve"> parallel-search 1 2</v>
      </c>
      <c r="G946" s="3">
        <v>5.62</v>
      </c>
    </row>
    <row r="947" spans="1:7" x14ac:dyDescent="0.25">
      <c r="A947" s="2">
        <v>0</v>
      </c>
      <c r="B947" s="2" t="s">
        <v>20</v>
      </c>
      <c r="C947" s="2">
        <v>1</v>
      </c>
      <c r="D947" s="2">
        <v>2</v>
      </c>
      <c r="F947" t="str">
        <f>CONCATENATE(B947," ",C947, " ",D947)</f>
        <v xml:space="preserve"> parallel-search 1 2</v>
      </c>
      <c r="G947" s="3">
        <v>10.88</v>
      </c>
    </row>
    <row r="948" spans="1:7" x14ac:dyDescent="0.25">
      <c r="A948" s="2">
        <v>0</v>
      </c>
      <c r="B948" s="2" t="s">
        <v>20</v>
      </c>
      <c r="C948" s="2">
        <v>1</v>
      </c>
      <c r="D948" s="2">
        <v>2</v>
      </c>
      <c r="F948" t="str">
        <f>CONCATENATE(B948," ",C948, " ",D948)</f>
        <v xml:space="preserve"> parallel-search 1 2</v>
      </c>
      <c r="G948" s="3">
        <v>6.75</v>
      </c>
    </row>
    <row r="949" spans="1:7" x14ac:dyDescent="0.25">
      <c r="A949" s="2">
        <v>0</v>
      </c>
      <c r="B949" s="2" t="s">
        <v>20</v>
      </c>
      <c r="C949" s="2">
        <v>1</v>
      </c>
      <c r="D949" s="2">
        <v>2</v>
      </c>
      <c r="F949" t="str">
        <f>CONCATENATE(B949," ",C949, " ",D949)</f>
        <v xml:space="preserve"> parallel-search 1 2</v>
      </c>
      <c r="G949" s="3">
        <v>4.7249999999999996</v>
      </c>
    </row>
    <row r="950" spans="1:7" x14ac:dyDescent="0.25">
      <c r="A950" s="2">
        <v>0</v>
      </c>
      <c r="B950" s="2" t="s">
        <v>20</v>
      </c>
      <c r="C950" s="2">
        <v>1</v>
      </c>
      <c r="D950" s="2">
        <v>2</v>
      </c>
      <c r="F950" t="str">
        <f>CONCATENATE(B950," ",C950, " ",D950)</f>
        <v xml:space="preserve"> parallel-search 1 2</v>
      </c>
      <c r="G950" s="3">
        <v>10.08</v>
      </c>
    </row>
    <row r="951" spans="1:7" x14ac:dyDescent="0.25">
      <c r="A951" s="2">
        <v>0</v>
      </c>
      <c r="B951" s="2" t="s">
        <v>20</v>
      </c>
      <c r="C951" s="2">
        <v>1</v>
      </c>
      <c r="D951" s="2">
        <v>2</v>
      </c>
      <c r="F951" t="str">
        <f>CONCATENATE(B951," ",C951, " ",D951)</f>
        <v xml:space="preserve"> parallel-search 1 2</v>
      </c>
      <c r="G951" s="3">
        <v>3.19</v>
      </c>
    </row>
    <row r="952" spans="1:7" x14ac:dyDescent="0.25">
      <c r="A952" s="2">
        <v>0</v>
      </c>
      <c r="B952" s="2" t="s">
        <v>20</v>
      </c>
      <c r="C952" s="2">
        <v>1</v>
      </c>
      <c r="D952" s="2">
        <v>2</v>
      </c>
      <c r="F952" t="str">
        <f>CONCATENATE(B952," ",C952, " ",D952)</f>
        <v xml:space="preserve"> parallel-search 1 2</v>
      </c>
      <c r="G952" s="3">
        <v>5.37</v>
      </c>
    </row>
    <row r="953" spans="1:7" x14ac:dyDescent="0.25">
      <c r="A953" s="2">
        <v>0</v>
      </c>
      <c r="B953" s="2" t="s">
        <v>20</v>
      </c>
      <c r="C953" s="2">
        <v>1</v>
      </c>
      <c r="D953" s="2">
        <v>2</v>
      </c>
      <c r="F953" t="str">
        <f>CONCATENATE(B953," ",C953, " ",D953)</f>
        <v xml:space="preserve"> parallel-search 1 2</v>
      </c>
      <c r="G953" s="3">
        <v>10.36</v>
      </c>
    </row>
    <row r="954" spans="1:7" x14ac:dyDescent="0.25">
      <c r="A954" s="2">
        <v>0</v>
      </c>
      <c r="B954" s="2" t="s">
        <v>20</v>
      </c>
      <c r="C954" s="2">
        <v>1</v>
      </c>
      <c r="D954" s="2">
        <v>2</v>
      </c>
      <c r="F954" t="str">
        <f>CONCATENATE(B954," ",C954, " ",D954)</f>
        <v xml:space="preserve"> parallel-search 1 2</v>
      </c>
      <c r="G954" s="3">
        <v>5.87</v>
      </c>
    </row>
    <row r="955" spans="1:7" x14ac:dyDescent="0.25">
      <c r="A955" s="2">
        <v>0</v>
      </c>
      <c r="B955" s="2" t="s">
        <v>20</v>
      </c>
      <c r="C955" s="2">
        <v>1</v>
      </c>
      <c r="D955" s="2">
        <v>2</v>
      </c>
      <c r="F955" t="str">
        <f>CONCATENATE(B955," ",C955, " ",D955)</f>
        <v xml:space="preserve"> parallel-search 1 2</v>
      </c>
      <c r="G955" s="3">
        <v>8</v>
      </c>
    </row>
    <row r="956" spans="1:7" x14ac:dyDescent="0.25">
      <c r="A956" s="2">
        <v>0</v>
      </c>
      <c r="B956" s="2" t="s">
        <v>20</v>
      </c>
      <c r="C956" s="2">
        <v>1</v>
      </c>
      <c r="D956" s="2">
        <v>2</v>
      </c>
      <c r="F956" t="str">
        <f>CONCATENATE(B956," ",C956, " ",D956)</f>
        <v xml:space="preserve"> parallel-search 1 2</v>
      </c>
      <c r="G956" s="3">
        <v>13</v>
      </c>
    </row>
    <row r="957" spans="1:7" x14ac:dyDescent="0.25">
      <c r="A957" s="2">
        <v>0</v>
      </c>
      <c r="B957" s="2" t="s">
        <v>20</v>
      </c>
      <c r="C957" s="2">
        <v>1</v>
      </c>
      <c r="D957" s="2">
        <v>2</v>
      </c>
      <c r="F957" t="str">
        <f>CONCATENATE(B957," ",C957, " ",D957)</f>
        <v xml:space="preserve"> parallel-search 1 2</v>
      </c>
      <c r="G957" s="3">
        <v>3.2050000000000001</v>
      </c>
    </row>
    <row r="958" spans="1:7" x14ac:dyDescent="0.25">
      <c r="A958" s="2">
        <v>0</v>
      </c>
      <c r="B958" s="2" t="s">
        <v>20</v>
      </c>
      <c r="C958" s="2">
        <v>1</v>
      </c>
      <c r="D958" s="2">
        <v>2</v>
      </c>
      <c r="F958" t="str">
        <f>CONCATENATE(B958," ",C958, " ",D958)</f>
        <v xml:space="preserve"> parallel-search 1 2</v>
      </c>
      <c r="G958" s="3">
        <v>6.6749999999999998</v>
      </c>
    </row>
    <row r="959" spans="1:7" x14ac:dyDescent="0.25">
      <c r="A959" s="2">
        <v>0</v>
      </c>
      <c r="B959" s="2" t="s">
        <v>20</v>
      </c>
      <c r="C959" s="2">
        <v>1</v>
      </c>
      <c r="D959" s="2">
        <v>2</v>
      </c>
      <c r="F959" t="str">
        <f>CONCATENATE(B959," ",C959, " ",D959)</f>
        <v xml:space="preserve"> parallel-search 1 2</v>
      </c>
      <c r="G959" s="3">
        <v>13.37</v>
      </c>
    </row>
    <row r="960" spans="1:7" x14ac:dyDescent="0.25">
      <c r="A960" s="2">
        <v>0</v>
      </c>
      <c r="B960" s="2" t="s">
        <v>20</v>
      </c>
      <c r="C960" s="2">
        <v>1</v>
      </c>
      <c r="D960" s="2">
        <v>2</v>
      </c>
      <c r="F960" t="str">
        <f>CONCATENATE(B960," ",C960, " ",D960)</f>
        <v xml:space="preserve"> parallel-search 1 2</v>
      </c>
      <c r="G960" s="3">
        <v>3.17</v>
      </c>
    </row>
    <row r="961" spans="1:7" x14ac:dyDescent="0.25">
      <c r="A961" s="2">
        <v>0</v>
      </c>
      <c r="B961" s="2" t="s">
        <v>20</v>
      </c>
      <c r="C961" s="2">
        <v>1</v>
      </c>
      <c r="D961" s="2">
        <v>2</v>
      </c>
      <c r="F961" t="str">
        <f>CONCATENATE(B961," ",C961, " ",D961)</f>
        <v xml:space="preserve"> parallel-search 1 2</v>
      </c>
      <c r="G961" s="3">
        <v>5.415</v>
      </c>
    </row>
    <row r="962" spans="1:7" x14ac:dyDescent="0.25">
      <c r="A962" s="2">
        <v>0</v>
      </c>
      <c r="B962" s="2" t="s">
        <v>20</v>
      </c>
      <c r="C962" s="2">
        <v>1</v>
      </c>
      <c r="D962" s="2">
        <v>2</v>
      </c>
      <c r="F962" t="str">
        <f>CONCATENATE(B962," ",C962, " ",D962)</f>
        <v xml:space="preserve"> parallel-search 1 2</v>
      </c>
      <c r="G962" s="3">
        <v>10.494999999999999</v>
      </c>
    </row>
    <row r="963" spans="1:7" x14ac:dyDescent="0.25">
      <c r="A963" s="2">
        <v>0</v>
      </c>
      <c r="B963" s="2" t="s">
        <v>20</v>
      </c>
      <c r="C963" s="2">
        <v>1</v>
      </c>
      <c r="D963" s="2">
        <v>2</v>
      </c>
      <c r="F963" t="str">
        <f>CONCATENATE(B963," ",C963, " ",D963)</f>
        <v xml:space="preserve"> parallel-search 1 2</v>
      </c>
      <c r="G963" s="3">
        <v>5.7249999999999996</v>
      </c>
    </row>
    <row r="964" spans="1:7" x14ac:dyDescent="0.25">
      <c r="A964" s="2">
        <v>0</v>
      </c>
      <c r="B964" s="2" t="s">
        <v>20</v>
      </c>
      <c r="C964" s="2">
        <v>1</v>
      </c>
      <c r="D964" s="2">
        <v>2</v>
      </c>
      <c r="F964" t="str">
        <f>CONCATENATE(B964," ",C964, " ",D964)</f>
        <v xml:space="preserve"> parallel-search 1 2</v>
      </c>
      <c r="G964" s="3">
        <v>3.71</v>
      </c>
    </row>
    <row r="965" spans="1:7" x14ac:dyDescent="0.25">
      <c r="A965" s="2">
        <v>0</v>
      </c>
      <c r="B965" s="2" t="s">
        <v>20</v>
      </c>
      <c r="C965" s="2">
        <v>1</v>
      </c>
      <c r="D965" s="2">
        <v>2</v>
      </c>
      <c r="F965" t="str">
        <f>CONCATENATE(B965," ",C965, " ",D965)</f>
        <v xml:space="preserve"> parallel-search 1 2</v>
      </c>
      <c r="G965" s="3">
        <v>13.055</v>
      </c>
    </row>
    <row r="966" spans="1:7" x14ac:dyDescent="0.25">
      <c r="A966" s="2">
        <v>0</v>
      </c>
      <c r="B966" s="2" t="s">
        <v>20</v>
      </c>
      <c r="C966" s="2">
        <v>1</v>
      </c>
      <c r="D966" s="2">
        <v>2</v>
      </c>
      <c r="F966" t="str">
        <f>CONCATENATE(B966," ",C966, " ",D966)</f>
        <v xml:space="preserve"> parallel-search 1 2</v>
      </c>
      <c r="G966" s="3">
        <v>3.0249999999999999</v>
      </c>
    </row>
    <row r="967" spans="1:7" x14ac:dyDescent="0.25">
      <c r="A967" s="2">
        <v>0</v>
      </c>
      <c r="B967" s="2" t="s">
        <v>20</v>
      </c>
      <c r="C967" s="2">
        <v>1</v>
      </c>
      <c r="D967" s="2">
        <v>2</v>
      </c>
      <c r="F967" t="str">
        <f>CONCATENATE(B967," ",C967, " ",D967)</f>
        <v xml:space="preserve"> parallel-search 1 2</v>
      </c>
      <c r="G967" s="3">
        <v>3.355</v>
      </c>
    </row>
    <row r="968" spans="1:7" x14ac:dyDescent="0.25">
      <c r="A968" s="2">
        <v>0</v>
      </c>
      <c r="B968" s="2" t="s">
        <v>20</v>
      </c>
      <c r="C968" s="2">
        <v>1</v>
      </c>
      <c r="D968" s="2">
        <v>2</v>
      </c>
      <c r="F968" t="str">
        <f>CONCATENATE(B968," ",C968, " ",D968)</f>
        <v xml:space="preserve"> parallel-search 1 2</v>
      </c>
      <c r="G968" s="3">
        <v>12.935</v>
      </c>
    </row>
    <row r="969" spans="1:7" x14ac:dyDescent="0.25">
      <c r="A969" s="2">
        <v>0</v>
      </c>
      <c r="B969" s="2" t="s">
        <v>20</v>
      </c>
      <c r="C969" s="2">
        <v>1</v>
      </c>
      <c r="D969" s="2">
        <v>2</v>
      </c>
      <c r="F969" t="str">
        <f>CONCATENATE(B969," ",C969, " ",D969)</f>
        <v xml:space="preserve"> parallel-search 1 2</v>
      </c>
      <c r="G969" s="3">
        <v>3.23</v>
      </c>
    </row>
    <row r="970" spans="1:7" x14ac:dyDescent="0.25">
      <c r="A970" s="2">
        <v>0</v>
      </c>
      <c r="B970" s="2" t="s">
        <v>20</v>
      </c>
      <c r="C970" s="2">
        <v>1</v>
      </c>
      <c r="D970" s="2">
        <v>2</v>
      </c>
      <c r="F970" t="str">
        <f>CONCATENATE(B970," ",C970, " ",D970)</f>
        <v xml:space="preserve"> parallel-search 1 2</v>
      </c>
      <c r="G970" s="3">
        <v>4.0449999999999999</v>
      </c>
    </row>
    <row r="971" spans="1:7" x14ac:dyDescent="0.25">
      <c r="A971" s="2">
        <v>0</v>
      </c>
      <c r="B971" s="2" t="s">
        <v>20</v>
      </c>
      <c r="C971" s="2">
        <v>1</v>
      </c>
      <c r="D971" s="2">
        <v>2</v>
      </c>
      <c r="F971" t="str">
        <f>CONCATENATE(B971," ",C971, " ",D971)</f>
        <v xml:space="preserve"> parallel-search 1 2</v>
      </c>
      <c r="G971" s="3">
        <v>12.17</v>
      </c>
    </row>
    <row r="972" spans="1:7" x14ac:dyDescent="0.25">
      <c r="A972" s="2">
        <v>0</v>
      </c>
      <c r="B972" s="2" t="s">
        <v>20</v>
      </c>
      <c r="C972" s="2">
        <v>1</v>
      </c>
      <c r="D972" s="2">
        <v>2</v>
      </c>
      <c r="F972" t="str">
        <f>CONCATENATE(B972," ",C972, " ",D972)</f>
        <v xml:space="preserve"> parallel-search 1 2</v>
      </c>
      <c r="G972" s="3">
        <v>6.0549999999999997</v>
      </c>
    </row>
    <row r="973" spans="1:7" x14ac:dyDescent="0.25">
      <c r="A973" s="2">
        <v>0</v>
      </c>
      <c r="B973" s="2" t="s">
        <v>20</v>
      </c>
      <c r="C973" s="2">
        <v>1</v>
      </c>
      <c r="D973" s="2">
        <v>2</v>
      </c>
      <c r="F973" t="str">
        <f>CONCATENATE(B973," ",C973, " ",D973)</f>
        <v xml:space="preserve"> parallel-search 1 2</v>
      </c>
      <c r="G973" s="3">
        <v>5.27</v>
      </c>
    </row>
    <row r="974" spans="1:7" x14ac:dyDescent="0.25">
      <c r="A974" s="2">
        <v>0</v>
      </c>
      <c r="B974" s="2" t="s">
        <v>20</v>
      </c>
      <c r="C974" s="2">
        <v>1</v>
      </c>
      <c r="D974" s="2">
        <v>2</v>
      </c>
      <c r="F974" t="str">
        <f>CONCATENATE(B974," ",C974, " ",D974)</f>
        <v xml:space="preserve"> parallel-search 1 2</v>
      </c>
      <c r="G974" s="3">
        <v>11.86</v>
      </c>
    </row>
    <row r="975" spans="1:7" x14ac:dyDescent="0.25">
      <c r="A975" s="2">
        <v>0</v>
      </c>
      <c r="B975" s="2" t="s">
        <v>20</v>
      </c>
      <c r="C975" s="2">
        <v>1</v>
      </c>
      <c r="D975" s="2">
        <v>2</v>
      </c>
      <c r="F975" t="str">
        <f>CONCATENATE(B975," ",C975, " ",D975)</f>
        <v xml:space="preserve"> parallel-search 1 2</v>
      </c>
      <c r="G975" s="3">
        <v>4.5149999999999997</v>
      </c>
    </row>
    <row r="976" spans="1:7" x14ac:dyDescent="0.25">
      <c r="A976" s="2">
        <v>0</v>
      </c>
      <c r="B976" s="2" t="s">
        <v>20</v>
      </c>
      <c r="C976" s="2">
        <v>1</v>
      </c>
      <c r="D976" s="2">
        <v>2</v>
      </c>
      <c r="F976" t="str">
        <f>CONCATENATE(B976," ",C976, " ",D976)</f>
        <v xml:space="preserve"> parallel-search 1 2</v>
      </c>
      <c r="G976" s="3">
        <v>4.2850000000000001</v>
      </c>
    </row>
    <row r="977" spans="1:7" x14ac:dyDescent="0.25">
      <c r="A977" s="2">
        <v>0</v>
      </c>
      <c r="B977" s="2" t="s">
        <v>20</v>
      </c>
      <c r="C977" s="2">
        <v>1</v>
      </c>
      <c r="D977" s="2">
        <v>2</v>
      </c>
      <c r="F977" t="str">
        <f>CONCATENATE(B977," ",C977, " ",D977)</f>
        <v xml:space="preserve"> parallel-search 1 2</v>
      </c>
      <c r="G977" s="3">
        <v>11.05</v>
      </c>
    </row>
    <row r="978" spans="1:7" x14ac:dyDescent="0.25">
      <c r="A978" s="2">
        <v>0</v>
      </c>
      <c r="B978" s="2" t="s">
        <v>20</v>
      </c>
      <c r="C978" s="2">
        <v>1</v>
      </c>
      <c r="D978" s="2">
        <v>2</v>
      </c>
      <c r="F978" t="str">
        <f>CONCATENATE(B978," ",C978, " ",D978)</f>
        <v xml:space="preserve"> parallel-search 1 2</v>
      </c>
      <c r="G978" s="3">
        <v>4.5650000000000004</v>
      </c>
    </row>
    <row r="979" spans="1:7" x14ac:dyDescent="0.25">
      <c r="A979" s="2">
        <v>0</v>
      </c>
      <c r="B979" s="2" t="s">
        <v>20</v>
      </c>
      <c r="C979" s="2">
        <v>1</v>
      </c>
      <c r="D979" s="2">
        <v>2</v>
      </c>
      <c r="F979" t="str">
        <f>CONCATENATE(B979," ",C979, " ",D979)</f>
        <v xml:space="preserve"> parallel-search 1 2</v>
      </c>
      <c r="G979" s="3">
        <v>4.49</v>
      </c>
    </row>
    <row r="980" spans="1:7" x14ac:dyDescent="0.25">
      <c r="A980" s="2">
        <v>0</v>
      </c>
      <c r="B980" s="2" t="s">
        <v>20</v>
      </c>
      <c r="C980" s="2">
        <v>1</v>
      </c>
      <c r="D980" s="2">
        <v>2</v>
      </c>
      <c r="F980" t="str">
        <f>CONCATENATE(B980," ",C980, " ",D980)</f>
        <v xml:space="preserve"> parallel-search 1 2</v>
      </c>
      <c r="G980" s="3">
        <v>10.41</v>
      </c>
    </row>
    <row r="981" spans="1:7" x14ac:dyDescent="0.25">
      <c r="A981" s="2">
        <v>0</v>
      </c>
      <c r="B981" s="2" t="s">
        <v>20</v>
      </c>
      <c r="C981" s="2">
        <v>1</v>
      </c>
      <c r="D981" s="2">
        <v>2</v>
      </c>
      <c r="F981" t="str">
        <f>CONCATENATE(B981," ",C981, " ",D981)</f>
        <v xml:space="preserve"> parallel-search 1 2</v>
      </c>
      <c r="G981" s="3">
        <v>6.7850000000000001</v>
      </c>
    </row>
    <row r="982" spans="1:7" x14ac:dyDescent="0.25">
      <c r="A982" s="2">
        <v>0</v>
      </c>
      <c r="B982" s="2" t="s">
        <v>20</v>
      </c>
      <c r="C982" s="2">
        <v>1</v>
      </c>
      <c r="D982" s="2">
        <v>2</v>
      </c>
      <c r="F982" t="str">
        <f>CONCATENATE(B982," ",C982, " ",D982)</f>
        <v xml:space="preserve"> parallel-search 1 2</v>
      </c>
      <c r="G982" s="3">
        <v>4.57</v>
      </c>
    </row>
    <row r="983" spans="1:7" x14ac:dyDescent="0.25">
      <c r="A983" s="2">
        <v>0</v>
      </c>
      <c r="B983" s="2" t="s">
        <v>20</v>
      </c>
      <c r="C983" s="2">
        <v>1</v>
      </c>
      <c r="D983" s="2">
        <v>2</v>
      </c>
      <c r="F983" t="str">
        <f>CONCATENATE(B983," ",C983, " ",D983)</f>
        <v xml:space="preserve"> parallel-search 1 2</v>
      </c>
      <c r="G983" s="3">
        <v>13.99</v>
      </c>
    </row>
    <row r="984" spans="1:7" x14ac:dyDescent="0.25">
      <c r="A984" s="2">
        <v>0</v>
      </c>
      <c r="B984" s="2" t="s">
        <v>20</v>
      </c>
      <c r="C984" s="2">
        <v>1</v>
      </c>
      <c r="D984" s="2">
        <v>2</v>
      </c>
      <c r="F984" t="str">
        <f>CONCATENATE(B984," ",C984, " ",D984)</f>
        <v xml:space="preserve"> parallel-search 1 2</v>
      </c>
      <c r="G984" s="3">
        <v>6.9950000000000001</v>
      </c>
    </row>
    <row r="985" spans="1:7" x14ac:dyDescent="0.25">
      <c r="A985" s="2">
        <v>0</v>
      </c>
      <c r="B985" s="2" t="s">
        <v>20</v>
      </c>
      <c r="C985" s="2">
        <v>1</v>
      </c>
      <c r="D985" s="2">
        <v>2</v>
      </c>
      <c r="F985" t="str">
        <f>CONCATENATE(B985," ",C985, " ",D985)</f>
        <v xml:space="preserve"> parallel-search 1 2</v>
      </c>
      <c r="G985" s="3">
        <v>6.9450000000000003</v>
      </c>
    </row>
    <row r="986" spans="1:7" x14ac:dyDescent="0.25">
      <c r="A986" s="2">
        <v>0</v>
      </c>
      <c r="B986" s="2" t="s">
        <v>20</v>
      </c>
      <c r="C986" s="2">
        <v>1</v>
      </c>
      <c r="D986" s="2">
        <v>2</v>
      </c>
      <c r="F986" t="str">
        <f>CONCATENATE(B986," ",C986, " ",D986)</f>
        <v xml:space="preserve"> parallel-search 1 2</v>
      </c>
      <c r="G986" s="3">
        <v>13.53</v>
      </c>
    </row>
    <row r="987" spans="1:7" x14ac:dyDescent="0.25">
      <c r="A987" s="2">
        <v>0</v>
      </c>
      <c r="B987" s="2" t="s">
        <v>20</v>
      </c>
      <c r="C987" s="2">
        <v>1</v>
      </c>
      <c r="D987" s="2">
        <v>2</v>
      </c>
      <c r="F987" t="str">
        <f>CONCATENATE(B987," ",C987, " ",D987)</f>
        <v xml:space="preserve"> parallel-search 1 2</v>
      </c>
      <c r="G987" s="3">
        <v>7.07</v>
      </c>
    </row>
    <row r="988" spans="1:7" x14ac:dyDescent="0.25">
      <c r="A988" s="2">
        <v>0</v>
      </c>
      <c r="B988" s="2" t="s">
        <v>20</v>
      </c>
      <c r="C988" s="2">
        <v>1</v>
      </c>
      <c r="D988" s="2">
        <v>2</v>
      </c>
      <c r="F988" t="str">
        <f>CONCATENATE(B988," ",C988, " ",D988)</f>
        <v xml:space="preserve"> parallel-search 1 2</v>
      </c>
      <c r="G988" s="3">
        <v>5.4349999999999996</v>
      </c>
    </row>
    <row r="989" spans="1:7" x14ac:dyDescent="0.25">
      <c r="A989" s="2">
        <v>0</v>
      </c>
      <c r="B989" s="2" t="s">
        <v>20</v>
      </c>
      <c r="C989" s="2">
        <v>1</v>
      </c>
      <c r="D989" s="2">
        <v>2</v>
      </c>
      <c r="F989" t="str">
        <f>CONCATENATE(B989," ",C989, " ",D989)</f>
        <v xml:space="preserve"> parallel-search 1 2</v>
      </c>
      <c r="G989" s="3">
        <v>13.06</v>
      </c>
    </row>
    <row r="990" spans="1:7" x14ac:dyDescent="0.25">
      <c r="A990" s="2">
        <v>0</v>
      </c>
      <c r="B990" s="2" t="s">
        <v>20</v>
      </c>
      <c r="C990" s="2">
        <v>1</v>
      </c>
      <c r="D990" s="2">
        <v>2</v>
      </c>
      <c r="F990" t="str">
        <f>CONCATENATE(B990," ",C990, " ",D990)</f>
        <v xml:space="preserve"> parallel-search 1 2</v>
      </c>
      <c r="G990" s="3">
        <v>6.5049999999999999</v>
      </c>
    </row>
    <row r="991" spans="1:7" x14ac:dyDescent="0.25">
      <c r="A991" s="2">
        <v>0</v>
      </c>
      <c r="B991" s="2" t="s">
        <v>20</v>
      </c>
      <c r="C991" s="2">
        <v>1</v>
      </c>
      <c r="D991" s="2">
        <v>2</v>
      </c>
      <c r="F991" t="str">
        <f>CONCATENATE(B991," ",C991, " ",D991)</f>
        <v xml:space="preserve"> parallel-search 1 2</v>
      </c>
      <c r="G991" s="3">
        <v>4.62</v>
      </c>
    </row>
    <row r="992" spans="1:7" x14ac:dyDescent="0.25">
      <c r="A992" s="2">
        <v>0</v>
      </c>
      <c r="B992" s="2" t="s">
        <v>20</v>
      </c>
      <c r="C992" s="2">
        <v>1</v>
      </c>
      <c r="D992" s="2">
        <v>2</v>
      </c>
      <c r="F992" t="str">
        <f>CONCATENATE(B992," ",C992, " ",D992)</f>
        <v xml:space="preserve"> parallel-search 1 2</v>
      </c>
      <c r="G992" s="3">
        <v>10.81</v>
      </c>
    </row>
    <row r="993" spans="1:7" x14ac:dyDescent="0.25">
      <c r="A993" s="2">
        <v>0</v>
      </c>
      <c r="B993" s="2" t="s">
        <v>20</v>
      </c>
      <c r="C993" s="2">
        <v>1</v>
      </c>
      <c r="D993" s="2">
        <v>2</v>
      </c>
      <c r="F993" t="str">
        <f>CONCATENATE(B993," ",C993, " ",D993)</f>
        <v xml:space="preserve"> parallel-search 1 2</v>
      </c>
      <c r="G993" s="3">
        <v>6.2450000000000001</v>
      </c>
    </row>
    <row r="994" spans="1:7" x14ac:dyDescent="0.25">
      <c r="A994" s="2">
        <v>0</v>
      </c>
      <c r="B994" s="2" t="s">
        <v>20</v>
      </c>
      <c r="C994" s="2">
        <v>1</v>
      </c>
      <c r="D994" s="2">
        <v>2</v>
      </c>
      <c r="F994" t="str">
        <f>CONCATENATE(B994," ",C994, " ",D994)</f>
        <v xml:space="preserve"> parallel-search 1 2</v>
      </c>
      <c r="G994" s="3">
        <v>5.96</v>
      </c>
    </row>
    <row r="995" spans="1:7" x14ac:dyDescent="0.25">
      <c r="A995" s="2">
        <v>0</v>
      </c>
      <c r="B995" s="2" t="s">
        <v>20</v>
      </c>
      <c r="C995" s="2">
        <v>1</v>
      </c>
      <c r="D995" s="2">
        <v>2</v>
      </c>
      <c r="F995" t="str">
        <f>CONCATENATE(B995," ",C995, " ",D995)</f>
        <v xml:space="preserve"> parallel-search 1 2</v>
      </c>
      <c r="G995" s="3">
        <v>12.845000000000001</v>
      </c>
    </row>
    <row r="996" spans="1:7" x14ac:dyDescent="0.25">
      <c r="A996" s="2">
        <v>0</v>
      </c>
      <c r="B996" s="2" t="s">
        <v>20</v>
      </c>
      <c r="C996" s="2">
        <v>1</v>
      </c>
      <c r="D996" s="2">
        <v>2</v>
      </c>
      <c r="F996" t="str">
        <f>CONCATENATE(B996," ",C996, " ",D996)</f>
        <v xml:space="preserve"> parallel-search 1 2</v>
      </c>
      <c r="G996" s="3">
        <v>5.7249999999999996</v>
      </c>
    </row>
    <row r="997" spans="1:7" x14ac:dyDescent="0.25">
      <c r="A997" s="2">
        <v>0</v>
      </c>
      <c r="B997" s="2" t="s">
        <v>20</v>
      </c>
      <c r="C997" s="2">
        <v>1</v>
      </c>
      <c r="D997" s="2">
        <v>2</v>
      </c>
      <c r="F997" t="str">
        <f>CONCATENATE(B997," ",C997, " ",D997)</f>
        <v xml:space="preserve"> parallel-search 1 2</v>
      </c>
      <c r="G997" s="3">
        <v>4.09</v>
      </c>
    </row>
    <row r="998" spans="1:7" x14ac:dyDescent="0.25">
      <c r="A998" s="2">
        <v>0</v>
      </c>
      <c r="B998" s="2" t="s">
        <v>20</v>
      </c>
      <c r="C998" s="2">
        <v>1</v>
      </c>
      <c r="D998" s="2">
        <v>2</v>
      </c>
      <c r="F998" t="str">
        <f>CONCATENATE(B998," ",C998, " ",D998)</f>
        <v xml:space="preserve"> parallel-search 1 2</v>
      </c>
      <c r="G998" s="3">
        <v>11.045</v>
      </c>
    </row>
    <row r="999" spans="1:7" x14ac:dyDescent="0.25">
      <c r="A999" s="2">
        <v>0</v>
      </c>
      <c r="B999" s="2" t="s">
        <v>20</v>
      </c>
      <c r="C999" s="2">
        <v>1</v>
      </c>
      <c r="D999" s="2">
        <v>2</v>
      </c>
      <c r="F999" t="str">
        <f>CONCATENATE(B999," ",C999, " ",D999)</f>
        <v xml:space="preserve"> parallel-search 1 2</v>
      </c>
      <c r="G999" s="3">
        <v>6.6749999999999998</v>
      </c>
    </row>
    <row r="1000" spans="1:7" x14ac:dyDescent="0.25">
      <c r="A1000" s="2">
        <v>0</v>
      </c>
      <c r="B1000" s="2" t="s">
        <v>20</v>
      </c>
      <c r="C1000" s="2">
        <v>1</v>
      </c>
      <c r="D1000" s="2">
        <v>2</v>
      </c>
      <c r="F1000" t="str">
        <f>CONCATENATE(B1000," ",C1000, " ",D1000)</f>
        <v xml:space="preserve"> parallel-search 1 2</v>
      </c>
      <c r="G1000" s="3">
        <v>6.1050000000000004</v>
      </c>
    </row>
    <row r="1001" spans="1:7" x14ac:dyDescent="0.25">
      <c r="A1001" s="2">
        <v>0</v>
      </c>
      <c r="B1001" s="2" t="s">
        <v>20</v>
      </c>
      <c r="C1001" s="2">
        <v>1</v>
      </c>
      <c r="D1001" s="2">
        <v>2</v>
      </c>
      <c r="F1001" t="str">
        <f>CONCATENATE(B1001," ",C1001, " ",D1001)</f>
        <v xml:space="preserve"> parallel-search 1 2</v>
      </c>
      <c r="G1001" s="3">
        <v>12.145</v>
      </c>
    </row>
    <row r="1002" spans="1:7" x14ac:dyDescent="0.25">
      <c r="A1002" s="2">
        <v>0</v>
      </c>
      <c r="B1002" s="2" t="s">
        <v>20</v>
      </c>
      <c r="C1002" s="2">
        <v>1</v>
      </c>
      <c r="D1002" s="2">
        <v>2</v>
      </c>
      <c r="F1002" t="str">
        <f>CONCATENATE(B1002," ",C1002, " ",D1002)</f>
        <v xml:space="preserve"> parallel-search 1 2</v>
      </c>
      <c r="G1002" s="3">
        <v>6.14</v>
      </c>
    </row>
    <row r="1003" spans="1:7" x14ac:dyDescent="0.25">
      <c r="A1003" s="2">
        <v>0</v>
      </c>
      <c r="B1003" s="2" t="s">
        <v>20</v>
      </c>
      <c r="C1003" s="2">
        <v>1</v>
      </c>
      <c r="D1003" s="2">
        <v>2</v>
      </c>
      <c r="F1003" t="str">
        <f>CONCATENATE(B1003," ",C1003, " ",D1003)</f>
        <v xml:space="preserve"> parallel-search 1 2</v>
      </c>
      <c r="G1003" s="3">
        <v>5.25</v>
      </c>
    </row>
    <row r="1004" spans="1:7" x14ac:dyDescent="0.25">
      <c r="A1004" s="2">
        <v>0</v>
      </c>
      <c r="B1004" s="2" t="s">
        <v>20</v>
      </c>
      <c r="C1004" s="2">
        <v>1</v>
      </c>
      <c r="D1004" s="2">
        <v>2</v>
      </c>
      <c r="F1004" t="str">
        <f>CONCATENATE(B1004," ",C1004, " ",D1004)</f>
        <v xml:space="preserve"> parallel-search 1 2</v>
      </c>
      <c r="G1004" s="3">
        <v>13.005000000000001</v>
      </c>
    </row>
    <row r="1005" spans="1:7" x14ac:dyDescent="0.25">
      <c r="A1005" s="2">
        <v>0</v>
      </c>
      <c r="B1005" s="2" t="s">
        <v>20</v>
      </c>
      <c r="C1005" s="2">
        <v>1</v>
      </c>
      <c r="D1005" s="2">
        <v>2</v>
      </c>
      <c r="F1005" t="str">
        <f>CONCATENATE(B1005," ",C1005, " ",D1005)</f>
        <v xml:space="preserve"> parallel-search 1 2</v>
      </c>
      <c r="G1005" s="3">
        <v>3.085</v>
      </c>
    </row>
    <row r="1006" spans="1:7" x14ac:dyDescent="0.25">
      <c r="A1006" s="2">
        <v>0</v>
      </c>
      <c r="B1006" s="2" t="s">
        <v>20</v>
      </c>
      <c r="C1006" s="2">
        <v>1</v>
      </c>
      <c r="D1006" s="2">
        <v>2</v>
      </c>
      <c r="F1006" t="str">
        <f>CONCATENATE(B1006," ",C1006, " ",D1006)</f>
        <v xml:space="preserve"> parallel-search 1 2</v>
      </c>
      <c r="G1006" s="3">
        <v>4.28</v>
      </c>
    </row>
    <row r="1007" spans="1:7" x14ac:dyDescent="0.25">
      <c r="A1007" s="2">
        <v>0</v>
      </c>
      <c r="B1007" s="2" t="s">
        <v>20</v>
      </c>
      <c r="C1007" s="2">
        <v>1</v>
      </c>
      <c r="D1007" s="2">
        <v>2</v>
      </c>
      <c r="F1007" t="str">
        <f>CONCATENATE(B1007," ",C1007, " ",D1007)</f>
        <v xml:space="preserve"> parallel-search 1 2</v>
      </c>
      <c r="G1007" s="3">
        <v>13.425000000000001</v>
      </c>
    </row>
    <row r="1008" spans="1:7" x14ac:dyDescent="0.25">
      <c r="A1008" s="2">
        <v>0</v>
      </c>
      <c r="B1008" s="2" t="s">
        <v>20</v>
      </c>
      <c r="C1008" s="2">
        <v>1</v>
      </c>
      <c r="D1008" s="2">
        <v>2</v>
      </c>
      <c r="F1008" t="str">
        <f>CONCATENATE(B1008," ",C1008, " ",D1008)</f>
        <v xml:space="preserve"> parallel-search 1 2</v>
      </c>
      <c r="G1008" s="3">
        <v>5.17</v>
      </c>
    </row>
    <row r="1009" spans="1:7" x14ac:dyDescent="0.25">
      <c r="A1009" s="2">
        <v>0</v>
      </c>
      <c r="B1009" s="2" t="s">
        <v>20</v>
      </c>
      <c r="C1009" s="2">
        <v>1</v>
      </c>
      <c r="D1009" s="2">
        <v>2</v>
      </c>
      <c r="F1009" t="str">
        <f>CONCATENATE(B1009," ",C1009, " ",D1009)</f>
        <v xml:space="preserve"> parallel-search 1 2</v>
      </c>
      <c r="G1009" s="3">
        <v>4.3600000000000003</v>
      </c>
    </row>
    <row r="1010" spans="1:7" x14ac:dyDescent="0.25">
      <c r="A1010" s="2">
        <v>0</v>
      </c>
      <c r="B1010" s="2" t="s">
        <v>20</v>
      </c>
      <c r="C1010" s="2">
        <v>1</v>
      </c>
      <c r="D1010" s="2">
        <v>2</v>
      </c>
      <c r="F1010" t="str">
        <f>CONCATENATE(B1010," ",C1010, " ",D1010)</f>
        <v xml:space="preserve"> parallel-search 1 2</v>
      </c>
      <c r="G1010" s="3">
        <v>13.725</v>
      </c>
    </row>
    <row r="1011" spans="1:7" x14ac:dyDescent="0.25">
      <c r="A1011" s="2">
        <v>0</v>
      </c>
      <c r="B1011" s="2" t="s">
        <v>20</v>
      </c>
      <c r="C1011" s="2">
        <v>1</v>
      </c>
      <c r="D1011" s="2">
        <v>2</v>
      </c>
      <c r="F1011" t="str">
        <f>CONCATENATE(B1011," ",C1011, " ",D1011)</f>
        <v xml:space="preserve"> parallel-search 1 2</v>
      </c>
      <c r="G1011" s="3">
        <v>7.2949999999999999</v>
      </c>
    </row>
    <row r="1012" spans="1:7" x14ac:dyDescent="0.25">
      <c r="A1012" s="2">
        <v>0</v>
      </c>
      <c r="B1012" s="2" t="s">
        <v>20</v>
      </c>
      <c r="C1012" s="2">
        <v>1</v>
      </c>
      <c r="D1012" s="2">
        <v>2</v>
      </c>
      <c r="F1012" t="str">
        <f>CONCATENATE(B1012," ",C1012, " ",D1012)</f>
        <v xml:space="preserve"> parallel-search 1 2</v>
      </c>
      <c r="G1012" s="3">
        <v>5.6150000000000002</v>
      </c>
    </row>
    <row r="1013" spans="1:7" x14ac:dyDescent="0.25">
      <c r="A1013" s="2">
        <v>0</v>
      </c>
      <c r="B1013" s="2" t="s">
        <v>20</v>
      </c>
      <c r="C1013" s="2">
        <v>1</v>
      </c>
      <c r="D1013" s="2">
        <v>2</v>
      </c>
      <c r="F1013" t="str">
        <f>CONCATENATE(B1013," ",C1013, " ",D1013)</f>
        <v xml:space="preserve"> parallel-search 1 2</v>
      </c>
      <c r="G1013" s="3">
        <v>11.175000000000001</v>
      </c>
    </row>
    <row r="1014" spans="1:7" x14ac:dyDescent="0.25">
      <c r="A1014" s="2">
        <v>0</v>
      </c>
      <c r="B1014" s="2" t="s">
        <v>20</v>
      </c>
      <c r="C1014" s="2">
        <v>1</v>
      </c>
      <c r="D1014" s="2">
        <v>2</v>
      </c>
      <c r="F1014" t="str">
        <f>CONCATENATE(B1014," ",C1014, " ",D1014)</f>
        <v xml:space="preserve"> parallel-search 1 2</v>
      </c>
      <c r="G1014" s="3">
        <v>7.5</v>
      </c>
    </row>
    <row r="1015" spans="1:7" x14ac:dyDescent="0.25">
      <c r="A1015" s="2">
        <v>0</v>
      </c>
      <c r="B1015" s="2" t="s">
        <v>20</v>
      </c>
      <c r="C1015" s="2">
        <v>1</v>
      </c>
      <c r="D1015" s="2">
        <v>2</v>
      </c>
      <c r="F1015" t="str">
        <f>CONCATENATE(B1015," ",C1015, " ",D1015)</f>
        <v xml:space="preserve"> parallel-search 1 2</v>
      </c>
      <c r="G1015" s="3">
        <v>5.79</v>
      </c>
    </row>
    <row r="1016" spans="1:7" x14ac:dyDescent="0.25">
      <c r="A1016" s="2">
        <v>0</v>
      </c>
      <c r="B1016" s="2" t="s">
        <v>20</v>
      </c>
      <c r="C1016" s="2">
        <v>1</v>
      </c>
      <c r="D1016" s="2">
        <v>2</v>
      </c>
      <c r="F1016" t="str">
        <f>CONCATENATE(B1016," ",C1016, " ",D1016)</f>
        <v xml:space="preserve"> parallel-search 1 2</v>
      </c>
      <c r="G1016" s="3">
        <v>14.21</v>
      </c>
    </row>
    <row r="1017" spans="1:7" x14ac:dyDescent="0.25">
      <c r="A1017" s="2">
        <v>0</v>
      </c>
      <c r="B1017" s="2" t="s">
        <v>20</v>
      </c>
      <c r="C1017" s="2">
        <v>1</v>
      </c>
      <c r="D1017" s="2">
        <v>2</v>
      </c>
      <c r="F1017" t="str">
        <f>CONCATENATE(B1017," ",C1017, " ",D1017)</f>
        <v xml:space="preserve"> parallel-search 1 2</v>
      </c>
      <c r="G1017" s="3">
        <v>7.61</v>
      </c>
    </row>
    <row r="1018" spans="1:7" x14ac:dyDescent="0.25">
      <c r="A1018" s="2">
        <v>0</v>
      </c>
      <c r="B1018" s="2" t="s">
        <v>20</v>
      </c>
      <c r="C1018" s="2">
        <v>1</v>
      </c>
      <c r="D1018" s="2">
        <v>2</v>
      </c>
      <c r="F1018" t="str">
        <f>CONCATENATE(B1018," ",C1018, " ",D1018)</f>
        <v xml:space="preserve"> parallel-search 1 2</v>
      </c>
      <c r="G1018" s="3">
        <v>7.68</v>
      </c>
    </row>
    <row r="1019" spans="1:7" x14ac:dyDescent="0.25">
      <c r="A1019" s="2">
        <v>0</v>
      </c>
      <c r="B1019" s="2" t="s">
        <v>20</v>
      </c>
      <c r="C1019" s="2">
        <v>1</v>
      </c>
      <c r="D1019" s="2">
        <v>2</v>
      </c>
      <c r="F1019" t="str">
        <f>CONCATENATE(B1019," ",C1019, " ",D1019)</f>
        <v xml:space="preserve"> parallel-search 1 2</v>
      </c>
      <c r="G1019" s="3">
        <v>13.185</v>
      </c>
    </row>
    <row r="1020" spans="1:7" x14ac:dyDescent="0.25">
      <c r="A1020" s="2">
        <v>0</v>
      </c>
      <c r="B1020" s="2" t="s">
        <v>20</v>
      </c>
      <c r="C1020" s="2">
        <v>1</v>
      </c>
      <c r="D1020" s="2">
        <v>2</v>
      </c>
      <c r="F1020" t="str">
        <f>CONCATENATE(B1020," ",C1020, " ",D1020)</f>
        <v xml:space="preserve"> parallel-search 1 2</v>
      </c>
      <c r="G1020" s="3">
        <v>6.3250000000000002</v>
      </c>
    </row>
    <row r="1021" spans="1:7" x14ac:dyDescent="0.25">
      <c r="A1021" s="2">
        <v>0</v>
      </c>
      <c r="B1021" s="2" t="s">
        <v>20</v>
      </c>
      <c r="C1021" s="2">
        <v>1</v>
      </c>
      <c r="D1021" s="2">
        <v>2</v>
      </c>
      <c r="F1021" t="str">
        <f>CONCATENATE(B1021," ",C1021, " ",D1021)</f>
        <v xml:space="preserve"> parallel-search 1 2</v>
      </c>
      <c r="G1021" s="3">
        <v>4.1349999999999998</v>
      </c>
    </row>
    <row r="1022" spans="1:7" x14ac:dyDescent="0.25">
      <c r="A1022" s="2">
        <v>0</v>
      </c>
      <c r="B1022" s="2" t="s">
        <v>20</v>
      </c>
      <c r="C1022" s="2">
        <v>1</v>
      </c>
      <c r="D1022" s="2">
        <v>2</v>
      </c>
      <c r="F1022" t="str">
        <f>CONCATENATE(B1022," ",C1022, " ",D1022)</f>
        <v xml:space="preserve"> parallel-search 1 2</v>
      </c>
      <c r="G1022" s="3">
        <v>11.16</v>
      </c>
    </row>
    <row r="1023" spans="1:7" x14ac:dyDescent="0.25">
      <c r="A1023" s="2">
        <v>0</v>
      </c>
      <c r="B1023" s="2" t="s">
        <v>20</v>
      </c>
      <c r="C1023" s="2">
        <v>1</v>
      </c>
      <c r="D1023" s="2">
        <v>2</v>
      </c>
      <c r="F1023" t="str">
        <f>CONCATENATE(B1023," ",C1023, " ",D1023)</f>
        <v xml:space="preserve"> parallel-search 1 2</v>
      </c>
      <c r="G1023" s="3">
        <v>7.68</v>
      </c>
    </row>
    <row r="1024" spans="1:7" x14ac:dyDescent="0.25">
      <c r="A1024" s="2">
        <v>0</v>
      </c>
      <c r="B1024" s="2" t="s">
        <v>20</v>
      </c>
      <c r="C1024" s="2">
        <v>1</v>
      </c>
      <c r="D1024" s="2">
        <v>2</v>
      </c>
      <c r="F1024" t="str">
        <f>CONCATENATE(B1024," ",C1024, " ",D1024)</f>
        <v xml:space="preserve"> parallel-search 1 2</v>
      </c>
      <c r="G1024" s="3">
        <v>6.09</v>
      </c>
    </row>
    <row r="1025" spans="1:7" x14ac:dyDescent="0.25">
      <c r="A1025" s="2">
        <v>0</v>
      </c>
      <c r="B1025" s="2" t="s">
        <v>20</v>
      </c>
      <c r="C1025" s="2">
        <v>1</v>
      </c>
      <c r="D1025" s="2">
        <v>2</v>
      </c>
      <c r="F1025" t="str">
        <f>CONCATENATE(B1025," ",C1025, " ",D1025)</f>
        <v xml:space="preserve"> parallel-search 1 2</v>
      </c>
      <c r="G1025" s="3">
        <v>13.21</v>
      </c>
    </row>
    <row r="1026" spans="1:7" x14ac:dyDescent="0.25">
      <c r="A1026" s="2">
        <v>0</v>
      </c>
      <c r="B1026" s="2" t="s">
        <v>20</v>
      </c>
      <c r="C1026" s="2">
        <v>1</v>
      </c>
      <c r="D1026" s="2">
        <v>2</v>
      </c>
      <c r="F1026" t="str">
        <f>CONCATENATE(B1026," ",C1026, " ",D1026)</f>
        <v xml:space="preserve"> parallel-search 1 2</v>
      </c>
      <c r="G1026" s="3">
        <v>5.84</v>
      </c>
    </row>
    <row r="1027" spans="1:7" x14ac:dyDescent="0.25">
      <c r="A1027" s="2">
        <v>0</v>
      </c>
      <c r="B1027" s="2" t="s">
        <v>20</v>
      </c>
      <c r="C1027" s="2">
        <v>1</v>
      </c>
      <c r="D1027" s="2">
        <v>2</v>
      </c>
      <c r="F1027" t="str">
        <f>CONCATENATE(B1027," ",C1027, " ",D1027)</f>
        <v xml:space="preserve"> parallel-search 1 2</v>
      </c>
      <c r="G1027" s="3">
        <v>5.26</v>
      </c>
    </row>
    <row r="1028" spans="1:7" x14ac:dyDescent="0.25">
      <c r="A1028" s="2">
        <v>0</v>
      </c>
      <c r="B1028" s="2" t="s">
        <v>20</v>
      </c>
      <c r="C1028" s="2">
        <v>1</v>
      </c>
      <c r="D1028" s="2">
        <v>2</v>
      </c>
      <c r="F1028" t="str">
        <f>CONCATENATE(B1028," ",C1028, " ",D1028)</f>
        <v xml:space="preserve"> parallel-search 1 2</v>
      </c>
      <c r="G1028" s="3">
        <v>12.535</v>
      </c>
    </row>
    <row r="1029" spans="1:7" x14ac:dyDescent="0.25">
      <c r="A1029" s="2">
        <v>0</v>
      </c>
      <c r="B1029" s="2" t="s">
        <v>20</v>
      </c>
      <c r="C1029" s="2">
        <v>1</v>
      </c>
      <c r="D1029" s="2">
        <v>2</v>
      </c>
      <c r="F1029" t="str">
        <f>CONCATENATE(B1029," ",C1029, " ",D1029)</f>
        <v xml:space="preserve"> parallel-search 1 2</v>
      </c>
      <c r="G1029" s="3">
        <v>7.13</v>
      </c>
    </row>
    <row r="1030" spans="1:7" x14ac:dyDescent="0.25">
      <c r="A1030" s="2">
        <v>0</v>
      </c>
      <c r="B1030" s="2" t="s">
        <v>20</v>
      </c>
      <c r="C1030" s="2">
        <v>1</v>
      </c>
      <c r="D1030" s="2">
        <v>2</v>
      </c>
      <c r="F1030" t="str">
        <f>CONCATENATE(B1030," ",C1030, " ",D1030)</f>
        <v xml:space="preserve"> parallel-search 1 2</v>
      </c>
      <c r="G1030" s="3">
        <v>6.53</v>
      </c>
    </row>
    <row r="1031" spans="1:7" x14ac:dyDescent="0.25">
      <c r="A1031" s="2">
        <v>0</v>
      </c>
      <c r="B1031" s="2" t="s">
        <v>20</v>
      </c>
      <c r="C1031" s="2">
        <v>1</v>
      </c>
      <c r="D1031" s="2">
        <v>2</v>
      </c>
      <c r="F1031" t="str">
        <f>CONCATENATE(B1031," ",C1031, " ",D1031)</f>
        <v xml:space="preserve"> parallel-search 1 2</v>
      </c>
      <c r="G1031" s="3">
        <v>10.68</v>
      </c>
    </row>
    <row r="1032" spans="1:7" x14ac:dyDescent="0.25">
      <c r="A1032" s="2">
        <v>0</v>
      </c>
      <c r="B1032" s="2" t="s">
        <v>20</v>
      </c>
      <c r="C1032" s="2">
        <v>1</v>
      </c>
      <c r="D1032" s="2">
        <v>2</v>
      </c>
      <c r="F1032" t="str">
        <f>CONCATENATE(B1032," ",C1032, " ",D1032)</f>
        <v xml:space="preserve"> parallel-search 1 2</v>
      </c>
      <c r="G1032" s="3">
        <v>5.21</v>
      </c>
    </row>
    <row r="1033" spans="1:7" x14ac:dyDescent="0.25">
      <c r="A1033" s="2">
        <v>0</v>
      </c>
      <c r="B1033" s="2" t="s">
        <v>20</v>
      </c>
      <c r="C1033" s="2">
        <v>1</v>
      </c>
      <c r="D1033" s="2">
        <v>2</v>
      </c>
      <c r="F1033" t="str">
        <f>CONCATENATE(B1033," ",C1033, " ",D1033)</f>
        <v xml:space="preserve"> parallel-search 1 2</v>
      </c>
      <c r="G1033" s="3">
        <v>4.9000000000000004</v>
      </c>
    </row>
    <row r="1034" spans="1:7" x14ac:dyDescent="0.25">
      <c r="A1034" s="2">
        <v>0</v>
      </c>
      <c r="B1034" s="2" t="s">
        <v>20</v>
      </c>
      <c r="C1034" s="2">
        <v>1</v>
      </c>
      <c r="D1034" s="2">
        <v>2</v>
      </c>
      <c r="F1034" t="str">
        <f>CONCATENATE(B1034," ",C1034, " ",D1034)</f>
        <v xml:space="preserve"> parallel-search 1 2</v>
      </c>
      <c r="G1034" s="3">
        <v>13.21</v>
      </c>
    </row>
    <row r="1035" spans="1:7" x14ac:dyDescent="0.25">
      <c r="A1035" s="2">
        <v>0</v>
      </c>
      <c r="B1035" s="2" t="s">
        <v>20</v>
      </c>
      <c r="C1035" s="2">
        <v>1</v>
      </c>
      <c r="D1035" s="2">
        <v>2</v>
      </c>
      <c r="F1035" t="str">
        <f>CONCATENATE(B1035," ",C1035, " ",D1035)</f>
        <v xml:space="preserve"> parallel-search 1 2</v>
      </c>
      <c r="G1035" s="3">
        <v>6.92</v>
      </c>
    </row>
    <row r="1036" spans="1:7" x14ac:dyDescent="0.25">
      <c r="A1036" s="2">
        <v>0</v>
      </c>
      <c r="B1036" s="2" t="s">
        <v>20</v>
      </c>
      <c r="C1036" s="2">
        <v>1</v>
      </c>
      <c r="D1036" s="2">
        <v>2</v>
      </c>
      <c r="F1036" t="str">
        <f>CONCATENATE(B1036," ",C1036, " ",D1036)</f>
        <v xml:space="preserve"> parallel-search 1 2</v>
      </c>
      <c r="G1036" s="3">
        <v>5.7549999999999999</v>
      </c>
    </row>
    <row r="1037" spans="1:7" x14ac:dyDescent="0.25">
      <c r="A1037" s="2">
        <v>0</v>
      </c>
      <c r="B1037" s="2" t="s">
        <v>20</v>
      </c>
      <c r="C1037" s="2">
        <v>1</v>
      </c>
      <c r="D1037" s="2">
        <v>2</v>
      </c>
      <c r="F1037" t="str">
        <f>CONCATENATE(B1037," ",C1037, " ",D1037)</f>
        <v xml:space="preserve"> parallel-search 1 2</v>
      </c>
      <c r="G1037" s="3">
        <v>13.035</v>
      </c>
    </row>
    <row r="1038" spans="1:7" x14ac:dyDescent="0.25">
      <c r="A1038" s="2">
        <v>0</v>
      </c>
      <c r="B1038" s="2" t="s">
        <v>20</v>
      </c>
      <c r="C1038" s="2">
        <v>1</v>
      </c>
      <c r="D1038" s="2">
        <v>2</v>
      </c>
      <c r="F1038" t="str">
        <f>CONCATENATE(B1038," ",C1038, " ",D1038)</f>
        <v xml:space="preserve"> parallel-search 1 2</v>
      </c>
      <c r="G1038" s="3">
        <v>7.89</v>
      </c>
    </row>
    <row r="1039" spans="1:7" x14ac:dyDescent="0.25">
      <c r="A1039" s="2">
        <v>0</v>
      </c>
      <c r="B1039" s="2" t="s">
        <v>20</v>
      </c>
      <c r="C1039" s="2">
        <v>1</v>
      </c>
      <c r="D1039" s="2">
        <v>2</v>
      </c>
      <c r="F1039" t="str">
        <f>CONCATENATE(B1039," ",C1039, " ",D1039)</f>
        <v xml:space="preserve"> parallel-search 1 2</v>
      </c>
      <c r="G1039" s="3">
        <v>5.72</v>
      </c>
    </row>
    <row r="1040" spans="1:7" x14ac:dyDescent="0.25">
      <c r="A1040" s="2">
        <v>0</v>
      </c>
      <c r="B1040" s="2" t="s">
        <v>20</v>
      </c>
      <c r="C1040" s="2">
        <v>1</v>
      </c>
      <c r="D1040" s="2">
        <v>2</v>
      </c>
      <c r="F1040" t="str">
        <f>CONCATENATE(B1040," ",C1040, " ",D1040)</f>
        <v xml:space="preserve"> parallel-search 1 2</v>
      </c>
      <c r="G1040" s="3">
        <v>15.2</v>
      </c>
    </row>
    <row r="1041" spans="1:7" x14ac:dyDescent="0.25">
      <c r="A1041" s="2">
        <v>0</v>
      </c>
      <c r="B1041" s="2" t="s">
        <v>20</v>
      </c>
      <c r="C1041" s="2">
        <v>1</v>
      </c>
      <c r="D1041" s="2">
        <v>2</v>
      </c>
      <c r="F1041" t="str">
        <f>CONCATENATE(B1041," ",C1041, " ",D1041)</f>
        <v xml:space="preserve"> parallel-search 1 2</v>
      </c>
      <c r="G1041" s="3">
        <v>7.14</v>
      </c>
    </row>
    <row r="1042" spans="1:7" x14ac:dyDescent="0.25">
      <c r="A1042" s="2">
        <v>0</v>
      </c>
      <c r="B1042" s="2" t="s">
        <v>20</v>
      </c>
      <c r="C1042" s="2">
        <v>1</v>
      </c>
      <c r="D1042" s="2">
        <v>2</v>
      </c>
      <c r="F1042" t="str">
        <f>CONCATENATE(B1042," ",C1042, " ",D1042)</f>
        <v xml:space="preserve"> parallel-search 1 2</v>
      </c>
      <c r="G1042" s="3">
        <v>5.6349999999999998</v>
      </c>
    </row>
    <row r="1043" spans="1:7" x14ac:dyDescent="0.25">
      <c r="A1043" s="2">
        <v>0</v>
      </c>
      <c r="B1043" s="2" t="s">
        <v>20</v>
      </c>
      <c r="C1043" s="2">
        <v>1</v>
      </c>
      <c r="D1043" s="2">
        <v>2</v>
      </c>
      <c r="F1043" t="str">
        <f>CONCATENATE(B1043," ",C1043, " ",D1043)</f>
        <v xml:space="preserve"> parallel-search 1 2</v>
      </c>
      <c r="G1043" s="3">
        <v>12.015000000000001</v>
      </c>
    </row>
    <row r="1044" spans="1:7" x14ac:dyDescent="0.25">
      <c r="A1044" s="2">
        <v>0</v>
      </c>
      <c r="B1044" s="2" t="s">
        <v>20</v>
      </c>
      <c r="C1044" s="2">
        <v>1</v>
      </c>
      <c r="D1044" s="2">
        <v>2</v>
      </c>
      <c r="F1044" t="str">
        <f>CONCATENATE(B1044," ",C1044, " ",D1044)</f>
        <v xml:space="preserve"> parallel-search 1 2</v>
      </c>
      <c r="G1044" s="3">
        <v>7.88</v>
      </c>
    </row>
    <row r="1045" spans="1:7" x14ac:dyDescent="0.25">
      <c r="A1045" s="2">
        <v>0</v>
      </c>
      <c r="B1045" s="2" t="s">
        <v>20</v>
      </c>
      <c r="C1045" s="2">
        <v>1</v>
      </c>
      <c r="D1045" s="2">
        <v>2</v>
      </c>
      <c r="F1045" t="str">
        <f>CONCATENATE(B1045," ",C1045, " ",D1045)</f>
        <v xml:space="preserve"> parallel-search 1 2</v>
      </c>
      <c r="G1045" s="3">
        <v>6.57</v>
      </c>
    </row>
    <row r="1046" spans="1:7" x14ac:dyDescent="0.25">
      <c r="A1046" s="2">
        <v>0</v>
      </c>
      <c r="B1046" s="2" t="s">
        <v>20</v>
      </c>
      <c r="C1046" s="2">
        <v>1</v>
      </c>
      <c r="D1046" s="2">
        <v>2</v>
      </c>
      <c r="F1046" t="str">
        <f>CONCATENATE(B1046," ",C1046, " ",D1046)</f>
        <v xml:space="preserve"> parallel-search 1 2</v>
      </c>
      <c r="G1046" s="3">
        <v>14.515000000000001</v>
      </c>
    </row>
    <row r="1047" spans="1:7" x14ac:dyDescent="0.25">
      <c r="A1047" s="2">
        <v>0</v>
      </c>
      <c r="B1047" s="2" t="s">
        <v>20</v>
      </c>
      <c r="C1047" s="2">
        <v>1</v>
      </c>
      <c r="D1047" s="2">
        <v>2</v>
      </c>
      <c r="F1047" t="str">
        <f>CONCATENATE(B1047," ",C1047, " ",D1047)</f>
        <v xml:space="preserve"> parallel-search 1 2</v>
      </c>
      <c r="G1047" s="3">
        <v>7.9649999999999999</v>
      </c>
    </row>
    <row r="1048" spans="1:7" x14ac:dyDescent="0.25">
      <c r="A1048" s="2">
        <v>0</v>
      </c>
      <c r="B1048" s="2" t="s">
        <v>20</v>
      </c>
      <c r="C1048" s="2">
        <v>1</v>
      </c>
      <c r="D1048" s="2">
        <v>2</v>
      </c>
      <c r="F1048" t="str">
        <f>CONCATENATE(B1048," ",C1048, " ",D1048)</f>
        <v xml:space="preserve"> parallel-search 1 2</v>
      </c>
      <c r="G1048" s="3">
        <v>6.3</v>
      </c>
    </row>
    <row r="1049" spans="1:7" x14ac:dyDescent="0.25">
      <c r="A1049" s="2">
        <v>0</v>
      </c>
      <c r="B1049" s="2" t="s">
        <v>20</v>
      </c>
      <c r="C1049" s="2">
        <v>1</v>
      </c>
      <c r="D1049" s="2">
        <v>2</v>
      </c>
      <c r="F1049" t="str">
        <f>CONCATENATE(B1049," ",C1049, " ",D1049)</f>
        <v xml:space="preserve"> parallel-search 1 2</v>
      </c>
      <c r="G1049" s="3">
        <v>11.66</v>
      </c>
    </row>
    <row r="1050" spans="1:7" x14ac:dyDescent="0.25">
      <c r="A1050" s="2">
        <v>0</v>
      </c>
      <c r="B1050" s="2" t="s">
        <v>20</v>
      </c>
      <c r="C1050" s="2">
        <v>1</v>
      </c>
      <c r="D1050" s="2">
        <v>2</v>
      </c>
      <c r="F1050" t="str">
        <f>CONCATENATE(B1050," ",C1050, " ",D1050)</f>
        <v xml:space="preserve"> parallel-search 1 2</v>
      </c>
      <c r="G1050" s="3">
        <v>5.34</v>
      </c>
    </row>
    <row r="1051" spans="1:7" x14ac:dyDescent="0.25">
      <c r="A1051" s="2">
        <v>0</v>
      </c>
      <c r="B1051" s="2" t="s">
        <v>20</v>
      </c>
      <c r="C1051" s="2">
        <v>1</v>
      </c>
      <c r="D1051" s="2">
        <v>2</v>
      </c>
      <c r="F1051" t="str">
        <f>CONCATENATE(B1051," ",C1051, " ",D1051)</f>
        <v xml:space="preserve"> parallel-search 1 2</v>
      </c>
      <c r="G1051" s="3">
        <v>2.97</v>
      </c>
    </row>
    <row r="1052" spans="1:7" x14ac:dyDescent="0.25">
      <c r="A1052" s="2">
        <v>0</v>
      </c>
      <c r="B1052" s="2" t="s">
        <v>20</v>
      </c>
      <c r="C1052" s="2">
        <v>1</v>
      </c>
      <c r="D1052" s="2">
        <v>4</v>
      </c>
      <c r="F1052" t="str">
        <f>CONCATENATE(B1052," ",C1052, " ",D1052)</f>
        <v xml:space="preserve"> parallel-search 1 4</v>
      </c>
      <c r="G1052" s="3">
        <v>12.765000000000001</v>
      </c>
    </row>
    <row r="1053" spans="1:7" x14ac:dyDescent="0.25">
      <c r="A1053" s="2">
        <v>0</v>
      </c>
      <c r="B1053" s="2" t="s">
        <v>20</v>
      </c>
      <c r="C1053" s="2">
        <v>1</v>
      </c>
      <c r="D1053" s="2">
        <v>4</v>
      </c>
      <c r="F1053" t="str">
        <f>CONCATENATE(B1053," ",C1053, " ",D1053)</f>
        <v xml:space="preserve"> parallel-search 1 4</v>
      </c>
      <c r="G1053" s="3">
        <v>7.2774999999999999</v>
      </c>
    </row>
    <row r="1054" spans="1:7" x14ac:dyDescent="0.25">
      <c r="A1054" s="2">
        <v>0</v>
      </c>
      <c r="B1054" s="2" t="s">
        <v>20</v>
      </c>
      <c r="C1054" s="2">
        <v>1</v>
      </c>
      <c r="D1054" s="2">
        <v>4</v>
      </c>
      <c r="F1054" t="str">
        <f>CONCATENATE(B1054," ",C1054, " ",D1054)</f>
        <v xml:space="preserve"> parallel-search 1 4</v>
      </c>
      <c r="G1054" s="3">
        <v>5.3</v>
      </c>
    </row>
    <row r="1055" spans="1:7" x14ac:dyDescent="0.25">
      <c r="A1055" s="2">
        <v>0</v>
      </c>
      <c r="B1055" s="2" t="s">
        <v>20</v>
      </c>
      <c r="C1055" s="2">
        <v>1</v>
      </c>
      <c r="D1055" s="2">
        <v>4</v>
      </c>
      <c r="F1055" t="str">
        <f>CONCATENATE(B1055," ",C1055, " ",D1055)</f>
        <v xml:space="preserve"> parallel-search 1 4</v>
      </c>
      <c r="G1055" s="3">
        <v>14.015000000000001</v>
      </c>
    </row>
    <row r="1056" spans="1:7" x14ac:dyDescent="0.25">
      <c r="A1056" s="2">
        <v>0</v>
      </c>
      <c r="B1056" s="2" t="s">
        <v>20</v>
      </c>
      <c r="C1056" s="2">
        <v>1</v>
      </c>
      <c r="D1056" s="2">
        <v>4</v>
      </c>
      <c r="F1056" t="str">
        <f>CONCATENATE(B1056," ",C1056, " ",D1056)</f>
        <v xml:space="preserve"> parallel-search 1 4</v>
      </c>
      <c r="G1056" s="3">
        <v>6.9225000000000003</v>
      </c>
    </row>
    <row r="1057" spans="1:7" x14ac:dyDescent="0.25">
      <c r="A1057" s="2">
        <v>0</v>
      </c>
      <c r="B1057" s="2" t="s">
        <v>20</v>
      </c>
      <c r="C1057" s="2">
        <v>1</v>
      </c>
      <c r="D1057" s="2">
        <v>4</v>
      </c>
      <c r="F1057" t="str">
        <f>CONCATENATE(B1057," ",C1057, " ",D1057)</f>
        <v xml:space="preserve"> parallel-search 1 4</v>
      </c>
      <c r="G1057" s="3">
        <v>6.5125000000000002</v>
      </c>
    </row>
    <row r="1058" spans="1:7" x14ac:dyDescent="0.25">
      <c r="A1058" s="2">
        <v>0</v>
      </c>
      <c r="B1058" s="2" t="s">
        <v>20</v>
      </c>
      <c r="C1058" s="2">
        <v>1</v>
      </c>
      <c r="D1058" s="2">
        <v>4</v>
      </c>
      <c r="F1058" t="str">
        <f>CONCATENATE(B1058," ",C1058, " ",D1058)</f>
        <v xml:space="preserve"> parallel-search 1 4</v>
      </c>
      <c r="G1058" s="3">
        <v>10.54</v>
      </c>
    </row>
    <row r="1059" spans="1:7" x14ac:dyDescent="0.25">
      <c r="A1059" s="2">
        <v>0</v>
      </c>
      <c r="B1059" s="2" t="s">
        <v>20</v>
      </c>
      <c r="C1059" s="2">
        <v>1</v>
      </c>
      <c r="D1059" s="2">
        <v>4</v>
      </c>
      <c r="F1059" t="str">
        <f>CONCATENATE(B1059," ",C1059, " ",D1059)</f>
        <v xml:space="preserve"> parallel-search 1 4</v>
      </c>
      <c r="G1059" s="3">
        <v>6.6675000000000004</v>
      </c>
    </row>
    <row r="1060" spans="1:7" x14ac:dyDescent="0.25">
      <c r="A1060" s="2">
        <v>0</v>
      </c>
      <c r="B1060" s="2" t="s">
        <v>20</v>
      </c>
      <c r="C1060" s="2">
        <v>1</v>
      </c>
      <c r="D1060" s="2">
        <v>4</v>
      </c>
      <c r="F1060" t="str">
        <f>CONCATENATE(B1060," ",C1060, " ",D1060)</f>
        <v xml:space="preserve"> parallel-search 1 4</v>
      </c>
      <c r="G1060" s="3">
        <v>5.89</v>
      </c>
    </row>
    <row r="1061" spans="1:7" x14ac:dyDescent="0.25">
      <c r="A1061" s="2">
        <v>0</v>
      </c>
      <c r="B1061" s="2" t="s">
        <v>20</v>
      </c>
      <c r="C1061" s="2">
        <v>1</v>
      </c>
      <c r="D1061" s="2">
        <v>4</v>
      </c>
      <c r="F1061" t="str">
        <f>CONCATENATE(B1061," ",C1061, " ",D1061)</f>
        <v xml:space="preserve"> parallel-search 1 4</v>
      </c>
      <c r="G1061" s="3">
        <v>14.8025</v>
      </c>
    </row>
    <row r="1062" spans="1:7" x14ac:dyDescent="0.25">
      <c r="A1062" s="2">
        <v>0</v>
      </c>
      <c r="B1062" s="2" t="s">
        <v>20</v>
      </c>
      <c r="C1062" s="2">
        <v>1</v>
      </c>
      <c r="D1062" s="2">
        <v>4</v>
      </c>
      <c r="F1062" t="str">
        <f>CONCATENATE(B1062," ",C1062, " ",D1062)</f>
        <v xml:space="preserve"> parallel-search 1 4</v>
      </c>
      <c r="G1062" s="3">
        <v>7.4424999999999999</v>
      </c>
    </row>
    <row r="1063" spans="1:7" x14ac:dyDescent="0.25">
      <c r="A1063" s="2">
        <v>0</v>
      </c>
      <c r="B1063" s="2" t="s">
        <v>20</v>
      </c>
      <c r="C1063" s="2">
        <v>1</v>
      </c>
      <c r="D1063" s="2">
        <v>4</v>
      </c>
      <c r="F1063" t="str">
        <f>CONCATENATE(B1063," ",C1063, " ",D1063)</f>
        <v xml:space="preserve"> parallel-search 1 4</v>
      </c>
      <c r="G1063" s="3">
        <v>5.5425000000000004</v>
      </c>
    </row>
    <row r="1064" spans="1:7" x14ac:dyDescent="0.25">
      <c r="A1064" s="2">
        <v>0</v>
      </c>
      <c r="B1064" s="2" t="s">
        <v>20</v>
      </c>
      <c r="C1064" s="2">
        <v>1</v>
      </c>
      <c r="D1064" s="2">
        <v>4</v>
      </c>
      <c r="F1064" t="str">
        <f>CONCATENATE(B1064," ",C1064, " ",D1064)</f>
        <v xml:space="preserve"> parallel-search 1 4</v>
      </c>
      <c r="G1064" s="3">
        <v>12.055</v>
      </c>
    </row>
    <row r="1065" spans="1:7" x14ac:dyDescent="0.25">
      <c r="A1065" s="2">
        <v>0</v>
      </c>
      <c r="B1065" s="2" t="s">
        <v>20</v>
      </c>
      <c r="C1065" s="2">
        <v>1</v>
      </c>
      <c r="D1065" s="2">
        <v>4</v>
      </c>
      <c r="F1065" t="str">
        <f>CONCATENATE(B1065," ",C1065, " ",D1065)</f>
        <v xml:space="preserve"> parallel-search 1 4</v>
      </c>
      <c r="G1065" s="3">
        <v>6.5324999999999998</v>
      </c>
    </row>
    <row r="1066" spans="1:7" x14ac:dyDescent="0.25">
      <c r="A1066" s="2">
        <v>0</v>
      </c>
      <c r="B1066" s="2" t="s">
        <v>20</v>
      </c>
      <c r="C1066" s="2">
        <v>1</v>
      </c>
      <c r="D1066" s="2">
        <v>4</v>
      </c>
      <c r="F1066" t="str">
        <f>CONCATENATE(B1066," ",C1066, " ",D1066)</f>
        <v xml:space="preserve"> parallel-search 1 4</v>
      </c>
      <c r="G1066" s="3">
        <v>5.31</v>
      </c>
    </row>
    <row r="1067" spans="1:7" x14ac:dyDescent="0.25">
      <c r="A1067" s="2">
        <v>0</v>
      </c>
      <c r="B1067" s="2" t="s">
        <v>20</v>
      </c>
      <c r="C1067" s="2">
        <v>1</v>
      </c>
      <c r="D1067" s="2">
        <v>4</v>
      </c>
      <c r="F1067" t="str">
        <f>CONCATENATE(B1067," ",C1067, " ",D1067)</f>
        <v xml:space="preserve"> parallel-search 1 4</v>
      </c>
      <c r="G1067" s="3">
        <v>12.5075</v>
      </c>
    </row>
    <row r="1068" spans="1:7" x14ac:dyDescent="0.25">
      <c r="A1068" s="2">
        <v>0</v>
      </c>
      <c r="B1068" s="2" t="s">
        <v>20</v>
      </c>
      <c r="C1068" s="2">
        <v>1</v>
      </c>
      <c r="D1068" s="2">
        <v>4</v>
      </c>
      <c r="F1068" t="str">
        <f>CONCATENATE(B1068," ",C1068, " ",D1068)</f>
        <v xml:space="preserve"> parallel-search 1 4</v>
      </c>
      <c r="G1068" s="3">
        <v>6.2725</v>
      </c>
    </row>
    <row r="1069" spans="1:7" x14ac:dyDescent="0.25">
      <c r="A1069" s="2">
        <v>0</v>
      </c>
      <c r="B1069" s="2" t="s">
        <v>20</v>
      </c>
      <c r="C1069" s="2">
        <v>1</v>
      </c>
      <c r="D1069" s="2">
        <v>4</v>
      </c>
      <c r="F1069" t="str">
        <f>CONCATENATE(B1069," ",C1069, " ",D1069)</f>
        <v xml:space="preserve"> parallel-search 1 4</v>
      </c>
      <c r="G1069" s="3">
        <v>4.9450000000000003</v>
      </c>
    </row>
    <row r="1070" spans="1:7" x14ac:dyDescent="0.25">
      <c r="A1070" s="2">
        <v>0</v>
      </c>
      <c r="B1070" s="2" t="s">
        <v>20</v>
      </c>
      <c r="C1070" s="2">
        <v>1</v>
      </c>
      <c r="D1070" s="2">
        <v>4</v>
      </c>
      <c r="F1070" t="str">
        <f>CONCATENATE(B1070," ",C1070, " ",D1070)</f>
        <v xml:space="preserve"> parallel-search 1 4</v>
      </c>
      <c r="G1070" s="3">
        <v>14.87</v>
      </c>
    </row>
    <row r="1071" spans="1:7" x14ac:dyDescent="0.25">
      <c r="A1071" s="2">
        <v>0</v>
      </c>
      <c r="B1071" s="2" t="s">
        <v>20</v>
      </c>
      <c r="C1071" s="2">
        <v>1</v>
      </c>
      <c r="D1071" s="2">
        <v>4</v>
      </c>
      <c r="F1071" t="str">
        <f>CONCATENATE(B1071," ",C1071, " ",D1071)</f>
        <v xml:space="preserve"> parallel-search 1 4</v>
      </c>
      <c r="G1071" s="3">
        <v>6.1</v>
      </c>
    </row>
    <row r="1072" spans="1:7" x14ac:dyDescent="0.25">
      <c r="A1072" s="2">
        <v>0</v>
      </c>
      <c r="B1072" s="2" t="s">
        <v>20</v>
      </c>
      <c r="C1072" s="2">
        <v>1</v>
      </c>
      <c r="D1072" s="2">
        <v>4</v>
      </c>
      <c r="F1072" t="str">
        <f>CONCATENATE(B1072," ",C1072, " ",D1072)</f>
        <v xml:space="preserve"> parallel-search 1 4</v>
      </c>
      <c r="G1072" s="3">
        <v>4.0525000000000002</v>
      </c>
    </row>
    <row r="1073" spans="1:7" x14ac:dyDescent="0.25">
      <c r="A1073" s="2">
        <v>0</v>
      </c>
      <c r="B1073" s="2" t="s">
        <v>20</v>
      </c>
      <c r="C1073" s="2">
        <v>1</v>
      </c>
      <c r="D1073" s="2">
        <v>4</v>
      </c>
      <c r="F1073" t="str">
        <f>CONCATENATE(B1073," ",C1073, " ",D1073)</f>
        <v xml:space="preserve"> parallel-search 1 4</v>
      </c>
      <c r="G1073" s="3">
        <v>13.18</v>
      </c>
    </row>
    <row r="1074" spans="1:7" x14ac:dyDescent="0.25">
      <c r="A1074" s="2">
        <v>0</v>
      </c>
      <c r="B1074" s="2" t="s">
        <v>20</v>
      </c>
      <c r="C1074" s="2">
        <v>1</v>
      </c>
      <c r="D1074" s="2">
        <v>4</v>
      </c>
      <c r="F1074" t="str">
        <f>CONCATENATE(B1074," ",C1074, " ",D1074)</f>
        <v xml:space="preserve"> parallel-search 1 4</v>
      </c>
      <c r="G1074" s="3">
        <v>5.3875000000000002</v>
      </c>
    </row>
    <row r="1075" spans="1:7" x14ac:dyDescent="0.25">
      <c r="A1075" s="2">
        <v>0</v>
      </c>
      <c r="B1075" s="2" t="s">
        <v>20</v>
      </c>
      <c r="C1075" s="2">
        <v>1</v>
      </c>
      <c r="D1075" s="2">
        <v>4</v>
      </c>
      <c r="F1075" t="str">
        <f>CONCATENATE(B1075," ",C1075, " ",D1075)</f>
        <v xml:space="preserve"> parallel-search 1 4</v>
      </c>
      <c r="G1075" s="3">
        <v>5.21</v>
      </c>
    </row>
    <row r="1076" spans="1:7" x14ac:dyDescent="0.25">
      <c r="A1076" s="2">
        <v>0</v>
      </c>
      <c r="B1076" s="2" t="s">
        <v>20</v>
      </c>
      <c r="C1076" s="2">
        <v>1</v>
      </c>
      <c r="D1076" s="2">
        <v>4</v>
      </c>
      <c r="F1076" t="str">
        <f>CONCATENATE(B1076," ",C1076, " ",D1076)</f>
        <v xml:space="preserve"> parallel-search 1 4</v>
      </c>
      <c r="G1076" s="3">
        <v>12.815</v>
      </c>
    </row>
    <row r="1077" spans="1:7" x14ac:dyDescent="0.25">
      <c r="A1077" s="2">
        <v>0</v>
      </c>
      <c r="B1077" s="2" t="s">
        <v>20</v>
      </c>
      <c r="C1077" s="2">
        <v>1</v>
      </c>
      <c r="D1077" s="2">
        <v>4</v>
      </c>
      <c r="F1077" t="str">
        <f>CONCATENATE(B1077," ",C1077, " ",D1077)</f>
        <v xml:space="preserve"> parallel-search 1 4</v>
      </c>
      <c r="G1077" s="3">
        <v>6.4325000000000001</v>
      </c>
    </row>
    <row r="1078" spans="1:7" x14ac:dyDescent="0.25">
      <c r="A1078" s="2">
        <v>0</v>
      </c>
      <c r="B1078" s="2" t="s">
        <v>20</v>
      </c>
      <c r="C1078" s="2">
        <v>1</v>
      </c>
      <c r="D1078" s="2">
        <v>4</v>
      </c>
      <c r="F1078" t="str">
        <f>CONCATENATE(B1078," ",C1078, " ",D1078)</f>
        <v xml:space="preserve"> parallel-search 1 4</v>
      </c>
      <c r="G1078" s="3">
        <v>5.7675000000000001</v>
      </c>
    </row>
    <row r="1079" spans="1:7" x14ac:dyDescent="0.25">
      <c r="A1079" s="2">
        <v>0</v>
      </c>
      <c r="B1079" s="2" t="s">
        <v>20</v>
      </c>
      <c r="C1079" s="2">
        <v>1</v>
      </c>
      <c r="D1079" s="2">
        <v>4</v>
      </c>
      <c r="F1079" t="str">
        <f>CONCATENATE(B1079," ",C1079, " ",D1079)</f>
        <v xml:space="preserve"> parallel-search 1 4</v>
      </c>
      <c r="G1079" s="3">
        <v>11.76</v>
      </c>
    </row>
    <row r="1080" spans="1:7" x14ac:dyDescent="0.25">
      <c r="A1080" s="2">
        <v>0</v>
      </c>
      <c r="B1080" s="2" t="s">
        <v>20</v>
      </c>
      <c r="C1080" s="2">
        <v>1</v>
      </c>
      <c r="D1080" s="2">
        <v>4</v>
      </c>
      <c r="F1080" t="str">
        <f>CONCATENATE(B1080," ",C1080, " ",D1080)</f>
        <v xml:space="preserve"> parallel-search 1 4</v>
      </c>
      <c r="G1080" s="3">
        <v>8.32</v>
      </c>
    </row>
    <row r="1081" spans="1:7" x14ac:dyDescent="0.25">
      <c r="A1081" s="2">
        <v>0</v>
      </c>
      <c r="B1081" s="2" t="s">
        <v>20</v>
      </c>
      <c r="C1081" s="2">
        <v>1</v>
      </c>
      <c r="D1081" s="2">
        <v>4</v>
      </c>
      <c r="F1081" t="str">
        <f>CONCATENATE(B1081," ",C1081, " ",D1081)</f>
        <v xml:space="preserve"> parallel-search 1 4</v>
      </c>
      <c r="G1081" s="3">
        <v>4.2774999999999999</v>
      </c>
    </row>
    <row r="1082" spans="1:7" x14ac:dyDescent="0.25">
      <c r="A1082" s="2">
        <v>0</v>
      </c>
      <c r="B1082" s="2" t="s">
        <v>20</v>
      </c>
      <c r="C1082" s="2">
        <v>1</v>
      </c>
      <c r="D1082" s="2">
        <v>4</v>
      </c>
      <c r="F1082" t="str">
        <f>CONCATENATE(B1082," ",C1082, " ",D1082)</f>
        <v xml:space="preserve"> parallel-search 1 4</v>
      </c>
      <c r="G1082" s="3">
        <v>12.407500000000001</v>
      </c>
    </row>
    <row r="1083" spans="1:7" x14ac:dyDescent="0.25">
      <c r="A1083" s="2">
        <v>0</v>
      </c>
      <c r="B1083" s="2" t="s">
        <v>20</v>
      </c>
      <c r="C1083" s="2">
        <v>1</v>
      </c>
      <c r="D1083" s="2">
        <v>4</v>
      </c>
      <c r="F1083" t="str">
        <f>CONCATENATE(B1083," ",C1083, " ",D1083)</f>
        <v xml:space="preserve"> parallel-search 1 4</v>
      </c>
      <c r="G1083" s="3">
        <v>7.0049999999999999</v>
      </c>
    </row>
    <row r="1084" spans="1:7" x14ac:dyDescent="0.25">
      <c r="A1084" s="2">
        <v>0</v>
      </c>
      <c r="B1084" s="2" t="s">
        <v>20</v>
      </c>
      <c r="C1084" s="2">
        <v>1</v>
      </c>
      <c r="D1084" s="2">
        <v>4</v>
      </c>
      <c r="F1084" t="str">
        <f>CONCATENATE(B1084," ",C1084, " ",D1084)</f>
        <v xml:space="preserve"> parallel-search 1 4</v>
      </c>
      <c r="G1084" s="3">
        <v>5.72</v>
      </c>
    </row>
    <row r="1085" spans="1:7" x14ac:dyDescent="0.25">
      <c r="A1085" s="2">
        <v>0</v>
      </c>
      <c r="B1085" s="2" t="s">
        <v>20</v>
      </c>
      <c r="C1085" s="2">
        <v>1</v>
      </c>
      <c r="D1085" s="2">
        <v>4</v>
      </c>
      <c r="F1085" t="str">
        <f>CONCATENATE(B1085," ",C1085, " ",D1085)</f>
        <v xml:space="preserve"> parallel-search 1 4</v>
      </c>
      <c r="G1085" s="3">
        <v>10.9625</v>
      </c>
    </row>
    <row r="1086" spans="1:7" x14ac:dyDescent="0.25">
      <c r="A1086" s="2">
        <v>0</v>
      </c>
      <c r="B1086" s="2" t="s">
        <v>20</v>
      </c>
      <c r="C1086" s="2">
        <v>1</v>
      </c>
      <c r="D1086" s="2">
        <v>4</v>
      </c>
      <c r="F1086" t="str">
        <f>CONCATENATE(B1086," ",C1086, " ",D1086)</f>
        <v xml:space="preserve"> parallel-search 1 4</v>
      </c>
      <c r="G1086" s="3">
        <v>5.6950000000000003</v>
      </c>
    </row>
    <row r="1087" spans="1:7" x14ac:dyDescent="0.25">
      <c r="A1087" s="2">
        <v>0</v>
      </c>
      <c r="B1087" s="2" t="s">
        <v>20</v>
      </c>
      <c r="C1087" s="2">
        <v>1</v>
      </c>
      <c r="D1087" s="2">
        <v>4</v>
      </c>
      <c r="F1087" t="str">
        <f>CONCATENATE(B1087," ",C1087, " ",D1087)</f>
        <v xml:space="preserve"> parallel-search 1 4</v>
      </c>
      <c r="G1087" s="3">
        <v>6.2149999999999999</v>
      </c>
    </row>
    <row r="1088" spans="1:7" x14ac:dyDescent="0.25">
      <c r="A1088" s="2">
        <v>0</v>
      </c>
      <c r="B1088" s="2" t="s">
        <v>20</v>
      </c>
      <c r="C1088" s="2">
        <v>1</v>
      </c>
      <c r="D1088" s="2">
        <v>4</v>
      </c>
      <c r="F1088" t="str">
        <f>CONCATENATE(B1088," ",C1088, " ",D1088)</f>
        <v xml:space="preserve"> parallel-search 1 4</v>
      </c>
      <c r="G1088" s="3">
        <v>11.7475</v>
      </c>
    </row>
    <row r="1089" spans="1:7" x14ac:dyDescent="0.25">
      <c r="A1089" s="2">
        <v>0</v>
      </c>
      <c r="B1089" s="2" t="s">
        <v>20</v>
      </c>
      <c r="C1089" s="2">
        <v>1</v>
      </c>
      <c r="D1089" s="2">
        <v>4</v>
      </c>
      <c r="F1089" t="str">
        <f>CONCATENATE(B1089," ",C1089, " ",D1089)</f>
        <v xml:space="preserve"> parallel-search 1 4</v>
      </c>
      <c r="G1089" s="3">
        <v>8.1174999999999997</v>
      </c>
    </row>
    <row r="1090" spans="1:7" x14ac:dyDescent="0.25">
      <c r="A1090" s="2">
        <v>0</v>
      </c>
      <c r="B1090" s="2" t="s">
        <v>20</v>
      </c>
      <c r="C1090" s="2">
        <v>1</v>
      </c>
      <c r="D1090" s="2">
        <v>4</v>
      </c>
      <c r="F1090" t="str">
        <f>CONCATENATE(B1090," ",C1090, " ",D1090)</f>
        <v xml:space="preserve"> parallel-search 1 4</v>
      </c>
      <c r="G1090" s="3">
        <v>6.0125000000000002</v>
      </c>
    </row>
    <row r="1091" spans="1:7" x14ac:dyDescent="0.25">
      <c r="A1091" s="2">
        <v>0</v>
      </c>
      <c r="B1091" s="2" t="s">
        <v>20</v>
      </c>
      <c r="C1091" s="2">
        <v>1</v>
      </c>
      <c r="D1091" s="2">
        <v>4</v>
      </c>
      <c r="F1091" t="str">
        <f>CONCATENATE(B1091," ",C1091, " ",D1091)</f>
        <v xml:space="preserve"> parallel-search 1 4</v>
      </c>
      <c r="G1091" s="3">
        <v>13.065</v>
      </c>
    </row>
    <row r="1092" spans="1:7" x14ac:dyDescent="0.25">
      <c r="A1092" s="2">
        <v>0</v>
      </c>
      <c r="B1092" s="2" t="s">
        <v>20</v>
      </c>
      <c r="C1092" s="2">
        <v>1</v>
      </c>
      <c r="D1092" s="2">
        <v>4</v>
      </c>
      <c r="F1092" t="str">
        <f>CONCATENATE(B1092," ",C1092, " ",D1092)</f>
        <v xml:space="preserve"> parallel-search 1 4</v>
      </c>
      <c r="G1092" s="3">
        <v>7.6325000000000003</v>
      </c>
    </row>
    <row r="1093" spans="1:7" x14ac:dyDescent="0.25">
      <c r="A1093" s="2">
        <v>0</v>
      </c>
      <c r="B1093" s="2" t="s">
        <v>20</v>
      </c>
      <c r="C1093" s="2">
        <v>1</v>
      </c>
      <c r="D1093" s="2">
        <v>4</v>
      </c>
      <c r="F1093" t="str">
        <f>CONCATENATE(B1093," ",C1093, " ",D1093)</f>
        <v xml:space="preserve"> parallel-search 1 4</v>
      </c>
      <c r="G1093" s="3">
        <v>4.2549999999999999</v>
      </c>
    </row>
    <row r="1094" spans="1:7" x14ac:dyDescent="0.25">
      <c r="A1094" s="2">
        <v>0</v>
      </c>
      <c r="B1094" s="2" t="s">
        <v>20</v>
      </c>
      <c r="C1094" s="2">
        <v>1</v>
      </c>
      <c r="D1094" s="2">
        <v>4</v>
      </c>
      <c r="F1094" t="str">
        <f>CONCATENATE(B1094," ",C1094, " ",D1094)</f>
        <v xml:space="preserve"> parallel-search 1 4</v>
      </c>
      <c r="G1094" s="3">
        <v>12.244999999999999</v>
      </c>
    </row>
    <row r="1095" spans="1:7" x14ac:dyDescent="0.25">
      <c r="A1095" s="2">
        <v>0</v>
      </c>
      <c r="B1095" s="2" t="s">
        <v>20</v>
      </c>
      <c r="C1095" s="2">
        <v>1</v>
      </c>
      <c r="D1095" s="2">
        <v>4</v>
      </c>
      <c r="F1095" t="str">
        <f>CONCATENATE(B1095," ",C1095, " ",D1095)</f>
        <v xml:space="preserve"> parallel-search 1 4</v>
      </c>
      <c r="G1095" s="3">
        <v>5.9450000000000003</v>
      </c>
    </row>
    <row r="1096" spans="1:7" x14ac:dyDescent="0.25">
      <c r="A1096" s="2">
        <v>0</v>
      </c>
      <c r="B1096" s="2" t="s">
        <v>20</v>
      </c>
      <c r="C1096" s="2">
        <v>1</v>
      </c>
      <c r="D1096" s="2">
        <v>4</v>
      </c>
      <c r="F1096" t="str">
        <f>CONCATENATE(B1096," ",C1096, " ",D1096)</f>
        <v xml:space="preserve"> parallel-search 1 4</v>
      </c>
      <c r="G1096" s="3">
        <v>5.8</v>
      </c>
    </row>
    <row r="1097" spans="1:7" x14ac:dyDescent="0.25">
      <c r="A1097" s="2">
        <v>0</v>
      </c>
      <c r="B1097" s="2" t="s">
        <v>20</v>
      </c>
      <c r="C1097" s="2">
        <v>1</v>
      </c>
      <c r="D1097" s="2">
        <v>4</v>
      </c>
      <c r="F1097" t="str">
        <f>CONCATENATE(B1097," ",C1097, " ",D1097)</f>
        <v xml:space="preserve"> parallel-search 1 4</v>
      </c>
      <c r="G1097" s="3">
        <v>12.2</v>
      </c>
    </row>
    <row r="1098" spans="1:7" x14ac:dyDescent="0.25">
      <c r="A1098" s="2">
        <v>0</v>
      </c>
      <c r="B1098" s="2" t="s">
        <v>20</v>
      </c>
      <c r="C1098" s="2">
        <v>1</v>
      </c>
      <c r="D1098" s="2">
        <v>4</v>
      </c>
      <c r="F1098" t="str">
        <f>CONCATENATE(B1098," ",C1098, " ",D1098)</f>
        <v xml:space="preserve"> parallel-search 1 4</v>
      </c>
      <c r="G1098" s="3">
        <v>7.6849999999999996</v>
      </c>
    </row>
    <row r="1099" spans="1:7" x14ac:dyDescent="0.25">
      <c r="A1099" s="2">
        <v>0</v>
      </c>
      <c r="B1099" s="2" t="s">
        <v>20</v>
      </c>
      <c r="C1099" s="2">
        <v>1</v>
      </c>
      <c r="D1099" s="2">
        <v>4</v>
      </c>
      <c r="F1099" t="str">
        <f>CONCATENATE(B1099," ",C1099, " ",D1099)</f>
        <v xml:space="preserve"> parallel-search 1 4</v>
      </c>
      <c r="G1099" s="3">
        <v>4.0599999999999996</v>
      </c>
    </row>
    <row r="1100" spans="1:7" x14ac:dyDescent="0.25">
      <c r="A1100" s="2">
        <v>0</v>
      </c>
      <c r="B1100" s="2" t="s">
        <v>20</v>
      </c>
      <c r="C1100" s="2">
        <v>1</v>
      </c>
      <c r="D1100" s="2">
        <v>4</v>
      </c>
      <c r="F1100" t="str">
        <f>CONCATENATE(B1100," ",C1100, " ",D1100)</f>
        <v xml:space="preserve"> parallel-search 1 4</v>
      </c>
      <c r="G1100" s="3">
        <v>10.83</v>
      </c>
    </row>
    <row r="1101" spans="1:7" x14ac:dyDescent="0.25">
      <c r="A1101" s="2">
        <v>0</v>
      </c>
      <c r="B1101" s="2" t="s">
        <v>20</v>
      </c>
      <c r="C1101" s="2">
        <v>1</v>
      </c>
      <c r="D1101" s="2">
        <v>4</v>
      </c>
      <c r="F1101" t="str">
        <f>CONCATENATE(B1101," ",C1101, " ",D1101)</f>
        <v xml:space="preserve"> parallel-search 1 4</v>
      </c>
      <c r="G1101" s="3">
        <v>3.585</v>
      </c>
    </row>
    <row r="1102" spans="1:7" x14ac:dyDescent="0.25">
      <c r="A1102" s="2">
        <v>0</v>
      </c>
      <c r="B1102" s="2" t="s">
        <v>20</v>
      </c>
      <c r="C1102" s="2">
        <v>1</v>
      </c>
      <c r="D1102" s="2">
        <v>4</v>
      </c>
      <c r="F1102" t="str">
        <f>CONCATENATE(B1102," ",C1102, " ",D1102)</f>
        <v xml:space="preserve"> parallel-search 1 4</v>
      </c>
      <c r="G1102" s="3">
        <v>4.4924999999999997</v>
      </c>
    </row>
    <row r="1103" spans="1:7" x14ac:dyDescent="0.25">
      <c r="A1103" s="2">
        <v>0</v>
      </c>
      <c r="B1103" s="2" t="s">
        <v>20</v>
      </c>
      <c r="C1103" s="2">
        <v>1</v>
      </c>
      <c r="D1103" s="2">
        <v>4</v>
      </c>
      <c r="F1103" t="str">
        <f>CONCATENATE(B1103," ",C1103, " ",D1103)</f>
        <v xml:space="preserve"> parallel-search 1 4</v>
      </c>
      <c r="G1103" s="3">
        <v>11.935</v>
      </c>
    </row>
    <row r="1104" spans="1:7" x14ac:dyDescent="0.25">
      <c r="A1104" s="2">
        <v>0</v>
      </c>
      <c r="B1104" s="2" t="s">
        <v>20</v>
      </c>
      <c r="C1104" s="2">
        <v>1</v>
      </c>
      <c r="D1104" s="2">
        <v>4</v>
      </c>
      <c r="F1104" t="str">
        <f>CONCATENATE(B1104," ",C1104, " ",D1104)</f>
        <v xml:space="preserve"> parallel-search 1 4</v>
      </c>
      <c r="G1104" s="3">
        <v>6.2975000000000003</v>
      </c>
    </row>
    <row r="1105" spans="1:7" x14ac:dyDescent="0.25">
      <c r="A1105" s="2">
        <v>0</v>
      </c>
      <c r="B1105" s="2" t="s">
        <v>20</v>
      </c>
      <c r="C1105" s="2">
        <v>1</v>
      </c>
      <c r="D1105" s="2">
        <v>4</v>
      </c>
      <c r="F1105" t="str">
        <f>CONCATENATE(B1105," ",C1105, " ",D1105)</f>
        <v xml:space="preserve"> parallel-search 1 4</v>
      </c>
      <c r="G1105" s="3">
        <v>6.73</v>
      </c>
    </row>
    <row r="1106" spans="1:7" x14ac:dyDescent="0.25">
      <c r="A1106" s="2">
        <v>0</v>
      </c>
      <c r="B1106" s="2" t="s">
        <v>20</v>
      </c>
      <c r="C1106" s="2">
        <v>1</v>
      </c>
      <c r="D1106" s="2">
        <v>4</v>
      </c>
      <c r="F1106" t="str">
        <f>CONCATENATE(B1106," ",C1106, " ",D1106)</f>
        <v xml:space="preserve"> parallel-search 1 4</v>
      </c>
      <c r="G1106" s="3">
        <v>14.5275</v>
      </c>
    </row>
    <row r="1107" spans="1:7" x14ac:dyDescent="0.25">
      <c r="A1107" s="2">
        <v>0</v>
      </c>
      <c r="B1107" s="2" t="s">
        <v>20</v>
      </c>
      <c r="C1107" s="2">
        <v>1</v>
      </c>
      <c r="D1107" s="2">
        <v>4</v>
      </c>
      <c r="F1107" t="str">
        <f>CONCATENATE(B1107," ",C1107, " ",D1107)</f>
        <v xml:space="preserve"> parallel-search 1 4</v>
      </c>
      <c r="G1107" s="3">
        <v>3.4874999999999998</v>
      </c>
    </row>
    <row r="1108" spans="1:7" x14ac:dyDescent="0.25">
      <c r="A1108" s="2">
        <v>0</v>
      </c>
      <c r="B1108" s="2" t="s">
        <v>20</v>
      </c>
      <c r="C1108" s="2">
        <v>1</v>
      </c>
      <c r="D1108" s="2">
        <v>4</v>
      </c>
      <c r="F1108" t="str">
        <f>CONCATENATE(B1108," ",C1108, " ",D1108)</f>
        <v xml:space="preserve"> parallel-search 1 4</v>
      </c>
      <c r="G1108" s="3">
        <v>7.8525</v>
      </c>
    </row>
    <row r="1109" spans="1:7" x14ac:dyDescent="0.25">
      <c r="A1109" s="2">
        <v>0</v>
      </c>
      <c r="B1109" s="2" t="s">
        <v>20</v>
      </c>
      <c r="C1109" s="2">
        <v>1</v>
      </c>
      <c r="D1109" s="2">
        <v>4</v>
      </c>
      <c r="F1109" t="str">
        <f>CONCATENATE(B1109," ",C1109, " ",D1109)</f>
        <v xml:space="preserve"> parallel-search 1 4</v>
      </c>
      <c r="G1109" s="3">
        <v>13.012499999999999</v>
      </c>
    </row>
    <row r="1110" spans="1:7" x14ac:dyDescent="0.25">
      <c r="A1110" s="2">
        <v>0</v>
      </c>
      <c r="B1110" s="2" t="s">
        <v>20</v>
      </c>
      <c r="C1110" s="2">
        <v>1</v>
      </c>
      <c r="D1110" s="2">
        <v>4</v>
      </c>
      <c r="F1110" t="str">
        <f>CONCATENATE(B1110," ",C1110, " ",D1110)</f>
        <v xml:space="preserve"> parallel-search 1 4</v>
      </c>
      <c r="G1110" s="3">
        <v>3.8624999999999998</v>
      </c>
    </row>
    <row r="1111" spans="1:7" x14ac:dyDescent="0.25">
      <c r="A1111" s="2">
        <v>0</v>
      </c>
      <c r="B1111" s="2" t="s">
        <v>20</v>
      </c>
      <c r="C1111" s="2">
        <v>1</v>
      </c>
      <c r="D1111" s="2">
        <v>4</v>
      </c>
      <c r="F1111" t="str">
        <f>CONCATENATE(B1111," ",C1111, " ",D1111)</f>
        <v xml:space="preserve"> parallel-search 1 4</v>
      </c>
      <c r="G1111" s="3">
        <v>4.7925000000000004</v>
      </c>
    </row>
    <row r="1112" spans="1:7" x14ac:dyDescent="0.25">
      <c r="A1112" s="2">
        <v>0</v>
      </c>
      <c r="B1112" s="2" t="s">
        <v>20</v>
      </c>
      <c r="C1112" s="2">
        <v>1</v>
      </c>
      <c r="D1112" s="2">
        <v>4</v>
      </c>
      <c r="F1112" t="str">
        <f>CONCATENATE(B1112," ",C1112, " ",D1112)</f>
        <v xml:space="preserve"> parallel-search 1 4</v>
      </c>
      <c r="G1112" s="3">
        <v>11.9025</v>
      </c>
    </row>
    <row r="1113" spans="1:7" x14ac:dyDescent="0.25">
      <c r="A1113" s="2">
        <v>0</v>
      </c>
      <c r="B1113" s="2" t="s">
        <v>20</v>
      </c>
      <c r="C1113" s="2">
        <v>1</v>
      </c>
      <c r="D1113" s="2">
        <v>4</v>
      </c>
      <c r="F1113" t="str">
        <f>CONCATENATE(B1113," ",C1113, " ",D1113)</f>
        <v xml:space="preserve"> parallel-search 1 4</v>
      </c>
      <c r="G1113" s="3">
        <v>6.44</v>
      </c>
    </row>
    <row r="1114" spans="1:7" x14ac:dyDescent="0.25">
      <c r="A1114" s="2">
        <v>0</v>
      </c>
      <c r="B1114" s="2" t="s">
        <v>20</v>
      </c>
      <c r="C1114" s="2">
        <v>1</v>
      </c>
      <c r="D1114" s="2">
        <v>4</v>
      </c>
      <c r="F1114" t="str">
        <f>CONCATENATE(B1114," ",C1114, " ",D1114)</f>
        <v xml:space="preserve"> parallel-search 1 4</v>
      </c>
      <c r="G1114" s="3">
        <v>4.2175000000000002</v>
      </c>
    </row>
    <row r="1115" spans="1:7" x14ac:dyDescent="0.25">
      <c r="A1115" s="2">
        <v>0</v>
      </c>
      <c r="B1115" s="2" t="s">
        <v>20</v>
      </c>
      <c r="C1115" s="2">
        <v>1</v>
      </c>
      <c r="D1115" s="2">
        <v>4</v>
      </c>
      <c r="F1115" t="str">
        <f>CONCATENATE(B1115," ",C1115, " ",D1115)</f>
        <v xml:space="preserve"> parallel-search 1 4</v>
      </c>
      <c r="G1115" s="3">
        <v>14</v>
      </c>
    </row>
    <row r="1116" spans="1:7" x14ac:dyDescent="0.25">
      <c r="A1116" s="2">
        <v>0</v>
      </c>
      <c r="B1116" s="2" t="s">
        <v>20</v>
      </c>
      <c r="C1116" s="2">
        <v>1</v>
      </c>
      <c r="D1116" s="2">
        <v>4</v>
      </c>
      <c r="F1116" t="str">
        <f>CONCATENATE(B1116," ",C1116, " ",D1116)</f>
        <v xml:space="preserve"> parallel-search 1 4</v>
      </c>
      <c r="G1116" s="3">
        <v>3.7225000000000001</v>
      </c>
    </row>
    <row r="1117" spans="1:7" x14ac:dyDescent="0.25">
      <c r="A1117" s="2">
        <v>0</v>
      </c>
      <c r="B1117" s="2" t="s">
        <v>20</v>
      </c>
      <c r="C1117" s="2">
        <v>1</v>
      </c>
      <c r="D1117" s="2">
        <v>4</v>
      </c>
      <c r="F1117" t="str">
        <f>CONCATENATE(B1117," ",C1117, " ",D1117)</f>
        <v xml:space="preserve"> parallel-search 1 4</v>
      </c>
      <c r="G1117" s="3">
        <v>3.8925000000000001</v>
      </c>
    </row>
    <row r="1118" spans="1:7" x14ac:dyDescent="0.25">
      <c r="A1118" s="2">
        <v>0</v>
      </c>
      <c r="B1118" s="2" t="s">
        <v>20</v>
      </c>
      <c r="C1118" s="2">
        <v>1</v>
      </c>
      <c r="D1118" s="2">
        <v>4</v>
      </c>
      <c r="F1118" t="str">
        <f>CONCATENATE(B1118," ",C1118, " ",D1118)</f>
        <v xml:space="preserve"> parallel-search 1 4</v>
      </c>
      <c r="G1118" s="3">
        <v>13.37</v>
      </c>
    </row>
    <row r="1119" spans="1:7" x14ac:dyDescent="0.25">
      <c r="A1119" s="2">
        <v>0</v>
      </c>
      <c r="B1119" s="2" t="s">
        <v>20</v>
      </c>
      <c r="C1119" s="2">
        <v>1</v>
      </c>
      <c r="D1119" s="2">
        <v>4</v>
      </c>
      <c r="F1119" t="str">
        <f>CONCATENATE(B1119," ",C1119, " ",D1119)</f>
        <v xml:space="preserve"> parallel-search 1 4</v>
      </c>
      <c r="G1119" s="3">
        <v>3.71</v>
      </c>
    </row>
    <row r="1120" spans="1:7" x14ac:dyDescent="0.25">
      <c r="A1120" s="2">
        <v>0</v>
      </c>
      <c r="B1120" s="2" t="s">
        <v>20</v>
      </c>
      <c r="C1120" s="2">
        <v>1</v>
      </c>
      <c r="D1120" s="2">
        <v>4</v>
      </c>
      <c r="F1120" t="str">
        <f>CONCATENATE(B1120," ",C1120, " ",D1120)</f>
        <v xml:space="preserve"> parallel-search 1 4</v>
      </c>
      <c r="G1120" s="3">
        <v>4.9474999999999998</v>
      </c>
    </row>
    <row r="1121" spans="1:7" x14ac:dyDescent="0.25">
      <c r="A1121" s="2">
        <v>0</v>
      </c>
      <c r="B1121" s="2" t="s">
        <v>20</v>
      </c>
      <c r="C1121" s="2">
        <v>1</v>
      </c>
      <c r="D1121" s="2">
        <v>4</v>
      </c>
      <c r="F1121" t="str">
        <f>CONCATENATE(B1121," ",C1121, " ",D1121)</f>
        <v xml:space="preserve"> parallel-search 1 4</v>
      </c>
      <c r="G1121" s="3">
        <v>13.3325</v>
      </c>
    </row>
    <row r="1122" spans="1:7" x14ac:dyDescent="0.25">
      <c r="A1122" s="2">
        <v>0</v>
      </c>
      <c r="B1122" s="2" t="s">
        <v>20</v>
      </c>
      <c r="C1122" s="2">
        <v>1</v>
      </c>
      <c r="D1122" s="2">
        <v>4</v>
      </c>
      <c r="F1122" t="str">
        <f>CONCATENATE(B1122," ",C1122, " ",D1122)</f>
        <v xml:space="preserve"> parallel-search 1 4</v>
      </c>
      <c r="G1122" s="3">
        <v>6.94</v>
      </c>
    </row>
    <row r="1123" spans="1:7" x14ac:dyDescent="0.25">
      <c r="A1123" s="2">
        <v>0</v>
      </c>
      <c r="B1123" s="2" t="s">
        <v>20</v>
      </c>
      <c r="C1123" s="2">
        <v>1</v>
      </c>
      <c r="D1123" s="2">
        <v>4</v>
      </c>
      <c r="F1123" t="str">
        <f>CONCATENATE(B1123," ",C1123, " ",D1123)</f>
        <v xml:space="preserve"> parallel-search 1 4</v>
      </c>
      <c r="G1123" s="3">
        <v>5.0199999999999996</v>
      </c>
    </row>
    <row r="1124" spans="1:7" x14ac:dyDescent="0.25">
      <c r="A1124" s="2">
        <v>0</v>
      </c>
      <c r="B1124" s="2" t="s">
        <v>20</v>
      </c>
      <c r="C1124" s="2">
        <v>1</v>
      </c>
      <c r="D1124" s="2">
        <v>4</v>
      </c>
      <c r="F1124" t="str">
        <f>CONCATENATE(B1124," ",C1124, " ",D1124)</f>
        <v xml:space="preserve"> parallel-search 1 4</v>
      </c>
      <c r="G1124" s="3">
        <v>10.68</v>
      </c>
    </row>
    <row r="1125" spans="1:7" x14ac:dyDescent="0.25">
      <c r="A1125" s="2">
        <v>0</v>
      </c>
      <c r="B1125" s="2" t="s">
        <v>20</v>
      </c>
      <c r="C1125" s="2">
        <v>1</v>
      </c>
      <c r="D1125" s="2">
        <v>4</v>
      </c>
      <c r="F1125" t="str">
        <f>CONCATENATE(B1125," ",C1125, " ",D1125)</f>
        <v xml:space="preserve"> parallel-search 1 4</v>
      </c>
      <c r="G1125" s="3">
        <v>4.9649999999999999</v>
      </c>
    </row>
    <row r="1126" spans="1:7" x14ac:dyDescent="0.25">
      <c r="A1126" s="2">
        <v>0</v>
      </c>
      <c r="B1126" s="2" t="s">
        <v>20</v>
      </c>
      <c r="C1126" s="2">
        <v>1</v>
      </c>
      <c r="D1126" s="2">
        <v>4</v>
      </c>
      <c r="F1126" t="str">
        <f>CONCATENATE(B1126," ",C1126, " ",D1126)</f>
        <v xml:space="preserve"> parallel-search 1 4</v>
      </c>
      <c r="G1126" s="3">
        <v>4.7625000000000002</v>
      </c>
    </row>
    <row r="1127" spans="1:7" x14ac:dyDescent="0.25">
      <c r="A1127" s="2">
        <v>0</v>
      </c>
      <c r="B1127" s="2" t="s">
        <v>20</v>
      </c>
      <c r="C1127" s="2">
        <v>1</v>
      </c>
      <c r="D1127" s="2">
        <v>4</v>
      </c>
      <c r="F1127" t="str">
        <f>CONCATENATE(B1127," ",C1127, " ",D1127)</f>
        <v xml:space="preserve"> parallel-search 1 4</v>
      </c>
      <c r="G1127" s="3">
        <v>12.65</v>
      </c>
    </row>
    <row r="1128" spans="1:7" x14ac:dyDescent="0.25">
      <c r="A1128" s="2">
        <v>0</v>
      </c>
      <c r="B1128" s="2" t="s">
        <v>20</v>
      </c>
      <c r="C1128" s="2">
        <v>1</v>
      </c>
      <c r="D1128" s="2">
        <v>4</v>
      </c>
      <c r="F1128" t="str">
        <f>CONCATENATE(B1128," ",C1128, " ",D1128)</f>
        <v xml:space="preserve"> parallel-search 1 4</v>
      </c>
      <c r="G1128" s="3">
        <v>5.2824999999999998</v>
      </c>
    </row>
    <row r="1129" spans="1:7" x14ac:dyDescent="0.25">
      <c r="A1129" s="2">
        <v>0</v>
      </c>
      <c r="B1129" s="2" t="s">
        <v>20</v>
      </c>
      <c r="C1129" s="2">
        <v>1</v>
      </c>
      <c r="D1129" s="2">
        <v>4</v>
      </c>
      <c r="F1129" t="str">
        <f>CONCATENATE(B1129," ",C1129, " ",D1129)</f>
        <v xml:space="preserve"> parallel-search 1 4</v>
      </c>
      <c r="G1129" s="3">
        <v>5.0650000000000004</v>
      </c>
    </row>
    <row r="1130" spans="1:7" x14ac:dyDescent="0.25">
      <c r="A1130" s="2">
        <v>0</v>
      </c>
      <c r="B1130" s="2" t="s">
        <v>20</v>
      </c>
      <c r="C1130" s="2">
        <v>1</v>
      </c>
      <c r="D1130" s="2">
        <v>4</v>
      </c>
      <c r="F1130" t="str">
        <f>CONCATENATE(B1130," ",C1130, " ",D1130)</f>
        <v xml:space="preserve"> parallel-search 1 4</v>
      </c>
      <c r="G1130" s="3">
        <v>11.535</v>
      </c>
    </row>
    <row r="1131" spans="1:7" x14ac:dyDescent="0.25">
      <c r="A1131" s="2">
        <v>0</v>
      </c>
      <c r="B1131" s="2" t="s">
        <v>20</v>
      </c>
      <c r="C1131" s="2">
        <v>1</v>
      </c>
      <c r="D1131" s="2">
        <v>4</v>
      </c>
      <c r="F1131" t="str">
        <f>CONCATENATE(B1131," ",C1131, " ",D1131)</f>
        <v xml:space="preserve"> parallel-search 1 4</v>
      </c>
      <c r="G1131" s="3">
        <v>6.9074999999999998</v>
      </c>
    </row>
    <row r="1132" spans="1:7" x14ac:dyDescent="0.25">
      <c r="A1132" s="2">
        <v>0</v>
      </c>
      <c r="B1132" s="2" t="s">
        <v>20</v>
      </c>
      <c r="C1132" s="2">
        <v>1</v>
      </c>
      <c r="D1132" s="2">
        <v>4</v>
      </c>
      <c r="F1132" t="str">
        <f>CONCATENATE(B1132," ",C1132, " ",D1132)</f>
        <v xml:space="preserve"> parallel-search 1 4</v>
      </c>
      <c r="G1132" s="3">
        <v>5.0525000000000002</v>
      </c>
    </row>
    <row r="1133" spans="1:7" x14ac:dyDescent="0.25">
      <c r="A1133" s="2">
        <v>0</v>
      </c>
      <c r="B1133" s="2" t="s">
        <v>20</v>
      </c>
      <c r="C1133" s="2">
        <v>1</v>
      </c>
      <c r="D1133" s="2">
        <v>4</v>
      </c>
      <c r="F1133" t="str">
        <f>CONCATENATE(B1133," ",C1133, " ",D1133)</f>
        <v xml:space="preserve"> parallel-search 1 4</v>
      </c>
      <c r="G1133" s="3">
        <v>15.9125</v>
      </c>
    </row>
    <row r="1134" spans="1:7" x14ac:dyDescent="0.25">
      <c r="A1134" s="2">
        <v>0</v>
      </c>
      <c r="B1134" s="2" t="s">
        <v>20</v>
      </c>
      <c r="C1134" s="2">
        <v>1</v>
      </c>
      <c r="D1134" s="2">
        <v>4</v>
      </c>
      <c r="F1134" t="str">
        <f>CONCATENATE(B1134," ",C1134, " ",D1134)</f>
        <v xml:space="preserve"> parallel-search 1 4</v>
      </c>
      <c r="G1134" s="3">
        <v>7.9924999999999997</v>
      </c>
    </row>
    <row r="1135" spans="1:7" x14ac:dyDescent="0.25">
      <c r="A1135" s="2">
        <v>0</v>
      </c>
      <c r="B1135" s="2" t="s">
        <v>20</v>
      </c>
      <c r="C1135" s="2">
        <v>1</v>
      </c>
      <c r="D1135" s="2">
        <v>4</v>
      </c>
      <c r="F1135" t="str">
        <f>CONCATENATE(B1135," ",C1135, " ",D1135)</f>
        <v xml:space="preserve"> parallel-search 1 4</v>
      </c>
      <c r="G1135" s="3">
        <v>5.0475000000000003</v>
      </c>
    </row>
    <row r="1136" spans="1:7" x14ac:dyDescent="0.25">
      <c r="A1136" s="2">
        <v>0</v>
      </c>
      <c r="B1136" s="2" t="s">
        <v>20</v>
      </c>
      <c r="C1136" s="2">
        <v>1</v>
      </c>
      <c r="D1136" s="2">
        <v>4</v>
      </c>
      <c r="F1136" t="str">
        <f>CONCATENATE(B1136," ",C1136, " ",D1136)</f>
        <v xml:space="preserve"> parallel-search 1 4</v>
      </c>
      <c r="G1136" s="3">
        <v>12.77</v>
      </c>
    </row>
    <row r="1137" spans="1:7" x14ac:dyDescent="0.25">
      <c r="A1137" s="2">
        <v>0</v>
      </c>
      <c r="B1137" s="2" t="s">
        <v>20</v>
      </c>
      <c r="C1137" s="2">
        <v>1</v>
      </c>
      <c r="D1137" s="2">
        <v>4</v>
      </c>
      <c r="F1137" t="str">
        <f>CONCATENATE(B1137," ",C1137, " ",D1137)</f>
        <v xml:space="preserve"> parallel-search 1 4</v>
      </c>
      <c r="G1137" s="3">
        <v>7.3724999999999996</v>
      </c>
    </row>
    <row r="1138" spans="1:7" x14ac:dyDescent="0.25">
      <c r="A1138" s="2">
        <v>0</v>
      </c>
      <c r="B1138" s="2" t="s">
        <v>20</v>
      </c>
      <c r="C1138" s="2">
        <v>1</v>
      </c>
      <c r="D1138" s="2">
        <v>4</v>
      </c>
      <c r="F1138" t="str">
        <f>CONCATENATE(B1138," ",C1138, " ",D1138)</f>
        <v xml:space="preserve"> parallel-search 1 4</v>
      </c>
      <c r="G1138" s="3">
        <v>4.2275</v>
      </c>
    </row>
    <row r="1139" spans="1:7" x14ac:dyDescent="0.25">
      <c r="A1139" s="2">
        <v>0</v>
      </c>
      <c r="B1139" s="2" t="s">
        <v>20</v>
      </c>
      <c r="C1139" s="2">
        <v>1</v>
      </c>
      <c r="D1139" s="2">
        <v>4</v>
      </c>
      <c r="F1139" t="str">
        <f>CONCATENATE(B1139," ",C1139, " ",D1139)</f>
        <v xml:space="preserve"> parallel-search 1 4</v>
      </c>
      <c r="G1139" s="3">
        <v>14.1775</v>
      </c>
    </row>
    <row r="1140" spans="1:7" x14ac:dyDescent="0.25">
      <c r="A1140" s="2">
        <v>0</v>
      </c>
      <c r="B1140" s="2" t="s">
        <v>20</v>
      </c>
      <c r="C1140" s="2">
        <v>1</v>
      </c>
      <c r="D1140" s="2">
        <v>4</v>
      </c>
      <c r="F1140" t="str">
        <f>CONCATENATE(B1140," ",C1140, " ",D1140)</f>
        <v xml:space="preserve"> parallel-search 1 4</v>
      </c>
      <c r="G1140" s="3">
        <v>7.2949999999999999</v>
      </c>
    </row>
    <row r="1141" spans="1:7" x14ac:dyDescent="0.25">
      <c r="A1141" s="2">
        <v>0</v>
      </c>
      <c r="B1141" s="2" t="s">
        <v>20</v>
      </c>
      <c r="C1141" s="2">
        <v>1</v>
      </c>
      <c r="D1141" s="2">
        <v>4</v>
      </c>
      <c r="F1141" t="str">
        <f>CONCATENATE(B1141," ",C1141, " ",D1141)</f>
        <v xml:space="preserve"> parallel-search 1 4</v>
      </c>
      <c r="G1141" s="3">
        <v>4.9124999999999996</v>
      </c>
    </row>
    <row r="1142" spans="1:7" x14ac:dyDescent="0.25">
      <c r="A1142" s="2">
        <v>0</v>
      </c>
      <c r="B1142" s="2" t="s">
        <v>20</v>
      </c>
      <c r="C1142" s="2">
        <v>1</v>
      </c>
      <c r="D1142" s="2">
        <v>4</v>
      </c>
      <c r="F1142" t="str">
        <f>CONCATENATE(B1142," ",C1142, " ",D1142)</f>
        <v xml:space="preserve"> parallel-search 1 4</v>
      </c>
      <c r="G1142" s="3">
        <v>12.2575</v>
      </c>
    </row>
    <row r="1143" spans="1:7" x14ac:dyDescent="0.25">
      <c r="A1143" s="2">
        <v>0</v>
      </c>
      <c r="B1143" s="2" t="s">
        <v>20</v>
      </c>
      <c r="C1143" s="2">
        <v>1</v>
      </c>
      <c r="D1143" s="2">
        <v>4</v>
      </c>
      <c r="F1143" t="str">
        <f>CONCATENATE(B1143," ",C1143, " ",D1143)</f>
        <v xml:space="preserve"> parallel-search 1 4</v>
      </c>
      <c r="G1143" s="3">
        <v>7.3925000000000001</v>
      </c>
    </row>
    <row r="1144" spans="1:7" x14ac:dyDescent="0.25">
      <c r="A1144" s="2">
        <v>0</v>
      </c>
      <c r="B1144" s="2" t="s">
        <v>20</v>
      </c>
      <c r="C1144" s="2">
        <v>1</v>
      </c>
      <c r="D1144" s="2">
        <v>4</v>
      </c>
      <c r="F1144" t="str">
        <f>CONCATENATE(B1144," ",C1144, " ",D1144)</f>
        <v xml:space="preserve"> parallel-search 1 4</v>
      </c>
      <c r="G1144" s="3">
        <v>6.0175000000000001</v>
      </c>
    </row>
    <row r="1145" spans="1:7" x14ac:dyDescent="0.25">
      <c r="A1145" s="2">
        <v>0</v>
      </c>
      <c r="B1145" s="2" t="s">
        <v>20</v>
      </c>
      <c r="C1145" s="2">
        <v>1</v>
      </c>
      <c r="D1145" s="2">
        <v>4</v>
      </c>
      <c r="F1145" t="str">
        <f>CONCATENATE(B1145," ",C1145, " ",D1145)</f>
        <v xml:space="preserve"> parallel-search 1 4</v>
      </c>
      <c r="G1145" s="3">
        <v>13.57</v>
      </c>
    </row>
    <row r="1146" spans="1:7" x14ac:dyDescent="0.25">
      <c r="A1146" s="2">
        <v>0</v>
      </c>
      <c r="B1146" s="2" t="s">
        <v>20</v>
      </c>
      <c r="C1146" s="2">
        <v>1</v>
      </c>
      <c r="D1146" s="2">
        <v>4</v>
      </c>
      <c r="F1146" t="str">
        <f>CONCATENATE(B1146," ",C1146, " ",D1146)</f>
        <v xml:space="preserve"> parallel-search 1 4</v>
      </c>
      <c r="G1146" s="3">
        <v>6.65</v>
      </c>
    </row>
    <row r="1147" spans="1:7" x14ac:dyDescent="0.25">
      <c r="A1147" s="2">
        <v>0</v>
      </c>
      <c r="B1147" s="2" t="s">
        <v>20</v>
      </c>
      <c r="C1147" s="2">
        <v>1</v>
      </c>
      <c r="D1147" s="2">
        <v>4</v>
      </c>
      <c r="F1147" t="str">
        <f>CONCATENATE(B1147," ",C1147, " ",D1147)</f>
        <v xml:space="preserve"> parallel-search 1 4</v>
      </c>
      <c r="G1147" s="3">
        <v>4.8574999999999999</v>
      </c>
    </row>
    <row r="1148" spans="1:7" x14ac:dyDescent="0.25">
      <c r="A1148" s="2">
        <v>0</v>
      </c>
      <c r="B1148" s="2" t="s">
        <v>20</v>
      </c>
      <c r="C1148" s="2">
        <v>1</v>
      </c>
      <c r="D1148" s="2">
        <v>4</v>
      </c>
      <c r="F1148" t="str">
        <f>CONCATENATE(B1148," ",C1148, " ",D1148)</f>
        <v xml:space="preserve"> parallel-search 1 4</v>
      </c>
      <c r="G1148" s="3">
        <v>12.78</v>
      </c>
    </row>
    <row r="1149" spans="1:7" x14ac:dyDescent="0.25">
      <c r="A1149" s="2">
        <v>0</v>
      </c>
      <c r="B1149" s="2" t="s">
        <v>20</v>
      </c>
      <c r="C1149" s="2">
        <v>1</v>
      </c>
      <c r="D1149" s="2">
        <v>4</v>
      </c>
      <c r="F1149" t="str">
        <f>CONCATENATE(B1149," ",C1149, " ",D1149)</f>
        <v xml:space="preserve"> parallel-search 1 4</v>
      </c>
      <c r="G1149" s="3">
        <v>5.6074999999999999</v>
      </c>
    </row>
    <row r="1150" spans="1:7" x14ac:dyDescent="0.25">
      <c r="A1150" s="2">
        <v>0</v>
      </c>
      <c r="B1150" s="2" t="s">
        <v>20</v>
      </c>
      <c r="C1150" s="2">
        <v>1</v>
      </c>
      <c r="D1150" s="2">
        <v>4</v>
      </c>
      <c r="F1150" t="str">
        <f>CONCATENATE(B1150," ",C1150, " ",D1150)</f>
        <v xml:space="preserve"> parallel-search 1 4</v>
      </c>
      <c r="G1150" s="3">
        <v>5.7</v>
      </c>
    </row>
    <row r="1151" spans="1:7" x14ac:dyDescent="0.25">
      <c r="A1151" s="2">
        <v>0</v>
      </c>
      <c r="B1151" s="2" t="s">
        <v>20</v>
      </c>
      <c r="C1151" s="2">
        <v>1</v>
      </c>
      <c r="D1151" s="2">
        <v>4</v>
      </c>
      <c r="F1151" t="str">
        <f>CONCATENATE(B1151," ",C1151, " ",D1151)</f>
        <v xml:space="preserve"> parallel-search 1 4</v>
      </c>
      <c r="G1151" s="3">
        <v>13.6225</v>
      </c>
    </row>
    <row r="1152" spans="1:7" x14ac:dyDescent="0.25">
      <c r="A1152" s="2">
        <v>0</v>
      </c>
      <c r="B1152" s="2" t="s">
        <v>20</v>
      </c>
      <c r="C1152" s="2">
        <v>1</v>
      </c>
      <c r="D1152" s="2">
        <v>4</v>
      </c>
      <c r="F1152" t="str">
        <f>CONCATENATE(B1152," ",C1152, " ",D1152)</f>
        <v xml:space="preserve"> parallel-search 1 4</v>
      </c>
      <c r="G1152" s="3">
        <v>7.3650000000000002</v>
      </c>
    </row>
    <row r="1153" spans="1:7" x14ac:dyDescent="0.25">
      <c r="A1153" s="2">
        <v>0</v>
      </c>
      <c r="B1153" s="2" t="s">
        <v>20</v>
      </c>
      <c r="C1153" s="2">
        <v>1</v>
      </c>
      <c r="D1153" s="2">
        <v>4</v>
      </c>
      <c r="F1153" t="str">
        <f>CONCATENATE(B1153," ",C1153, " ",D1153)</f>
        <v xml:space="preserve"> parallel-search 1 4</v>
      </c>
      <c r="G1153" s="3">
        <v>5.875</v>
      </c>
    </row>
    <row r="1154" spans="1:7" x14ac:dyDescent="0.25">
      <c r="A1154" s="2">
        <v>0</v>
      </c>
      <c r="B1154" s="2" t="s">
        <v>20</v>
      </c>
      <c r="C1154" s="2">
        <v>1</v>
      </c>
      <c r="D1154" s="2">
        <v>4</v>
      </c>
      <c r="F1154" t="str">
        <f>CONCATENATE(B1154," ",C1154, " ",D1154)</f>
        <v xml:space="preserve"> parallel-search 1 4</v>
      </c>
      <c r="G1154" s="3">
        <v>13.955</v>
      </c>
    </row>
    <row r="1155" spans="1:7" x14ac:dyDescent="0.25">
      <c r="A1155" s="2">
        <v>0</v>
      </c>
      <c r="B1155" s="2" t="s">
        <v>20</v>
      </c>
      <c r="C1155" s="2">
        <v>1</v>
      </c>
      <c r="D1155" s="2">
        <v>4</v>
      </c>
      <c r="F1155" t="str">
        <f>CONCATENATE(B1155," ",C1155, " ",D1155)</f>
        <v xml:space="preserve"> parallel-search 1 4</v>
      </c>
      <c r="G1155" s="3">
        <v>3.8475000000000001</v>
      </c>
    </row>
    <row r="1156" spans="1:7" x14ac:dyDescent="0.25">
      <c r="A1156" s="2">
        <v>0</v>
      </c>
      <c r="B1156" s="2" t="s">
        <v>20</v>
      </c>
      <c r="C1156" s="2">
        <v>1</v>
      </c>
      <c r="D1156" s="2">
        <v>4</v>
      </c>
      <c r="F1156" t="str">
        <f>CONCATENATE(B1156," ",C1156, " ",D1156)</f>
        <v xml:space="preserve"> parallel-search 1 4</v>
      </c>
      <c r="G1156" s="3">
        <v>4.8550000000000004</v>
      </c>
    </row>
    <row r="1157" spans="1:7" x14ac:dyDescent="0.25">
      <c r="A1157" s="2">
        <v>0</v>
      </c>
      <c r="B1157" s="2" t="s">
        <v>20</v>
      </c>
      <c r="C1157" s="2">
        <v>1</v>
      </c>
      <c r="D1157" s="2">
        <v>4</v>
      </c>
      <c r="F1157" t="str">
        <f>CONCATENATE(B1157," ",C1157, " ",D1157)</f>
        <v xml:space="preserve"> parallel-search 1 4</v>
      </c>
      <c r="G1157" s="3">
        <v>13.397500000000001</v>
      </c>
    </row>
    <row r="1158" spans="1:7" x14ac:dyDescent="0.25">
      <c r="A1158" s="2">
        <v>0</v>
      </c>
      <c r="B1158" s="2" t="s">
        <v>20</v>
      </c>
      <c r="C1158" s="2">
        <v>1</v>
      </c>
      <c r="D1158" s="2">
        <v>4</v>
      </c>
      <c r="F1158" t="str">
        <f>CONCATENATE(B1158," ",C1158, " ",D1158)</f>
        <v xml:space="preserve"> parallel-search 1 4</v>
      </c>
      <c r="G1158" s="3">
        <v>5.83</v>
      </c>
    </row>
    <row r="1159" spans="1:7" x14ac:dyDescent="0.25">
      <c r="A1159" s="2">
        <v>0</v>
      </c>
      <c r="B1159" s="2" t="s">
        <v>20</v>
      </c>
      <c r="C1159" s="2">
        <v>1</v>
      </c>
      <c r="D1159" s="2">
        <v>4</v>
      </c>
      <c r="F1159" t="str">
        <f>CONCATENATE(B1159," ",C1159, " ",D1159)</f>
        <v xml:space="preserve"> parallel-search 1 4</v>
      </c>
      <c r="G1159" s="3">
        <v>4.5875000000000004</v>
      </c>
    </row>
    <row r="1160" spans="1:7" x14ac:dyDescent="0.25">
      <c r="A1160" s="2">
        <v>0</v>
      </c>
      <c r="B1160" s="2" t="s">
        <v>20</v>
      </c>
      <c r="C1160" s="2">
        <v>1</v>
      </c>
      <c r="D1160" s="2">
        <v>4</v>
      </c>
      <c r="F1160" t="str">
        <f>CONCATENATE(B1160," ",C1160, " ",D1160)</f>
        <v xml:space="preserve"> parallel-search 1 4</v>
      </c>
      <c r="G1160" s="3">
        <v>15.532500000000001</v>
      </c>
    </row>
    <row r="1161" spans="1:7" x14ac:dyDescent="0.25">
      <c r="A1161" s="2">
        <v>0</v>
      </c>
      <c r="B1161" s="2" t="s">
        <v>20</v>
      </c>
      <c r="C1161" s="2">
        <v>1</v>
      </c>
      <c r="D1161" s="2">
        <v>4</v>
      </c>
      <c r="F1161" t="str">
        <f>CONCATENATE(B1161," ",C1161, " ",D1161)</f>
        <v xml:space="preserve"> parallel-search 1 4</v>
      </c>
      <c r="G1161" s="3">
        <v>8.6150000000000002</v>
      </c>
    </row>
    <row r="1162" spans="1:7" x14ac:dyDescent="0.25">
      <c r="A1162" s="2">
        <v>0</v>
      </c>
      <c r="B1162" s="2" t="s">
        <v>20</v>
      </c>
      <c r="C1162" s="2">
        <v>1</v>
      </c>
      <c r="D1162" s="2">
        <v>4</v>
      </c>
      <c r="F1162" t="str">
        <f>CONCATENATE(B1162," ",C1162, " ",D1162)</f>
        <v xml:space="preserve"> parallel-search 1 4</v>
      </c>
      <c r="G1162" s="3">
        <v>4.8899999999999997</v>
      </c>
    </row>
    <row r="1163" spans="1:7" x14ac:dyDescent="0.25">
      <c r="A1163" s="2">
        <v>0</v>
      </c>
      <c r="B1163" s="2" t="s">
        <v>20</v>
      </c>
      <c r="C1163" s="2">
        <v>1</v>
      </c>
      <c r="D1163" s="2">
        <v>4</v>
      </c>
      <c r="F1163" t="str">
        <f>CONCATENATE(B1163," ",C1163, " ",D1163)</f>
        <v xml:space="preserve"> parallel-search 1 4</v>
      </c>
      <c r="G1163" s="3">
        <v>12.8</v>
      </c>
    </row>
    <row r="1164" spans="1:7" x14ac:dyDescent="0.25">
      <c r="A1164" s="2">
        <v>0</v>
      </c>
      <c r="B1164" s="2" t="s">
        <v>20</v>
      </c>
      <c r="C1164" s="2">
        <v>1</v>
      </c>
      <c r="D1164" s="2">
        <v>4</v>
      </c>
      <c r="F1164" t="str">
        <f>CONCATENATE(B1164," ",C1164, " ",D1164)</f>
        <v xml:space="preserve"> parallel-search 1 4</v>
      </c>
      <c r="G1164" s="3">
        <v>5.4749999999999996</v>
      </c>
    </row>
    <row r="1165" spans="1:7" x14ac:dyDescent="0.25">
      <c r="A1165" s="2">
        <v>0</v>
      </c>
      <c r="B1165" s="2" t="s">
        <v>20</v>
      </c>
      <c r="C1165" s="2">
        <v>1</v>
      </c>
      <c r="D1165" s="2">
        <v>4</v>
      </c>
      <c r="F1165" t="str">
        <f>CONCATENATE(B1165," ",C1165, " ",D1165)</f>
        <v xml:space="preserve"> parallel-search 1 4</v>
      </c>
      <c r="G1165" s="3">
        <v>4.3600000000000003</v>
      </c>
    </row>
    <row r="1166" spans="1:7" x14ac:dyDescent="0.25">
      <c r="A1166" s="2">
        <v>0</v>
      </c>
      <c r="B1166" s="2" t="s">
        <v>20</v>
      </c>
      <c r="C1166" s="2">
        <v>1</v>
      </c>
      <c r="D1166" s="2">
        <v>4</v>
      </c>
      <c r="F1166" t="str">
        <f>CONCATENATE(B1166," ",C1166, " ",D1166)</f>
        <v xml:space="preserve"> parallel-search 1 4</v>
      </c>
      <c r="G1166" s="3">
        <v>14.6175</v>
      </c>
    </row>
    <row r="1167" spans="1:7" x14ac:dyDescent="0.25">
      <c r="A1167" s="2">
        <v>0</v>
      </c>
      <c r="B1167" s="2" t="s">
        <v>20</v>
      </c>
      <c r="C1167" s="2">
        <v>1</v>
      </c>
      <c r="D1167" s="2">
        <v>4</v>
      </c>
      <c r="F1167" t="str">
        <f>CONCATENATE(B1167," ",C1167, " ",D1167)</f>
        <v xml:space="preserve"> parallel-search 1 4</v>
      </c>
      <c r="G1167" s="3">
        <v>6.01</v>
      </c>
    </row>
    <row r="1168" spans="1:7" x14ac:dyDescent="0.25">
      <c r="A1168" s="2">
        <v>0</v>
      </c>
      <c r="B1168" s="2" t="s">
        <v>20</v>
      </c>
      <c r="C1168" s="2">
        <v>1</v>
      </c>
      <c r="D1168" s="2">
        <v>4</v>
      </c>
      <c r="F1168" t="str">
        <f>CONCATENATE(B1168," ",C1168, " ",D1168)</f>
        <v xml:space="preserve"> parallel-search 1 4</v>
      </c>
      <c r="G1168" s="3">
        <v>7.1524999999999999</v>
      </c>
    </row>
    <row r="1169" spans="1:7" x14ac:dyDescent="0.25">
      <c r="A1169" s="2">
        <v>0</v>
      </c>
      <c r="B1169" s="2" t="s">
        <v>20</v>
      </c>
      <c r="C1169" s="2">
        <v>1</v>
      </c>
      <c r="D1169" s="2">
        <v>4</v>
      </c>
      <c r="F1169" t="str">
        <f>CONCATENATE(B1169," ",C1169, " ",D1169)</f>
        <v xml:space="preserve"> parallel-search 1 4</v>
      </c>
      <c r="G1169" s="3">
        <v>12.24</v>
      </c>
    </row>
    <row r="1170" spans="1:7" x14ac:dyDescent="0.25">
      <c r="A1170" s="2">
        <v>0</v>
      </c>
      <c r="B1170" s="2" t="s">
        <v>20</v>
      </c>
      <c r="C1170" s="2">
        <v>1</v>
      </c>
      <c r="D1170" s="2">
        <v>4</v>
      </c>
      <c r="F1170" t="str">
        <f>CONCATENATE(B1170," ",C1170, " ",D1170)</f>
        <v xml:space="preserve"> parallel-search 1 4</v>
      </c>
      <c r="G1170" s="3">
        <v>7.2750000000000004</v>
      </c>
    </row>
    <row r="1171" spans="1:7" x14ac:dyDescent="0.25">
      <c r="A1171" s="2">
        <v>0</v>
      </c>
      <c r="B1171" s="2" t="s">
        <v>20</v>
      </c>
      <c r="C1171" s="2">
        <v>1</v>
      </c>
      <c r="D1171" s="2">
        <v>4</v>
      </c>
      <c r="F1171" t="str">
        <f>CONCATENATE(B1171," ",C1171, " ",D1171)</f>
        <v xml:space="preserve"> parallel-search 1 4</v>
      </c>
      <c r="G1171" s="3">
        <v>3.645</v>
      </c>
    </row>
    <row r="1172" spans="1:7" x14ac:dyDescent="0.25">
      <c r="A1172" s="2">
        <v>0</v>
      </c>
      <c r="B1172" s="2" t="s">
        <v>20</v>
      </c>
      <c r="C1172" s="2">
        <v>1</v>
      </c>
      <c r="D1172" s="2">
        <v>4</v>
      </c>
      <c r="F1172" t="str">
        <f>CONCATENATE(B1172," ",C1172, " ",D1172)</f>
        <v xml:space="preserve"> parallel-search 1 4</v>
      </c>
      <c r="G1172" s="3">
        <v>12.477499999999999</v>
      </c>
    </row>
    <row r="1173" spans="1:7" x14ac:dyDescent="0.25">
      <c r="A1173" s="2">
        <v>0</v>
      </c>
      <c r="B1173" s="2" t="s">
        <v>20</v>
      </c>
      <c r="C1173" s="2">
        <v>1</v>
      </c>
      <c r="D1173" s="2">
        <v>4</v>
      </c>
      <c r="F1173" t="str">
        <f>CONCATENATE(B1173," ",C1173, " ",D1173)</f>
        <v xml:space="preserve"> parallel-search 1 4</v>
      </c>
      <c r="G1173" s="3">
        <v>6.42</v>
      </c>
    </row>
    <row r="1174" spans="1:7" x14ac:dyDescent="0.25">
      <c r="A1174" s="2">
        <v>0</v>
      </c>
      <c r="B1174" s="2" t="s">
        <v>20</v>
      </c>
      <c r="C1174" s="2">
        <v>1</v>
      </c>
      <c r="D1174" s="2">
        <v>4</v>
      </c>
      <c r="F1174" t="str">
        <f>CONCATENATE(B1174," ",C1174, " ",D1174)</f>
        <v xml:space="preserve"> parallel-search 1 4</v>
      </c>
      <c r="G1174" s="3">
        <v>6.84</v>
      </c>
    </row>
    <row r="1175" spans="1:7" x14ac:dyDescent="0.25">
      <c r="A1175" s="2">
        <v>0</v>
      </c>
      <c r="B1175" s="2" t="s">
        <v>20</v>
      </c>
      <c r="C1175" s="2">
        <v>1</v>
      </c>
      <c r="D1175" s="2">
        <v>4</v>
      </c>
      <c r="F1175" t="str">
        <f>CONCATENATE(B1175," ",C1175, " ",D1175)</f>
        <v xml:space="preserve"> parallel-search 1 4</v>
      </c>
      <c r="G1175" s="3">
        <v>15.12</v>
      </c>
    </row>
    <row r="1176" spans="1:7" x14ac:dyDescent="0.25">
      <c r="A1176" s="2">
        <v>0</v>
      </c>
      <c r="B1176" s="2" t="s">
        <v>20</v>
      </c>
      <c r="C1176" s="2">
        <v>1</v>
      </c>
      <c r="D1176" s="2">
        <v>4</v>
      </c>
      <c r="F1176" t="str">
        <f>CONCATENATE(B1176," ",C1176, " ",D1176)</f>
        <v xml:space="preserve"> parallel-search 1 4</v>
      </c>
      <c r="G1176" s="3">
        <v>6.83</v>
      </c>
    </row>
    <row r="1177" spans="1:7" x14ac:dyDescent="0.25">
      <c r="A1177" s="2">
        <v>0</v>
      </c>
      <c r="B1177" s="2" t="s">
        <v>20</v>
      </c>
      <c r="C1177" s="2">
        <v>1</v>
      </c>
      <c r="D1177" s="2">
        <v>4</v>
      </c>
      <c r="F1177" t="str">
        <f>CONCATENATE(B1177," ",C1177, " ",D1177)</f>
        <v xml:space="preserve"> parallel-search 1 4</v>
      </c>
      <c r="G1177" s="3">
        <v>5.9775</v>
      </c>
    </row>
    <row r="1178" spans="1:7" x14ac:dyDescent="0.25">
      <c r="A1178" s="2">
        <v>0</v>
      </c>
      <c r="B1178" s="2" t="s">
        <v>20</v>
      </c>
      <c r="C1178" s="2">
        <v>1</v>
      </c>
      <c r="D1178" s="2">
        <v>4</v>
      </c>
      <c r="F1178" t="str">
        <f>CONCATENATE(B1178," ",C1178, " ",D1178)</f>
        <v xml:space="preserve"> parallel-search 1 4</v>
      </c>
      <c r="G1178" s="3">
        <v>13.4975</v>
      </c>
    </row>
    <row r="1179" spans="1:7" x14ac:dyDescent="0.25">
      <c r="A1179" s="2">
        <v>0</v>
      </c>
      <c r="B1179" s="2" t="s">
        <v>20</v>
      </c>
      <c r="C1179" s="2">
        <v>1</v>
      </c>
      <c r="D1179" s="2">
        <v>4</v>
      </c>
      <c r="F1179" t="str">
        <f>CONCATENATE(B1179," ",C1179, " ",D1179)</f>
        <v xml:space="preserve"> parallel-search 1 4</v>
      </c>
      <c r="G1179" s="3">
        <v>6.6924999999999999</v>
      </c>
    </row>
    <row r="1180" spans="1:7" x14ac:dyDescent="0.25">
      <c r="A1180" s="2">
        <v>0</v>
      </c>
      <c r="B1180" s="2" t="s">
        <v>20</v>
      </c>
      <c r="C1180" s="2">
        <v>1</v>
      </c>
      <c r="D1180" s="2">
        <v>4</v>
      </c>
      <c r="F1180" t="str">
        <f>CONCATENATE(B1180," ",C1180, " ",D1180)</f>
        <v xml:space="preserve"> parallel-search 1 4</v>
      </c>
      <c r="G1180" s="3">
        <v>7.12</v>
      </c>
    </row>
    <row r="1181" spans="1:7" x14ac:dyDescent="0.25">
      <c r="A1181" s="2">
        <v>0</v>
      </c>
      <c r="B1181" s="2" t="s">
        <v>20</v>
      </c>
      <c r="C1181" s="2">
        <v>1</v>
      </c>
      <c r="D1181" s="2">
        <v>4</v>
      </c>
      <c r="F1181" t="str">
        <f>CONCATENATE(B1181," ",C1181, " ",D1181)</f>
        <v xml:space="preserve"> parallel-search 1 4</v>
      </c>
      <c r="G1181" s="3">
        <v>12.27</v>
      </c>
    </row>
    <row r="1182" spans="1:7" x14ac:dyDescent="0.25">
      <c r="A1182" s="2">
        <v>0</v>
      </c>
      <c r="B1182" s="2" t="s">
        <v>20</v>
      </c>
      <c r="C1182" s="2">
        <v>1</v>
      </c>
      <c r="D1182" s="2">
        <v>4</v>
      </c>
      <c r="F1182" t="str">
        <f>CONCATENATE(B1182," ",C1182, " ",D1182)</f>
        <v xml:space="preserve"> parallel-search 1 4</v>
      </c>
      <c r="G1182" s="3">
        <v>6.14</v>
      </c>
    </row>
    <row r="1183" spans="1:7" x14ac:dyDescent="0.25">
      <c r="A1183" s="2">
        <v>0</v>
      </c>
      <c r="B1183" s="2" t="s">
        <v>20</v>
      </c>
      <c r="C1183" s="2">
        <v>1</v>
      </c>
      <c r="D1183" s="2">
        <v>4</v>
      </c>
      <c r="F1183" t="str">
        <f>CONCATENATE(B1183," ",C1183, " ",D1183)</f>
        <v xml:space="preserve"> parallel-search 1 4</v>
      </c>
      <c r="G1183" s="3">
        <v>5.875</v>
      </c>
    </row>
    <row r="1184" spans="1:7" x14ac:dyDescent="0.25">
      <c r="A1184" s="2">
        <v>0</v>
      </c>
      <c r="B1184" s="2" t="s">
        <v>20</v>
      </c>
      <c r="C1184" s="2">
        <v>1</v>
      </c>
      <c r="D1184" s="2">
        <v>4</v>
      </c>
      <c r="F1184" t="str">
        <f>CONCATENATE(B1184," ",C1184, " ",D1184)</f>
        <v xml:space="preserve"> parallel-search 1 4</v>
      </c>
      <c r="G1184" s="3">
        <v>14.4275</v>
      </c>
    </row>
    <row r="1185" spans="1:7" x14ac:dyDescent="0.25">
      <c r="A1185" s="2">
        <v>0</v>
      </c>
      <c r="B1185" s="2" t="s">
        <v>20</v>
      </c>
      <c r="C1185" s="2">
        <v>1</v>
      </c>
      <c r="D1185" s="2">
        <v>4</v>
      </c>
      <c r="F1185" t="str">
        <f>CONCATENATE(B1185," ",C1185, " ",D1185)</f>
        <v xml:space="preserve"> parallel-search 1 4</v>
      </c>
      <c r="G1185" s="3">
        <v>5.9625000000000004</v>
      </c>
    </row>
    <row r="1186" spans="1:7" x14ac:dyDescent="0.25">
      <c r="A1186" s="2">
        <v>0</v>
      </c>
      <c r="B1186" s="2" t="s">
        <v>20</v>
      </c>
      <c r="C1186" s="2">
        <v>1</v>
      </c>
      <c r="D1186" s="2">
        <v>4</v>
      </c>
      <c r="F1186" t="str">
        <f>CONCATENATE(B1186," ",C1186, " ",D1186)</f>
        <v xml:space="preserve"> parallel-search 1 4</v>
      </c>
      <c r="G1186" s="3">
        <v>6.5650000000000004</v>
      </c>
    </row>
    <row r="1187" spans="1:7" x14ac:dyDescent="0.25">
      <c r="A1187" s="2">
        <v>0</v>
      </c>
      <c r="B1187" s="2" t="s">
        <v>20</v>
      </c>
      <c r="C1187" s="2">
        <v>1</v>
      </c>
      <c r="D1187" s="2">
        <v>4</v>
      </c>
      <c r="F1187" t="str">
        <f>CONCATENATE(B1187," ",C1187, " ",D1187)</f>
        <v xml:space="preserve"> parallel-search 1 4</v>
      </c>
      <c r="G1187" s="3">
        <v>13.85</v>
      </c>
    </row>
    <row r="1188" spans="1:7" x14ac:dyDescent="0.25">
      <c r="A1188" s="2">
        <v>0</v>
      </c>
      <c r="B1188" s="2" t="s">
        <v>20</v>
      </c>
      <c r="C1188" s="2">
        <v>1</v>
      </c>
      <c r="D1188" s="2">
        <v>4</v>
      </c>
      <c r="F1188" t="str">
        <f>CONCATENATE(B1188," ",C1188, " ",D1188)</f>
        <v xml:space="preserve"> parallel-search 1 4</v>
      </c>
      <c r="G1188" s="3">
        <v>8.4075000000000006</v>
      </c>
    </row>
    <row r="1189" spans="1:7" x14ac:dyDescent="0.25">
      <c r="A1189" s="2">
        <v>0</v>
      </c>
      <c r="B1189" s="2" t="s">
        <v>20</v>
      </c>
      <c r="C1189" s="2">
        <v>1</v>
      </c>
      <c r="D1189" s="2">
        <v>4</v>
      </c>
      <c r="F1189" t="str">
        <f>CONCATENATE(B1189," ",C1189, " ",D1189)</f>
        <v xml:space="preserve"> parallel-search 1 4</v>
      </c>
      <c r="G1189" s="3">
        <v>6.085</v>
      </c>
    </row>
    <row r="1190" spans="1:7" x14ac:dyDescent="0.25">
      <c r="A1190" s="2">
        <v>0</v>
      </c>
      <c r="B1190" s="2" t="s">
        <v>20</v>
      </c>
      <c r="C1190" s="2">
        <v>1</v>
      </c>
      <c r="D1190" s="2">
        <v>4</v>
      </c>
      <c r="F1190" t="str">
        <f>CONCATENATE(B1190," ",C1190, " ",D1190)</f>
        <v xml:space="preserve"> parallel-search 1 4</v>
      </c>
      <c r="G1190" s="3">
        <v>14.3675</v>
      </c>
    </row>
    <row r="1191" spans="1:7" x14ac:dyDescent="0.25">
      <c r="A1191" s="2">
        <v>0</v>
      </c>
      <c r="B1191" s="2" t="s">
        <v>20</v>
      </c>
      <c r="C1191" s="2">
        <v>1</v>
      </c>
      <c r="D1191" s="2">
        <v>4</v>
      </c>
      <c r="F1191" t="str">
        <f>CONCATENATE(B1191," ",C1191, " ",D1191)</f>
        <v xml:space="preserve"> parallel-search 1 4</v>
      </c>
      <c r="G1191" s="3">
        <v>8.2274999999999991</v>
      </c>
    </row>
    <row r="1192" spans="1:7" x14ac:dyDescent="0.25">
      <c r="A1192" s="2">
        <v>0</v>
      </c>
      <c r="B1192" s="2" t="s">
        <v>20</v>
      </c>
      <c r="C1192" s="2">
        <v>1</v>
      </c>
      <c r="D1192" s="2">
        <v>4</v>
      </c>
      <c r="F1192" t="str">
        <f>CONCATENATE(B1192," ",C1192, " ",D1192)</f>
        <v xml:space="preserve"> parallel-search 1 4</v>
      </c>
      <c r="G1192" s="3">
        <v>6.2324999999999999</v>
      </c>
    </row>
    <row r="1193" spans="1:7" x14ac:dyDescent="0.25">
      <c r="A1193" s="2">
        <v>0</v>
      </c>
      <c r="B1193" s="2" t="s">
        <v>20</v>
      </c>
      <c r="C1193" s="2">
        <v>1</v>
      </c>
      <c r="D1193" s="2">
        <v>4</v>
      </c>
      <c r="F1193" t="str">
        <f>CONCATENATE(B1193," ",C1193, " ",D1193)</f>
        <v xml:space="preserve"> parallel-search 1 4</v>
      </c>
      <c r="G1193" s="3">
        <v>13.6175</v>
      </c>
    </row>
    <row r="1194" spans="1:7" x14ac:dyDescent="0.25">
      <c r="A1194" s="2">
        <v>0</v>
      </c>
      <c r="B1194" s="2" t="s">
        <v>20</v>
      </c>
      <c r="C1194" s="2">
        <v>1</v>
      </c>
      <c r="D1194" s="2">
        <v>4</v>
      </c>
      <c r="F1194" t="str">
        <f>CONCATENATE(B1194," ",C1194, " ",D1194)</f>
        <v xml:space="preserve"> parallel-search 1 4</v>
      </c>
      <c r="G1194" s="3">
        <v>6.7149999999999999</v>
      </c>
    </row>
    <row r="1195" spans="1:7" x14ac:dyDescent="0.25">
      <c r="A1195" s="2">
        <v>0</v>
      </c>
      <c r="B1195" s="2" t="s">
        <v>20</v>
      </c>
      <c r="C1195" s="2">
        <v>1</v>
      </c>
      <c r="D1195" s="2">
        <v>4</v>
      </c>
      <c r="F1195" t="str">
        <f>CONCATENATE(B1195," ",C1195, " ",D1195)</f>
        <v xml:space="preserve"> parallel-search 1 4</v>
      </c>
      <c r="G1195" s="3">
        <v>6.71</v>
      </c>
    </row>
    <row r="1196" spans="1:7" x14ac:dyDescent="0.25">
      <c r="A1196" s="2">
        <v>0</v>
      </c>
      <c r="B1196" s="2" t="s">
        <v>20</v>
      </c>
      <c r="C1196" s="2">
        <v>1</v>
      </c>
      <c r="D1196" s="2">
        <v>4</v>
      </c>
      <c r="F1196" t="str">
        <f>CONCATENATE(B1196," ",C1196, " ",D1196)</f>
        <v xml:space="preserve"> parallel-search 1 4</v>
      </c>
      <c r="G1196" s="3">
        <v>16.234999999999999</v>
      </c>
    </row>
    <row r="1197" spans="1:7" x14ac:dyDescent="0.25">
      <c r="A1197" s="2">
        <v>0</v>
      </c>
      <c r="B1197" s="2" t="s">
        <v>20</v>
      </c>
      <c r="C1197" s="2">
        <v>1</v>
      </c>
      <c r="D1197" s="2">
        <v>4</v>
      </c>
      <c r="F1197" t="str">
        <f>CONCATENATE(B1197," ",C1197, " ",D1197)</f>
        <v xml:space="preserve"> parallel-search 1 4</v>
      </c>
      <c r="G1197" s="3">
        <v>7.2874999999999996</v>
      </c>
    </row>
    <row r="1198" spans="1:7" x14ac:dyDescent="0.25">
      <c r="A1198" s="2">
        <v>0</v>
      </c>
      <c r="B1198" s="2" t="s">
        <v>20</v>
      </c>
      <c r="C1198" s="2">
        <v>1</v>
      </c>
      <c r="D1198" s="2">
        <v>4</v>
      </c>
      <c r="F1198" t="str">
        <f>CONCATENATE(B1198," ",C1198, " ",D1198)</f>
        <v xml:space="preserve"> parallel-search 1 4</v>
      </c>
      <c r="G1198" s="3">
        <v>4.2525000000000004</v>
      </c>
    </row>
    <row r="1199" spans="1:7" x14ac:dyDescent="0.25">
      <c r="A1199" s="2">
        <v>0</v>
      </c>
      <c r="B1199" s="2" t="s">
        <v>20</v>
      </c>
      <c r="C1199" s="2">
        <v>1</v>
      </c>
      <c r="D1199" s="2">
        <v>4</v>
      </c>
      <c r="F1199" t="str">
        <f>CONCATENATE(B1199," ",C1199, " ",D1199)</f>
        <v xml:space="preserve"> parallel-search 1 4</v>
      </c>
      <c r="G1199" s="3">
        <v>13.585000000000001</v>
      </c>
    </row>
    <row r="1200" spans="1:7" x14ac:dyDescent="0.25">
      <c r="A1200" s="2">
        <v>0</v>
      </c>
      <c r="B1200" s="2" t="s">
        <v>20</v>
      </c>
      <c r="C1200" s="2">
        <v>1</v>
      </c>
      <c r="D1200" s="2">
        <v>4</v>
      </c>
      <c r="F1200" t="str">
        <f>CONCATENATE(B1200," ",C1200, " ",D1200)</f>
        <v xml:space="preserve"> parallel-search 1 4</v>
      </c>
      <c r="G1200" s="3">
        <v>6.56</v>
      </c>
    </row>
    <row r="1201" spans="1:7" x14ac:dyDescent="0.25">
      <c r="A1201" s="2">
        <v>0</v>
      </c>
      <c r="B1201" s="2" t="s">
        <v>20</v>
      </c>
      <c r="C1201" s="2">
        <v>1</v>
      </c>
      <c r="D1201" s="2">
        <v>4</v>
      </c>
      <c r="F1201" t="str">
        <f>CONCATENATE(B1201," ",C1201, " ",D1201)</f>
        <v xml:space="preserve"> parallel-search 1 4</v>
      </c>
      <c r="G1201" s="3">
        <v>3.6575000000000002</v>
      </c>
    </row>
    <row r="1202" spans="1:7" x14ac:dyDescent="0.25">
      <c r="A1202" s="2">
        <v>0</v>
      </c>
      <c r="B1202" s="2" t="s">
        <v>20</v>
      </c>
      <c r="C1202" s="2">
        <v>1</v>
      </c>
      <c r="D1202" s="2">
        <v>8</v>
      </c>
      <c r="F1202" t="str">
        <f>CONCATENATE(B1202," ",C1202, " ",D1202)</f>
        <v xml:space="preserve"> parallel-search 1 8</v>
      </c>
      <c r="G1202" s="3">
        <v>18.87125</v>
      </c>
    </row>
    <row r="1203" spans="1:7" x14ac:dyDescent="0.25">
      <c r="A1203" s="2">
        <v>0</v>
      </c>
      <c r="B1203" s="2" t="s">
        <v>20</v>
      </c>
      <c r="C1203" s="2">
        <v>1</v>
      </c>
      <c r="D1203" s="2">
        <v>8</v>
      </c>
      <c r="F1203" t="str">
        <f>CONCATENATE(B1203," ",C1203, " ",D1203)</f>
        <v xml:space="preserve"> parallel-search 1 8</v>
      </c>
      <c r="G1203" s="3">
        <v>9.5724999999999998</v>
      </c>
    </row>
    <row r="1204" spans="1:7" x14ac:dyDescent="0.25">
      <c r="A1204" s="2">
        <v>0</v>
      </c>
      <c r="B1204" s="2" t="s">
        <v>20</v>
      </c>
      <c r="C1204" s="2">
        <v>1</v>
      </c>
      <c r="D1204" s="2">
        <v>8</v>
      </c>
      <c r="F1204" t="str">
        <f>CONCATENATE(B1204," ",C1204, " ",D1204)</f>
        <v xml:space="preserve"> parallel-search 1 8</v>
      </c>
      <c r="G1204" s="3">
        <v>7.4</v>
      </c>
    </row>
    <row r="1205" spans="1:7" x14ac:dyDescent="0.25">
      <c r="A1205" s="2">
        <v>0</v>
      </c>
      <c r="B1205" s="2" t="s">
        <v>20</v>
      </c>
      <c r="C1205" s="2">
        <v>1</v>
      </c>
      <c r="D1205" s="2">
        <v>8</v>
      </c>
      <c r="F1205" t="str">
        <f>CONCATENATE(B1205," ",C1205, " ",D1205)</f>
        <v xml:space="preserve"> parallel-search 1 8</v>
      </c>
      <c r="G1205" s="3">
        <v>16.317499999999999</v>
      </c>
    </row>
    <row r="1206" spans="1:7" x14ac:dyDescent="0.25">
      <c r="A1206" s="2">
        <v>0</v>
      </c>
      <c r="B1206" s="2" t="s">
        <v>20</v>
      </c>
      <c r="C1206" s="2">
        <v>1</v>
      </c>
      <c r="D1206" s="2">
        <v>8</v>
      </c>
      <c r="F1206" t="str">
        <f>CONCATENATE(B1206," ",C1206, " ",D1206)</f>
        <v xml:space="preserve"> parallel-search 1 8</v>
      </c>
      <c r="G1206" s="3">
        <v>7.03125</v>
      </c>
    </row>
    <row r="1207" spans="1:7" x14ac:dyDescent="0.25">
      <c r="A1207" s="2">
        <v>0</v>
      </c>
      <c r="B1207" s="2" t="s">
        <v>20</v>
      </c>
      <c r="C1207" s="2">
        <v>1</v>
      </c>
      <c r="D1207" s="2">
        <v>8</v>
      </c>
      <c r="F1207" t="str">
        <f>CONCATENATE(B1207," ",C1207, " ",D1207)</f>
        <v xml:space="preserve"> parallel-search 1 8</v>
      </c>
      <c r="G1207" s="3">
        <v>7.4050000000000002</v>
      </c>
    </row>
    <row r="1208" spans="1:7" x14ac:dyDescent="0.25">
      <c r="A1208" s="2">
        <v>0</v>
      </c>
      <c r="B1208" s="2" t="s">
        <v>20</v>
      </c>
      <c r="C1208" s="2">
        <v>1</v>
      </c>
      <c r="D1208" s="2">
        <v>8</v>
      </c>
      <c r="F1208" t="str">
        <f>CONCATENATE(B1208," ",C1208, " ",D1208)</f>
        <v xml:space="preserve"> parallel-search 1 8</v>
      </c>
      <c r="G1208" s="3">
        <v>15.251250000000001</v>
      </c>
    </row>
    <row r="1209" spans="1:7" x14ac:dyDescent="0.25">
      <c r="A1209" s="2">
        <v>0</v>
      </c>
      <c r="B1209" s="2" t="s">
        <v>20</v>
      </c>
      <c r="C1209" s="2">
        <v>1</v>
      </c>
      <c r="D1209" s="2">
        <v>8</v>
      </c>
      <c r="F1209" t="str">
        <f>CONCATENATE(B1209," ",C1209, " ",D1209)</f>
        <v xml:space="preserve"> parallel-search 1 8</v>
      </c>
      <c r="G1209" s="3">
        <v>9.0337499999999995</v>
      </c>
    </row>
    <row r="1210" spans="1:7" x14ac:dyDescent="0.25">
      <c r="A1210" s="2">
        <v>0</v>
      </c>
      <c r="B1210" s="2" t="s">
        <v>20</v>
      </c>
      <c r="C1210" s="2">
        <v>1</v>
      </c>
      <c r="D1210" s="2">
        <v>8</v>
      </c>
      <c r="F1210" t="str">
        <f>CONCATENATE(B1210," ",C1210, " ",D1210)</f>
        <v xml:space="preserve"> parallel-search 1 8</v>
      </c>
      <c r="G1210" s="3">
        <v>8.5274999999999999</v>
      </c>
    </row>
    <row r="1211" spans="1:7" x14ac:dyDescent="0.25">
      <c r="A1211" s="2">
        <v>0</v>
      </c>
      <c r="B1211" s="2" t="s">
        <v>20</v>
      </c>
      <c r="C1211" s="2">
        <v>1</v>
      </c>
      <c r="D1211" s="2">
        <v>8</v>
      </c>
      <c r="F1211" t="str">
        <f>CONCATENATE(B1211," ",C1211, " ",D1211)</f>
        <v xml:space="preserve"> parallel-search 1 8</v>
      </c>
      <c r="G1211" s="3">
        <v>17.118749999999999</v>
      </c>
    </row>
    <row r="1212" spans="1:7" x14ac:dyDescent="0.25">
      <c r="A1212" s="2">
        <v>0</v>
      </c>
      <c r="B1212" s="2" t="s">
        <v>20</v>
      </c>
      <c r="C1212" s="2">
        <v>1</v>
      </c>
      <c r="D1212" s="2">
        <v>8</v>
      </c>
      <c r="F1212" t="str">
        <f>CONCATENATE(B1212," ",C1212, " ",D1212)</f>
        <v xml:space="preserve"> parallel-search 1 8</v>
      </c>
      <c r="G1212" s="3">
        <v>7.5149999999999997</v>
      </c>
    </row>
    <row r="1213" spans="1:7" x14ac:dyDescent="0.25">
      <c r="A1213" s="2">
        <v>0</v>
      </c>
      <c r="B1213" s="2" t="s">
        <v>20</v>
      </c>
      <c r="C1213" s="2">
        <v>1</v>
      </c>
      <c r="D1213" s="2">
        <v>8</v>
      </c>
      <c r="F1213" t="str">
        <f>CONCATENATE(B1213," ",C1213, " ",D1213)</f>
        <v xml:space="preserve"> parallel-search 1 8</v>
      </c>
      <c r="G1213" s="3">
        <v>7.9574999999999996</v>
      </c>
    </row>
    <row r="1214" spans="1:7" x14ac:dyDescent="0.25">
      <c r="A1214" s="2">
        <v>0</v>
      </c>
      <c r="B1214" s="2" t="s">
        <v>20</v>
      </c>
      <c r="C1214" s="2">
        <v>1</v>
      </c>
      <c r="D1214" s="2">
        <v>8</v>
      </c>
      <c r="F1214" t="str">
        <f>CONCATENATE(B1214," ",C1214, " ",D1214)</f>
        <v xml:space="preserve"> parallel-search 1 8</v>
      </c>
      <c r="G1214" s="3">
        <v>16.872499999999999</v>
      </c>
    </row>
    <row r="1215" spans="1:7" x14ac:dyDescent="0.25">
      <c r="A1215" s="2">
        <v>0</v>
      </c>
      <c r="B1215" s="2" t="s">
        <v>20</v>
      </c>
      <c r="C1215" s="2">
        <v>1</v>
      </c>
      <c r="D1215" s="2">
        <v>8</v>
      </c>
      <c r="F1215" t="str">
        <f>CONCATENATE(B1215," ",C1215, " ",D1215)</f>
        <v xml:space="preserve"> parallel-search 1 8</v>
      </c>
      <c r="G1215" s="3">
        <v>6.5324999999999998</v>
      </c>
    </row>
    <row r="1216" spans="1:7" x14ac:dyDescent="0.25">
      <c r="A1216" s="2">
        <v>0</v>
      </c>
      <c r="B1216" s="2" t="s">
        <v>20</v>
      </c>
      <c r="C1216" s="2">
        <v>1</v>
      </c>
      <c r="D1216" s="2">
        <v>8</v>
      </c>
      <c r="F1216" t="str">
        <f>CONCATENATE(B1216," ",C1216, " ",D1216)</f>
        <v xml:space="preserve"> parallel-search 1 8</v>
      </c>
      <c r="G1216" s="3">
        <v>7.6887499999999998</v>
      </c>
    </row>
    <row r="1217" spans="1:7" x14ac:dyDescent="0.25">
      <c r="A1217" s="2">
        <v>0</v>
      </c>
      <c r="B1217" s="2" t="s">
        <v>20</v>
      </c>
      <c r="C1217" s="2">
        <v>1</v>
      </c>
      <c r="D1217" s="2">
        <v>8</v>
      </c>
      <c r="F1217" t="str">
        <f>CONCATENATE(B1217," ",C1217, " ",D1217)</f>
        <v xml:space="preserve"> parallel-search 1 8</v>
      </c>
      <c r="G1217" s="3">
        <v>17.74625</v>
      </c>
    </row>
    <row r="1218" spans="1:7" x14ac:dyDescent="0.25">
      <c r="A1218" s="2">
        <v>0</v>
      </c>
      <c r="B1218" s="2" t="s">
        <v>20</v>
      </c>
      <c r="C1218" s="2">
        <v>1</v>
      </c>
      <c r="D1218" s="2">
        <v>8</v>
      </c>
      <c r="F1218" t="str">
        <f>CONCATENATE(B1218," ",C1218, " ",D1218)</f>
        <v xml:space="preserve"> parallel-search 1 8</v>
      </c>
      <c r="G1218" s="3">
        <v>9.2162500000000005</v>
      </c>
    </row>
    <row r="1219" spans="1:7" x14ac:dyDescent="0.25">
      <c r="A1219" s="2">
        <v>0</v>
      </c>
      <c r="B1219" s="2" t="s">
        <v>20</v>
      </c>
      <c r="C1219" s="2">
        <v>1</v>
      </c>
      <c r="D1219" s="2">
        <v>8</v>
      </c>
      <c r="F1219" t="str">
        <f>CONCATENATE(B1219," ",C1219, " ",D1219)</f>
        <v xml:space="preserve"> parallel-search 1 8</v>
      </c>
      <c r="G1219" s="3">
        <v>6.0137499999999999</v>
      </c>
    </row>
    <row r="1220" spans="1:7" x14ac:dyDescent="0.25">
      <c r="A1220" s="2">
        <v>0</v>
      </c>
      <c r="B1220" s="2" t="s">
        <v>20</v>
      </c>
      <c r="C1220" s="2">
        <v>1</v>
      </c>
      <c r="D1220" s="2">
        <v>8</v>
      </c>
      <c r="F1220" t="str">
        <f>CONCATENATE(B1220," ",C1220, " ",D1220)</f>
        <v xml:space="preserve"> parallel-search 1 8</v>
      </c>
      <c r="G1220" s="3">
        <v>18.583750000000002</v>
      </c>
    </row>
    <row r="1221" spans="1:7" x14ac:dyDescent="0.25">
      <c r="A1221" s="2">
        <v>0</v>
      </c>
      <c r="B1221" s="2" t="s">
        <v>20</v>
      </c>
      <c r="C1221" s="2">
        <v>1</v>
      </c>
      <c r="D1221" s="2">
        <v>8</v>
      </c>
      <c r="F1221" t="str">
        <f>CONCATENATE(B1221," ",C1221, " ",D1221)</f>
        <v xml:space="preserve"> parallel-search 1 8</v>
      </c>
      <c r="G1221" s="3">
        <v>7.0237499999999997</v>
      </c>
    </row>
    <row r="1222" spans="1:7" x14ac:dyDescent="0.25">
      <c r="A1222" s="2">
        <v>0</v>
      </c>
      <c r="B1222" s="2" t="s">
        <v>20</v>
      </c>
      <c r="C1222" s="2">
        <v>1</v>
      </c>
      <c r="D1222" s="2">
        <v>8</v>
      </c>
      <c r="F1222" t="str">
        <f>CONCATENATE(B1222," ",C1222, " ",D1222)</f>
        <v xml:space="preserve"> parallel-search 1 8</v>
      </c>
      <c r="G1222" s="3">
        <v>5.7862499999999999</v>
      </c>
    </row>
    <row r="1223" spans="1:7" x14ac:dyDescent="0.25">
      <c r="A1223" s="2">
        <v>0</v>
      </c>
      <c r="B1223" s="2" t="s">
        <v>20</v>
      </c>
      <c r="C1223" s="2">
        <v>1</v>
      </c>
      <c r="D1223" s="2">
        <v>8</v>
      </c>
      <c r="F1223" t="str">
        <f>CONCATENATE(B1223," ",C1223, " ",D1223)</f>
        <v xml:space="preserve"> parallel-search 1 8</v>
      </c>
      <c r="G1223" s="3">
        <v>17.766249999999999</v>
      </c>
    </row>
    <row r="1224" spans="1:7" x14ac:dyDescent="0.25">
      <c r="A1224" s="2">
        <v>0</v>
      </c>
      <c r="B1224" s="2" t="s">
        <v>20</v>
      </c>
      <c r="C1224" s="2">
        <v>1</v>
      </c>
      <c r="D1224" s="2">
        <v>8</v>
      </c>
      <c r="F1224" t="str">
        <f>CONCATENATE(B1224," ",C1224, " ",D1224)</f>
        <v xml:space="preserve"> parallel-search 1 8</v>
      </c>
      <c r="G1224" s="3">
        <v>7.87</v>
      </c>
    </row>
    <row r="1225" spans="1:7" x14ac:dyDescent="0.25">
      <c r="A1225" s="2">
        <v>0</v>
      </c>
      <c r="B1225" s="2" t="s">
        <v>20</v>
      </c>
      <c r="C1225" s="2">
        <v>1</v>
      </c>
      <c r="D1225" s="2">
        <v>8</v>
      </c>
      <c r="F1225" t="str">
        <f>CONCATENATE(B1225," ",C1225, " ",D1225)</f>
        <v xml:space="preserve"> parallel-search 1 8</v>
      </c>
      <c r="G1225" s="3">
        <v>8.2412500000000009</v>
      </c>
    </row>
    <row r="1226" spans="1:7" x14ac:dyDescent="0.25">
      <c r="A1226" s="2">
        <v>0</v>
      </c>
      <c r="B1226" s="2" t="s">
        <v>20</v>
      </c>
      <c r="C1226" s="2">
        <v>1</v>
      </c>
      <c r="D1226" s="2">
        <v>8</v>
      </c>
      <c r="F1226" t="str">
        <f>CONCATENATE(B1226," ",C1226, " ",D1226)</f>
        <v xml:space="preserve"> parallel-search 1 8</v>
      </c>
      <c r="G1226" s="3">
        <v>18.11</v>
      </c>
    </row>
    <row r="1227" spans="1:7" x14ac:dyDescent="0.25">
      <c r="A1227" s="2">
        <v>0</v>
      </c>
      <c r="B1227" s="2" t="s">
        <v>20</v>
      </c>
      <c r="C1227" s="2">
        <v>1</v>
      </c>
      <c r="D1227" s="2">
        <v>8</v>
      </c>
      <c r="F1227" t="str">
        <f>CONCATENATE(B1227," ",C1227, " ",D1227)</f>
        <v xml:space="preserve"> parallel-search 1 8</v>
      </c>
      <c r="G1227" s="3">
        <v>5.1174999999999997</v>
      </c>
    </row>
    <row r="1228" spans="1:7" x14ac:dyDescent="0.25">
      <c r="A1228" s="2">
        <v>0</v>
      </c>
      <c r="B1228" s="2" t="s">
        <v>20</v>
      </c>
      <c r="C1228" s="2">
        <v>1</v>
      </c>
      <c r="D1228" s="2">
        <v>8</v>
      </c>
      <c r="F1228" t="str">
        <f>CONCATENATE(B1228," ",C1228, " ",D1228)</f>
        <v xml:space="preserve"> parallel-search 1 8</v>
      </c>
      <c r="G1228" s="3">
        <v>7.2087500000000002</v>
      </c>
    </row>
    <row r="1229" spans="1:7" x14ac:dyDescent="0.25">
      <c r="A1229" s="2">
        <v>0</v>
      </c>
      <c r="B1229" s="2" t="s">
        <v>20</v>
      </c>
      <c r="C1229" s="2">
        <v>1</v>
      </c>
      <c r="D1229" s="2">
        <v>8</v>
      </c>
      <c r="F1229" t="str">
        <f>CONCATENATE(B1229," ",C1229, " ",D1229)</f>
        <v xml:space="preserve"> parallel-search 1 8</v>
      </c>
      <c r="G1229" s="3">
        <v>16.947500000000002</v>
      </c>
    </row>
    <row r="1230" spans="1:7" x14ac:dyDescent="0.25">
      <c r="A1230" s="2">
        <v>0</v>
      </c>
      <c r="B1230" s="2" t="s">
        <v>20</v>
      </c>
      <c r="C1230" s="2">
        <v>1</v>
      </c>
      <c r="D1230" s="2">
        <v>8</v>
      </c>
      <c r="F1230" t="str">
        <f>CONCATENATE(B1230," ",C1230, " ",D1230)</f>
        <v xml:space="preserve"> parallel-search 1 8</v>
      </c>
      <c r="G1230" s="3">
        <v>10.407500000000001</v>
      </c>
    </row>
    <row r="1231" spans="1:7" x14ac:dyDescent="0.25">
      <c r="A1231" s="2">
        <v>0</v>
      </c>
      <c r="B1231" s="2" t="s">
        <v>20</v>
      </c>
      <c r="C1231" s="2">
        <v>1</v>
      </c>
      <c r="D1231" s="2">
        <v>8</v>
      </c>
      <c r="F1231" t="str">
        <f>CONCATENATE(B1231," ",C1231, " ",D1231)</f>
        <v xml:space="preserve"> parallel-search 1 8</v>
      </c>
      <c r="G1231" s="3">
        <v>6.8987499999999997</v>
      </c>
    </row>
    <row r="1232" spans="1:7" x14ac:dyDescent="0.25">
      <c r="A1232" s="2">
        <v>0</v>
      </c>
      <c r="B1232" s="2" t="s">
        <v>20</v>
      </c>
      <c r="C1232" s="2">
        <v>1</v>
      </c>
      <c r="D1232" s="2">
        <v>8</v>
      </c>
      <c r="F1232" t="str">
        <f>CONCATENATE(B1232," ",C1232, " ",D1232)</f>
        <v xml:space="preserve"> parallel-search 1 8</v>
      </c>
      <c r="G1232" s="3">
        <v>17.68375</v>
      </c>
    </row>
    <row r="1233" spans="1:7" x14ac:dyDescent="0.25">
      <c r="A1233" s="2">
        <v>0</v>
      </c>
      <c r="B1233" s="2" t="s">
        <v>20</v>
      </c>
      <c r="C1233" s="2">
        <v>1</v>
      </c>
      <c r="D1233" s="2">
        <v>8</v>
      </c>
      <c r="F1233" t="str">
        <f>CONCATENATE(B1233," ",C1233, " ",D1233)</f>
        <v xml:space="preserve"> parallel-search 1 8</v>
      </c>
      <c r="G1233" s="3">
        <v>6.3287500000000003</v>
      </c>
    </row>
    <row r="1234" spans="1:7" x14ac:dyDescent="0.25">
      <c r="A1234" s="2">
        <v>0</v>
      </c>
      <c r="B1234" s="2" t="s">
        <v>20</v>
      </c>
      <c r="C1234" s="2">
        <v>1</v>
      </c>
      <c r="D1234" s="2">
        <v>8</v>
      </c>
      <c r="F1234" t="str">
        <f>CONCATENATE(B1234," ",C1234, " ",D1234)</f>
        <v xml:space="preserve"> parallel-search 1 8</v>
      </c>
      <c r="G1234" s="3">
        <v>7.5887500000000001</v>
      </c>
    </row>
    <row r="1235" spans="1:7" x14ac:dyDescent="0.25">
      <c r="A1235" s="2">
        <v>0</v>
      </c>
      <c r="B1235" s="2" t="s">
        <v>20</v>
      </c>
      <c r="C1235" s="2">
        <v>1</v>
      </c>
      <c r="D1235" s="2">
        <v>8</v>
      </c>
      <c r="F1235" t="str">
        <f>CONCATENATE(B1235," ",C1235, " ",D1235)</f>
        <v xml:space="preserve"> parallel-search 1 8</v>
      </c>
      <c r="G1235" s="3">
        <v>15.77</v>
      </c>
    </row>
    <row r="1236" spans="1:7" x14ac:dyDescent="0.25">
      <c r="A1236" s="2">
        <v>0</v>
      </c>
      <c r="B1236" s="2" t="s">
        <v>20</v>
      </c>
      <c r="C1236" s="2">
        <v>1</v>
      </c>
      <c r="D1236" s="2">
        <v>8</v>
      </c>
      <c r="F1236" t="str">
        <f>CONCATENATE(B1236," ",C1236, " ",D1236)</f>
        <v xml:space="preserve"> parallel-search 1 8</v>
      </c>
      <c r="G1236" s="3">
        <v>7.7125000000000004</v>
      </c>
    </row>
    <row r="1237" spans="1:7" x14ac:dyDescent="0.25">
      <c r="A1237" s="2">
        <v>0</v>
      </c>
      <c r="B1237" s="2" t="s">
        <v>20</v>
      </c>
      <c r="C1237" s="2">
        <v>1</v>
      </c>
      <c r="D1237" s="2">
        <v>8</v>
      </c>
      <c r="F1237" t="str">
        <f>CONCATENATE(B1237," ",C1237, " ",D1237)</f>
        <v xml:space="preserve"> parallel-search 1 8</v>
      </c>
      <c r="G1237" s="3">
        <v>5.5787500000000003</v>
      </c>
    </row>
    <row r="1238" spans="1:7" x14ac:dyDescent="0.25">
      <c r="A1238" s="2">
        <v>0</v>
      </c>
      <c r="B1238" s="2" t="s">
        <v>20</v>
      </c>
      <c r="C1238" s="2">
        <v>1</v>
      </c>
      <c r="D1238" s="2">
        <v>8</v>
      </c>
      <c r="F1238" t="str">
        <f>CONCATENATE(B1238," ",C1238, " ",D1238)</f>
        <v xml:space="preserve"> parallel-search 1 8</v>
      </c>
      <c r="G1238" s="3">
        <v>16.239999999999998</v>
      </c>
    </row>
    <row r="1239" spans="1:7" x14ac:dyDescent="0.25">
      <c r="A1239" s="2">
        <v>0</v>
      </c>
      <c r="B1239" s="2" t="s">
        <v>20</v>
      </c>
      <c r="C1239" s="2">
        <v>1</v>
      </c>
      <c r="D1239" s="2">
        <v>8</v>
      </c>
      <c r="F1239" t="str">
        <f>CONCATENATE(B1239," ",C1239, " ",D1239)</f>
        <v xml:space="preserve"> parallel-search 1 8</v>
      </c>
      <c r="G1239" s="3">
        <v>4.9737499999999999</v>
      </c>
    </row>
    <row r="1240" spans="1:7" x14ac:dyDescent="0.25">
      <c r="A1240" s="2">
        <v>0</v>
      </c>
      <c r="B1240" s="2" t="s">
        <v>20</v>
      </c>
      <c r="C1240" s="2">
        <v>1</v>
      </c>
      <c r="D1240" s="2">
        <v>8</v>
      </c>
      <c r="F1240" t="str">
        <f>CONCATENATE(B1240," ",C1240, " ",D1240)</f>
        <v xml:space="preserve"> parallel-search 1 8</v>
      </c>
      <c r="G1240" s="3">
        <v>6.3587499999999997</v>
      </c>
    </row>
    <row r="1241" spans="1:7" x14ac:dyDescent="0.25">
      <c r="A1241" s="2">
        <v>0</v>
      </c>
      <c r="B1241" s="2" t="s">
        <v>20</v>
      </c>
      <c r="C1241" s="2">
        <v>1</v>
      </c>
      <c r="D1241" s="2">
        <v>8</v>
      </c>
      <c r="F1241" t="str">
        <f>CONCATENATE(B1241," ",C1241, " ",D1241)</f>
        <v xml:space="preserve"> parallel-search 1 8</v>
      </c>
      <c r="G1241" s="3">
        <v>18.6525</v>
      </c>
    </row>
    <row r="1242" spans="1:7" x14ac:dyDescent="0.25">
      <c r="A1242" s="2">
        <v>0</v>
      </c>
      <c r="B1242" s="2" t="s">
        <v>20</v>
      </c>
      <c r="C1242" s="2">
        <v>1</v>
      </c>
      <c r="D1242" s="2">
        <v>8</v>
      </c>
      <c r="F1242" t="str">
        <f>CONCATENATE(B1242," ",C1242, " ",D1242)</f>
        <v xml:space="preserve"> parallel-search 1 8</v>
      </c>
      <c r="G1242" s="3">
        <v>10.098749999999999</v>
      </c>
    </row>
    <row r="1243" spans="1:7" x14ac:dyDescent="0.25">
      <c r="A1243" s="2">
        <v>0</v>
      </c>
      <c r="B1243" s="2" t="s">
        <v>20</v>
      </c>
      <c r="C1243" s="2">
        <v>1</v>
      </c>
      <c r="D1243" s="2">
        <v>8</v>
      </c>
      <c r="F1243" t="str">
        <f>CONCATENATE(B1243," ",C1243, " ",D1243)</f>
        <v xml:space="preserve"> parallel-search 1 8</v>
      </c>
      <c r="G1243" s="3">
        <v>6.2024999999999997</v>
      </c>
    </row>
    <row r="1244" spans="1:7" x14ac:dyDescent="0.25">
      <c r="A1244" s="2">
        <v>0</v>
      </c>
      <c r="B1244" s="2" t="s">
        <v>20</v>
      </c>
      <c r="C1244" s="2">
        <v>1</v>
      </c>
      <c r="D1244" s="2">
        <v>8</v>
      </c>
      <c r="F1244" t="str">
        <f>CONCATENATE(B1244," ",C1244, " ",D1244)</f>
        <v xml:space="preserve"> parallel-search 1 8</v>
      </c>
      <c r="G1244" s="3">
        <v>17.5275</v>
      </c>
    </row>
    <row r="1245" spans="1:7" x14ac:dyDescent="0.25">
      <c r="A1245" s="2">
        <v>0</v>
      </c>
      <c r="B1245" s="2" t="s">
        <v>20</v>
      </c>
      <c r="C1245" s="2">
        <v>1</v>
      </c>
      <c r="D1245" s="2">
        <v>8</v>
      </c>
      <c r="F1245" t="str">
        <f>CONCATENATE(B1245," ",C1245, " ",D1245)</f>
        <v xml:space="preserve"> parallel-search 1 8</v>
      </c>
      <c r="G1245" s="3">
        <v>9.73</v>
      </c>
    </row>
    <row r="1246" spans="1:7" x14ac:dyDescent="0.25">
      <c r="A1246" s="2">
        <v>0</v>
      </c>
      <c r="B1246" s="2" t="s">
        <v>20</v>
      </c>
      <c r="C1246" s="2">
        <v>1</v>
      </c>
      <c r="D1246" s="2">
        <v>8</v>
      </c>
      <c r="F1246" t="str">
        <f>CONCATENATE(B1246," ",C1246, " ",D1246)</f>
        <v xml:space="preserve"> parallel-search 1 8</v>
      </c>
      <c r="G1246" s="3">
        <v>7.3849999999999998</v>
      </c>
    </row>
    <row r="1247" spans="1:7" x14ac:dyDescent="0.25">
      <c r="A1247" s="2">
        <v>0</v>
      </c>
      <c r="B1247" s="2" t="s">
        <v>20</v>
      </c>
      <c r="C1247" s="2">
        <v>1</v>
      </c>
      <c r="D1247" s="2">
        <v>8</v>
      </c>
      <c r="F1247" t="str">
        <f>CONCATENATE(B1247," ",C1247, " ",D1247)</f>
        <v xml:space="preserve"> parallel-search 1 8</v>
      </c>
      <c r="G1247" s="3">
        <v>17.105</v>
      </c>
    </row>
    <row r="1248" spans="1:7" x14ac:dyDescent="0.25">
      <c r="A1248" s="2">
        <v>0</v>
      </c>
      <c r="B1248" s="2" t="s">
        <v>20</v>
      </c>
      <c r="C1248" s="2">
        <v>1</v>
      </c>
      <c r="D1248" s="2">
        <v>8</v>
      </c>
      <c r="F1248" t="str">
        <f>CONCATENATE(B1248," ",C1248, " ",D1248)</f>
        <v xml:space="preserve"> parallel-search 1 8</v>
      </c>
      <c r="G1248" s="3">
        <v>10.723749999999999</v>
      </c>
    </row>
    <row r="1249" spans="1:7" x14ac:dyDescent="0.25">
      <c r="A1249" s="2">
        <v>0</v>
      </c>
      <c r="B1249" s="2" t="s">
        <v>20</v>
      </c>
      <c r="C1249" s="2">
        <v>1</v>
      </c>
      <c r="D1249" s="2">
        <v>8</v>
      </c>
      <c r="F1249" t="str">
        <f>CONCATENATE(B1249," ",C1249, " ",D1249)</f>
        <v xml:space="preserve"> parallel-search 1 8</v>
      </c>
      <c r="G1249" s="3">
        <v>6.22</v>
      </c>
    </row>
    <row r="1250" spans="1:7" x14ac:dyDescent="0.25">
      <c r="A1250" s="2">
        <v>0</v>
      </c>
      <c r="B1250" s="2" t="s">
        <v>20</v>
      </c>
      <c r="C1250" s="2">
        <v>1</v>
      </c>
      <c r="D1250" s="2">
        <v>8</v>
      </c>
      <c r="F1250" t="str">
        <f>CONCATENATE(B1250," ",C1250, " ",D1250)</f>
        <v xml:space="preserve"> parallel-search 1 8</v>
      </c>
      <c r="G1250" s="3">
        <v>15.15625</v>
      </c>
    </row>
    <row r="1251" spans="1:7" x14ac:dyDescent="0.25">
      <c r="A1251" s="2">
        <v>0</v>
      </c>
      <c r="B1251" s="2" t="s">
        <v>20</v>
      </c>
      <c r="C1251" s="2">
        <v>1</v>
      </c>
      <c r="D1251" s="2">
        <v>8</v>
      </c>
      <c r="F1251" t="str">
        <f>CONCATENATE(B1251," ",C1251, " ",D1251)</f>
        <v xml:space="preserve"> parallel-search 1 8</v>
      </c>
      <c r="G1251" s="3">
        <v>5.2212500000000004</v>
      </c>
    </row>
    <row r="1252" spans="1:7" x14ac:dyDescent="0.25">
      <c r="A1252" s="2">
        <v>0</v>
      </c>
      <c r="B1252" s="2" t="s">
        <v>20</v>
      </c>
      <c r="C1252" s="2">
        <v>1</v>
      </c>
      <c r="D1252" s="2">
        <v>8</v>
      </c>
      <c r="F1252" t="str">
        <f>CONCATENATE(B1252," ",C1252, " ",D1252)</f>
        <v xml:space="preserve"> parallel-search 1 8</v>
      </c>
      <c r="G1252" s="3">
        <v>6.30375</v>
      </c>
    </row>
    <row r="1253" spans="1:7" x14ac:dyDescent="0.25">
      <c r="A1253" s="2">
        <v>0</v>
      </c>
      <c r="B1253" s="2" t="s">
        <v>20</v>
      </c>
      <c r="C1253" s="2">
        <v>1</v>
      </c>
      <c r="D1253" s="2">
        <v>8</v>
      </c>
      <c r="F1253" t="str">
        <f>CONCATENATE(B1253," ",C1253, " ",D1253)</f>
        <v xml:space="preserve"> parallel-search 1 8</v>
      </c>
      <c r="G1253" s="3">
        <v>16.828749999999999</v>
      </c>
    </row>
    <row r="1254" spans="1:7" x14ac:dyDescent="0.25">
      <c r="A1254" s="2">
        <v>0</v>
      </c>
      <c r="B1254" s="2" t="s">
        <v>20</v>
      </c>
      <c r="C1254" s="2">
        <v>1</v>
      </c>
      <c r="D1254" s="2">
        <v>8</v>
      </c>
      <c r="F1254" t="str">
        <f>CONCATENATE(B1254," ",C1254, " ",D1254)</f>
        <v xml:space="preserve"> parallel-search 1 8</v>
      </c>
      <c r="G1254" s="3">
        <v>6.3312499999999998</v>
      </c>
    </row>
    <row r="1255" spans="1:7" x14ac:dyDescent="0.25">
      <c r="A1255" s="2">
        <v>0</v>
      </c>
      <c r="B1255" s="2" t="s">
        <v>20</v>
      </c>
      <c r="C1255" s="2">
        <v>1</v>
      </c>
      <c r="D1255" s="2">
        <v>8</v>
      </c>
      <c r="F1255" t="str">
        <f>CONCATENATE(B1255," ",C1255, " ",D1255)</f>
        <v xml:space="preserve"> parallel-search 1 8</v>
      </c>
      <c r="G1255" s="3">
        <v>5.7087500000000002</v>
      </c>
    </row>
    <row r="1256" spans="1:7" x14ac:dyDescent="0.25">
      <c r="A1256" s="2">
        <v>0</v>
      </c>
      <c r="B1256" s="2" t="s">
        <v>20</v>
      </c>
      <c r="C1256" s="2">
        <v>1</v>
      </c>
      <c r="D1256" s="2">
        <v>8</v>
      </c>
      <c r="F1256" t="str">
        <f>CONCATENATE(B1256," ",C1256, " ",D1256)</f>
        <v xml:space="preserve"> parallel-search 1 8</v>
      </c>
      <c r="G1256" s="3">
        <v>18.914999999999999</v>
      </c>
    </row>
    <row r="1257" spans="1:7" x14ac:dyDescent="0.25">
      <c r="A1257" s="2">
        <v>0</v>
      </c>
      <c r="B1257" s="2" t="s">
        <v>20</v>
      </c>
      <c r="C1257" s="2">
        <v>1</v>
      </c>
      <c r="D1257" s="2">
        <v>8</v>
      </c>
      <c r="F1257" t="str">
        <f>CONCATENATE(B1257," ",C1257, " ",D1257)</f>
        <v xml:space="preserve"> parallel-search 1 8</v>
      </c>
      <c r="G1257" s="3">
        <v>5.33</v>
      </c>
    </row>
    <row r="1258" spans="1:7" x14ac:dyDescent="0.25">
      <c r="A1258" s="2">
        <v>0</v>
      </c>
      <c r="B1258" s="2" t="s">
        <v>20</v>
      </c>
      <c r="C1258" s="2">
        <v>1</v>
      </c>
      <c r="D1258" s="2">
        <v>8</v>
      </c>
      <c r="F1258" t="str">
        <f>CONCATENATE(B1258," ",C1258, " ",D1258)</f>
        <v xml:space="preserve"> parallel-search 1 8</v>
      </c>
      <c r="G1258" s="3">
        <v>7.3949999999999996</v>
      </c>
    </row>
    <row r="1259" spans="1:7" x14ac:dyDescent="0.25">
      <c r="A1259" s="2">
        <v>0</v>
      </c>
      <c r="B1259" s="2" t="s">
        <v>20</v>
      </c>
      <c r="C1259" s="2">
        <v>1</v>
      </c>
      <c r="D1259" s="2">
        <v>8</v>
      </c>
      <c r="F1259" t="str">
        <f>CONCATENATE(B1259," ",C1259, " ",D1259)</f>
        <v xml:space="preserve"> parallel-search 1 8</v>
      </c>
      <c r="G1259" s="3">
        <v>14.975</v>
      </c>
    </row>
    <row r="1260" spans="1:7" x14ac:dyDescent="0.25">
      <c r="A1260" s="2">
        <v>0</v>
      </c>
      <c r="B1260" s="2" t="s">
        <v>20</v>
      </c>
      <c r="C1260" s="2">
        <v>1</v>
      </c>
      <c r="D1260" s="2">
        <v>8</v>
      </c>
      <c r="F1260" t="str">
        <f>CONCATENATE(B1260," ",C1260, " ",D1260)</f>
        <v xml:space="preserve"> parallel-search 1 8</v>
      </c>
      <c r="G1260" s="3">
        <v>5.1725000000000003</v>
      </c>
    </row>
    <row r="1261" spans="1:7" x14ac:dyDescent="0.25">
      <c r="A1261" s="2">
        <v>0</v>
      </c>
      <c r="B1261" s="2" t="s">
        <v>20</v>
      </c>
      <c r="C1261" s="2">
        <v>1</v>
      </c>
      <c r="D1261" s="2">
        <v>8</v>
      </c>
      <c r="F1261" t="str">
        <f>CONCATENATE(B1261," ",C1261, " ",D1261)</f>
        <v xml:space="preserve"> parallel-search 1 8</v>
      </c>
      <c r="G1261" s="3">
        <v>4.9725000000000001</v>
      </c>
    </row>
    <row r="1262" spans="1:7" x14ac:dyDescent="0.25">
      <c r="A1262" s="2">
        <v>0</v>
      </c>
      <c r="B1262" s="2" t="s">
        <v>20</v>
      </c>
      <c r="C1262" s="2">
        <v>1</v>
      </c>
      <c r="D1262" s="2">
        <v>8</v>
      </c>
      <c r="F1262" t="str">
        <f>CONCATENATE(B1262," ",C1262, " ",D1262)</f>
        <v xml:space="preserve"> parallel-search 1 8</v>
      </c>
      <c r="G1262" s="3">
        <v>17.252500000000001</v>
      </c>
    </row>
    <row r="1263" spans="1:7" x14ac:dyDescent="0.25">
      <c r="A1263" s="2">
        <v>0</v>
      </c>
      <c r="B1263" s="2" t="s">
        <v>20</v>
      </c>
      <c r="C1263" s="2">
        <v>1</v>
      </c>
      <c r="D1263" s="2">
        <v>8</v>
      </c>
      <c r="F1263" t="str">
        <f>CONCATENATE(B1263," ",C1263, " ",D1263)</f>
        <v xml:space="preserve"> parallel-search 1 8</v>
      </c>
      <c r="G1263" s="3">
        <v>8.7475000000000005</v>
      </c>
    </row>
    <row r="1264" spans="1:7" x14ac:dyDescent="0.25">
      <c r="A1264" s="2">
        <v>0</v>
      </c>
      <c r="B1264" s="2" t="s">
        <v>20</v>
      </c>
      <c r="C1264" s="2">
        <v>1</v>
      </c>
      <c r="D1264" s="2">
        <v>8</v>
      </c>
      <c r="F1264" t="str">
        <f>CONCATENATE(B1264," ",C1264, " ",D1264)</f>
        <v xml:space="preserve"> parallel-search 1 8</v>
      </c>
      <c r="G1264" s="3">
        <v>6.1275000000000004</v>
      </c>
    </row>
    <row r="1265" spans="1:7" x14ac:dyDescent="0.25">
      <c r="A1265" s="2">
        <v>0</v>
      </c>
      <c r="B1265" s="2" t="s">
        <v>20</v>
      </c>
      <c r="C1265" s="2">
        <v>1</v>
      </c>
      <c r="D1265" s="2">
        <v>8</v>
      </c>
      <c r="F1265" t="str">
        <f>CONCATENATE(B1265," ",C1265, " ",D1265)</f>
        <v xml:space="preserve"> parallel-search 1 8</v>
      </c>
      <c r="G1265" s="3">
        <v>20.083750000000002</v>
      </c>
    </row>
    <row r="1266" spans="1:7" x14ac:dyDescent="0.25">
      <c r="A1266" s="2">
        <v>0</v>
      </c>
      <c r="B1266" s="2" t="s">
        <v>20</v>
      </c>
      <c r="C1266" s="2">
        <v>1</v>
      </c>
      <c r="D1266" s="2">
        <v>8</v>
      </c>
      <c r="F1266" t="str">
        <f>CONCATENATE(B1266," ",C1266, " ",D1266)</f>
        <v xml:space="preserve"> parallel-search 1 8</v>
      </c>
      <c r="G1266" s="3">
        <v>5.1425000000000001</v>
      </c>
    </row>
    <row r="1267" spans="1:7" x14ac:dyDescent="0.25">
      <c r="A1267" s="2">
        <v>0</v>
      </c>
      <c r="B1267" s="2" t="s">
        <v>20</v>
      </c>
      <c r="C1267" s="2">
        <v>1</v>
      </c>
      <c r="D1267" s="2">
        <v>8</v>
      </c>
      <c r="F1267" t="str">
        <f>CONCATENATE(B1267," ",C1267, " ",D1267)</f>
        <v xml:space="preserve"> parallel-search 1 8</v>
      </c>
      <c r="G1267" s="3">
        <v>5.6849999999999996</v>
      </c>
    </row>
    <row r="1268" spans="1:7" x14ac:dyDescent="0.25">
      <c r="A1268" s="2">
        <v>0</v>
      </c>
      <c r="B1268" s="2" t="s">
        <v>20</v>
      </c>
      <c r="C1268" s="2">
        <v>1</v>
      </c>
      <c r="D1268" s="2">
        <v>8</v>
      </c>
      <c r="F1268" t="str">
        <f>CONCATENATE(B1268," ",C1268, " ",D1268)</f>
        <v xml:space="preserve"> parallel-search 1 8</v>
      </c>
      <c r="G1268" s="3">
        <v>16.995000000000001</v>
      </c>
    </row>
    <row r="1269" spans="1:7" x14ac:dyDescent="0.25">
      <c r="A1269" s="2">
        <v>0</v>
      </c>
      <c r="B1269" s="2" t="s">
        <v>20</v>
      </c>
      <c r="C1269" s="2">
        <v>1</v>
      </c>
      <c r="D1269" s="2">
        <v>8</v>
      </c>
      <c r="F1269" t="str">
        <f>CONCATENATE(B1269," ",C1269, " ",D1269)</f>
        <v xml:space="preserve"> parallel-search 1 8</v>
      </c>
      <c r="G1269" s="3">
        <v>4.9225000000000003</v>
      </c>
    </row>
    <row r="1270" spans="1:7" x14ac:dyDescent="0.25">
      <c r="A1270" s="2">
        <v>0</v>
      </c>
      <c r="B1270" s="2" t="s">
        <v>20</v>
      </c>
      <c r="C1270" s="2">
        <v>1</v>
      </c>
      <c r="D1270" s="2">
        <v>8</v>
      </c>
      <c r="F1270" t="str">
        <f>CONCATENATE(B1270," ",C1270, " ",D1270)</f>
        <v xml:space="preserve"> parallel-search 1 8</v>
      </c>
      <c r="G1270" s="3">
        <v>5.8987499999999997</v>
      </c>
    </row>
    <row r="1271" spans="1:7" x14ac:dyDescent="0.25">
      <c r="A1271" s="2">
        <v>0</v>
      </c>
      <c r="B1271" s="2" t="s">
        <v>20</v>
      </c>
      <c r="C1271" s="2">
        <v>1</v>
      </c>
      <c r="D1271" s="2">
        <v>8</v>
      </c>
      <c r="F1271" t="str">
        <f>CONCATENATE(B1271," ",C1271, " ",D1271)</f>
        <v xml:space="preserve"> parallel-search 1 8</v>
      </c>
      <c r="G1271" s="3">
        <v>17.053750000000001</v>
      </c>
    </row>
    <row r="1272" spans="1:7" x14ac:dyDescent="0.25">
      <c r="A1272" s="2">
        <v>0</v>
      </c>
      <c r="B1272" s="2" t="s">
        <v>20</v>
      </c>
      <c r="C1272" s="2">
        <v>1</v>
      </c>
      <c r="D1272" s="2">
        <v>8</v>
      </c>
      <c r="F1272" t="str">
        <f>CONCATENATE(B1272," ",C1272, " ",D1272)</f>
        <v xml:space="preserve"> parallel-search 1 8</v>
      </c>
      <c r="G1272" s="3">
        <v>5.1362500000000004</v>
      </c>
    </row>
    <row r="1273" spans="1:7" x14ac:dyDescent="0.25">
      <c r="A1273" s="2">
        <v>0</v>
      </c>
      <c r="B1273" s="2" t="s">
        <v>20</v>
      </c>
      <c r="C1273" s="2">
        <v>1</v>
      </c>
      <c r="D1273" s="2">
        <v>8</v>
      </c>
      <c r="F1273" t="str">
        <f>CONCATENATE(B1273," ",C1273, " ",D1273)</f>
        <v xml:space="preserve"> parallel-search 1 8</v>
      </c>
      <c r="G1273" s="3">
        <v>6.6612499999999999</v>
      </c>
    </row>
    <row r="1274" spans="1:7" x14ac:dyDescent="0.25">
      <c r="A1274" s="2">
        <v>0</v>
      </c>
      <c r="B1274" s="2" t="s">
        <v>20</v>
      </c>
      <c r="C1274" s="2">
        <v>1</v>
      </c>
      <c r="D1274" s="2">
        <v>8</v>
      </c>
      <c r="F1274" t="str">
        <f>CONCATENATE(B1274," ",C1274, " ",D1274)</f>
        <v xml:space="preserve"> parallel-search 1 8</v>
      </c>
      <c r="G1274" s="3">
        <v>16.91375</v>
      </c>
    </row>
    <row r="1275" spans="1:7" x14ac:dyDescent="0.25">
      <c r="A1275" s="2">
        <v>0</v>
      </c>
      <c r="B1275" s="2" t="s">
        <v>20</v>
      </c>
      <c r="C1275" s="2">
        <v>1</v>
      </c>
      <c r="D1275" s="2">
        <v>8</v>
      </c>
      <c r="F1275" t="str">
        <f>CONCATENATE(B1275," ",C1275, " ",D1275)</f>
        <v xml:space="preserve"> parallel-search 1 8</v>
      </c>
      <c r="G1275" s="3">
        <v>5.7675000000000001</v>
      </c>
    </row>
    <row r="1276" spans="1:7" x14ac:dyDescent="0.25">
      <c r="A1276" s="2">
        <v>0</v>
      </c>
      <c r="B1276" s="2" t="s">
        <v>20</v>
      </c>
      <c r="C1276" s="2">
        <v>1</v>
      </c>
      <c r="D1276" s="2">
        <v>8</v>
      </c>
      <c r="F1276" t="str">
        <f>CONCATENATE(B1276," ",C1276, " ",D1276)</f>
        <v xml:space="preserve"> parallel-search 1 8</v>
      </c>
      <c r="G1276" s="3">
        <v>7.0287499999999996</v>
      </c>
    </row>
    <row r="1277" spans="1:7" x14ac:dyDescent="0.25">
      <c r="A1277" s="2">
        <v>0</v>
      </c>
      <c r="B1277" s="2" t="s">
        <v>20</v>
      </c>
      <c r="C1277" s="2">
        <v>1</v>
      </c>
      <c r="D1277" s="2">
        <v>8</v>
      </c>
      <c r="F1277" t="str">
        <f>CONCATENATE(B1277," ",C1277, " ",D1277)</f>
        <v xml:space="preserve"> parallel-search 1 8</v>
      </c>
      <c r="G1277" s="3">
        <v>19.8675</v>
      </c>
    </row>
    <row r="1278" spans="1:7" x14ac:dyDescent="0.25">
      <c r="A1278" s="2">
        <v>0</v>
      </c>
      <c r="B1278" s="2" t="s">
        <v>20</v>
      </c>
      <c r="C1278" s="2">
        <v>1</v>
      </c>
      <c r="D1278" s="2">
        <v>8</v>
      </c>
      <c r="F1278" t="str">
        <f>CONCATENATE(B1278," ",C1278, " ",D1278)</f>
        <v xml:space="preserve"> parallel-search 1 8</v>
      </c>
      <c r="G1278" s="3">
        <v>7.3550000000000004</v>
      </c>
    </row>
    <row r="1279" spans="1:7" x14ac:dyDescent="0.25">
      <c r="A1279" s="2">
        <v>0</v>
      </c>
      <c r="B1279" s="2" t="s">
        <v>20</v>
      </c>
      <c r="C1279" s="2">
        <v>1</v>
      </c>
      <c r="D1279" s="2">
        <v>8</v>
      </c>
      <c r="F1279" t="str">
        <f>CONCATENATE(B1279," ",C1279, " ",D1279)</f>
        <v xml:space="preserve"> parallel-search 1 8</v>
      </c>
      <c r="G1279" s="3">
        <v>7.4437499999999996</v>
      </c>
    </row>
    <row r="1280" spans="1:7" x14ac:dyDescent="0.25">
      <c r="A1280" s="2">
        <v>0</v>
      </c>
      <c r="B1280" s="2" t="s">
        <v>20</v>
      </c>
      <c r="C1280" s="2">
        <v>1</v>
      </c>
      <c r="D1280" s="2">
        <v>8</v>
      </c>
      <c r="F1280" t="str">
        <f>CONCATENATE(B1280," ",C1280, " ",D1280)</f>
        <v xml:space="preserve"> parallel-search 1 8</v>
      </c>
      <c r="G1280" s="3">
        <v>16.75375</v>
      </c>
    </row>
    <row r="1281" spans="1:7" x14ac:dyDescent="0.25">
      <c r="A1281" s="2">
        <v>0</v>
      </c>
      <c r="B1281" s="2" t="s">
        <v>20</v>
      </c>
      <c r="C1281" s="2">
        <v>1</v>
      </c>
      <c r="D1281" s="2">
        <v>8</v>
      </c>
      <c r="F1281" t="str">
        <f>CONCATENATE(B1281," ",C1281, " ",D1281)</f>
        <v xml:space="preserve"> parallel-search 1 8</v>
      </c>
      <c r="G1281" s="3">
        <v>8.0975000000000001</v>
      </c>
    </row>
    <row r="1282" spans="1:7" x14ac:dyDescent="0.25">
      <c r="A1282" s="2">
        <v>0</v>
      </c>
      <c r="B1282" s="2" t="s">
        <v>20</v>
      </c>
      <c r="C1282" s="2">
        <v>1</v>
      </c>
      <c r="D1282" s="2">
        <v>8</v>
      </c>
      <c r="F1282" t="str">
        <f>CONCATENATE(B1282," ",C1282, " ",D1282)</f>
        <v xml:space="preserve"> parallel-search 1 8</v>
      </c>
      <c r="G1282" s="3">
        <v>5.7112499999999997</v>
      </c>
    </row>
    <row r="1283" spans="1:7" x14ac:dyDescent="0.25">
      <c r="A1283" s="2">
        <v>0</v>
      </c>
      <c r="B1283" s="2" t="s">
        <v>20</v>
      </c>
      <c r="C1283" s="2">
        <v>1</v>
      </c>
      <c r="D1283" s="2">
        <v>8</v>
      </c>
      <c r="F1283" t="str">
        <f>CONCATENATE(B1283," ",C1283, " ",D1283)</f>
        <v xml:space="preserve"> parallel-search 1 8</v>
      </c>
      <c r="G1283" s="3">
        <v>19.93375</v>
      </c>
    </row>
    <row r="1284" spans="1:7" x14ac:dyDescent="0.25">
      <c r="A1284" s="2">
        <v>0</v>
      </c>
      <c r="B1284" s="2" t="s">
        <v>20</v>
      </c>
      <c r="C1284" s="2">
        <v>1</v>
      </c>
      <c r="D1284" s="2">
        <v>8</v>
      </c>
      <c r="F1284" t="str">
        <f>CONCATENATE(B1284," ",C1284, " ",D1284)</f>
        <v xml:space="preserve"> parallel-search 1 8</v>
      </c>
      <c r="G1284" s="3">
        <v>5.2949999999999999</v>
      </c>
    </row>
    <row r="1285" spans="1:7" x14ac:dyDescent="0.25">
      <c r="A1285" s="2">
        <v>0</v>
      </c>
      <c r="B1285" s="2" t="s">
        <v>20</v>
      </c>
      <c r="C1285" s="2">
        <v>1</v>
      </c>
      <c r="D1285" s="2">
        <v>8</v>
      </c>
      <c r="F1285" t="str">
        <f>CONCATENATE(B1285," ",C1285, " ",D1285)</f>
        <v xml:space="preserve"> parallel-search 1 8</v>
      </c>
      <c r="G1285" s="3">
        <v>6.1762499999999996</v>
      </c>
    </row>
    <row r="1286" spans="1:7" x14ac:dyDescent="0.25">
      <c r="A1286" s="2">
        <v>0</v>
      </c>
      <c r="B1286" s="2" t="s">
        <v>20</v>
      </c>
      <c r="C1286" s="2">
        <v>1</v>
      </c>
      <c r="D1286" s="2">
        <v>8</v>
      </c>
      <c r="F1286" t="str">
        <f>CONCATENATE(B1286," ",C1286, " ",D1286)</f>
        <v xml:space="preserve"> parallel-search 1 8</v>
      </c>
      <c r="G1286" s="3">
        <v>17.151250000000001</v>
      </c>
    </row>
    <row r="1287" spans="1:7" x14ac:dyDescent="0.25">
      <c r="A1287" s="2">
        <v>0</v>
      </c>
      <c r="B1287" s="2" t="s">
        <v>20</v>
      </c>
      <c r="C1287" s="2">
        <v>1</v>
      </c>
      <c r="D1287" s="2">
        <v>8</v>
      </c>
      <c r="F1287" t="str">
        <f>CONCATENATE(B1287," ",C1287, " ",D1287)</f>
        <v xml:space="preserve"> parallel-search 1 8</v>
      </c>
      <c r="G1287" s="3">
        <v>9.223749999999999</v>
      </c>
    </row>
    <row r="1288" spans="1:7" x14ac:dyDescent="0.25">
      <c r="A1288" s="2">
        <v>0</v>
      </c>
      <c r="B1288" s="2" t="s">
        <v>20</v>
      </c>
      <c r="C1288" s="2">
        <v>1</v>
      </c>
      <c r="D1288" s="2">
        <v>8</v>
      </c>
      <c r="F1288" t="str">
        <f>CONCATENATE(B1288," ",C1288, " ",D1288)</f>
        <v xml:space="preserve"> parallel-search 1 8</v>
      </c>
      <c r="G1288" s="3">
        <v>6.5412499999999998</v>
      </c>
    </row>
    <row r="1289" spans="1:7" x14ac:dyDescent="0.25">
      <c r="A1289" s="2">
        <v>0</v>
      </c>
      <c r="B1289" s="2" t="s">
        <v>20</v>
      </c>
      <c r="C1289" s="2">
        <v>1</v>
      </c>
      <c r="D1289" s="2">
        <v>8</v>
      </c>
      <c r="F1289" t="str">
        <f>CONCATENATE(B1289," ",C1289, " ",D1289)</f>
        <v xml:space="preserve"> parallel-search 1 8</v>
      </c>
      <c r="G1289" s="3">
        <v>19.785</v>
      </c>
    </row>
    <row r="1290" spans="1:7" x14ac:dyDescent="0.25">
      <c r="A1290" s="2">
        <v>0</v>
      </c>
      <c r="B1290" s="2" t="s">
        <v>20</v>
      </c>
      <c r="C1290" s="2">
        <v>1</v>
      </c>
      <c r="D1290" s="2">
        <v>8</v>
      </c>
      <c r="F1290" t="str">
        <f>CONCATENATE(B1290," ",C1290, " ",D1290)</f>
        <v xml:space="preserve"> parallel-search 1 8</v>
      </c>
      <c r="G1290" s="3">
        <v>10.68</v>
      </c>
    </row>
    <row r="1291" spans="1:7" x14ac:dyDescent="0.25">
      <c r="A1291" s="2">
        <v>0</v>
      </c>
      <c r="B1291" s="2" t="s">
        <v>20</v>
      </c>
      <c r="C1291" s="2">
        <v>1</v>
      </c>
      <c r="D1291" s="2">
        <v>8</v>
      </c>
      <c r="F1291" t="str">
        <f>CONCATENATE(B1291," ",C1291, " ",D1291)</f>
        <v xml:space="preserve"> parallel-search 1 8</v>
      </c>
      <c r="G1291" s="3">
        <v>7.2287499999999998</v>
      </c>
    </row>
    <row r="1292" spans="1:7" x14ac:dyDescent="0.25">
      <c r="A1292" s="2">
        <v>0</v>
      </c>
      <c r="B1292" s="2" t="s">
        <v>20</v>
      </c>
      <c r="C1292" s="2">
        <v>1</v>
      </c>
      <c r="D1292" s="2">
        <v>8</v>
      </c>
      <c r="F1292" t="str">
        <f>CONCATENATE(B1292," ",C1292, " ",D1292)</f>
        <v xml:space="preserve"> parallel-search 1 8</v>
      </c>
      <c r="G1292" s="3">
        <v>17.5425</v>
      </c>
    </row>
    <row r="1293" spans="1:7" x14ac:dyDescent="0.25">
      <c r="A1293" s="2">
        <v>0</v>
      </c>
      <c r="B1293" s="2" t="s">
        <v>20</v>
      </c>
      <c r="C1293" s="2">
        <v>1</v>
      </c>
      <c r="D1293" s="2">
        <v>8</v>
      </c>
      <c r="F1293" t="str">
        <f>CONCATENATE(B1293," ",C1293, " ",D1293)</f>
        <v xml:space="preserve"> parallel-search 1 8</v>
      </c>
      <c r="G1293" s="3">
        <v>9.9175000000000004</v>
      </c>
    </row>
    <row r="1294" spans="1:7" x14ac:dyDescent="0.25">
      <c r="A1294" s="2">
        <v>0</v>
      </c>
      <c r="B1294" s="2" t="s">
        <v>20</v>
      </c>
      <c r="C1294" s="2">
        <v>1</v>
      </c>
      <c r="D1294" s="2">
        <v>8</v>
      </c>
      <c r="F1294" t="str">
        <f>CONCATENATE(B1294," ",C1294, " ",D1294)</f>
        <v xml:space="preserve"> parallel-search 1 8</v>
      </c>
      <c r="G1294" s="3">
        <v>6.1574999999999998</v>
      </c>
    </row>
    <row r="1295" spans="1:7" x14ac:dyDescent="0.25">
      <c r="A1295" s="2">
        <v>0</v>
      </c>
      <c r="B1295" s="2" t="s">
        <v>20</v>
      </c>
      <c r="C1295" s="2">
        <v>1</v>
      </c>
      <c r="D1295" s="2">
        <v>8</v>
      </c>
      <c r="F1295" t="str">
        <f>CONCATENATE(B1295," ",C1295, " ",D1295)</f>
        <v xml:space="preserve"> parallel-search 1 8</v>
      </c>
      <c r="G1295" s="3">
        <v>19.116250000000001</v>
      </c>
    </row>
    <row r="1296" spans="1:7" x14ac:dyDescent="0.25">
      <c r="A1296" s="2">
        <v>0</v>
      </c>
      <c r="B1296" s="2" t="s">
        <v>20</v>
      </c>
      <c r="C1296" s="2">
        <v>1</v>
      </c>
      <c r="D1296" s="2">
        <v>8</v>
      </c>
      <c r="F1296" t="str">
        <f>CONCATENATE(B1296," ",C1296, " ",D1296)</f>
        <v xml:space="preserve"> parallel-search 1 8</v>
      </c>
      <c r="G1296" s="3">
        <v>9.348749999999999</v>
      </c>
    </row>
    <row r="1297" spans="1:7" x14ac:dyDescent="0.25">
      <c r="A1297" s="2">
        <v>0</v>
      </c>
      <c r="B1297" s="2" t="s">
        <v>20</v>
      </c>
      <c r="C1297" s="2">
        <v>1</v>
      </c>
      <c r="D1297" s="2">
        <v>8</v>
      </c>
      <c r="F1297" t="str">
        <f>CONCATENATE(B1297," ",C1297, " ",D1297)</f>
        <v xml:space="preserve"> parallel-search 1 8</v>
      </c>
      <c r="G1297" s="3">
        <v>6.6574999999999998</v>
      </c>
    </row>
    <row r="1298" spans="1:7" x14ac:dyDescent="0.25">
      <c r="A1298" s="2">
        <v>0</v>
      </c>
      <c r="B1298" s="2" t="s">
        <v>20</v>
      </c>
      <c r="C1298" s="2">
        <v>1</v>
      </c>
      <c r="D1298" s="2">
        <v>8</v>
      </c>
      <c r="F1298" t="str">
        <f>CONCATENATE(B1298," ",C1298, " ",D1298)</f>
        <v xml:space="preserve"> parallel-search 1 8</v>
      </c>
      <c r="G1298" s="3">
        <v>18.38625</v>
      </c>
    </row>
    <row r="1299" spans="1:7" x14ac:dyDescent="0.25">
      <c r="A1299" s="2">
        <v>0</v>
      </c>
      <c r="B1299" s="2" t="s">
        <v>20</v>
      </c>
      <c r="C1299" s="2">
        <v>1</v>
      </c>
      <c r="D1299" s="2">
        <v>8</v>
      </c>
      <c r="F1299" t="str">
        <f>CONCATENATE(B1299," ",C1299, " ",D1299)</f>
        <v xml:space="preserve"> parallel-search 1 8</v>
      </c>
      <c r="G1299" s="3">
        <v>6.1050000000000004</v>
      </c>
    </row>
    <row r="1300" spans="1:7" x14ac:dyDescent="0.25">
      <c r="A1300" s="2">
        <v>0</v>
      </c>
      <c r="B1300" s="2" t="s">
        <v>20</v>
      </c>
      <c r="C1300" s="2">
        <v>1</v>
      </c>
      <c r="D1300" s="2">
        <v>8</v>
      </c>
      <c r="F1300" t="str">
        <f>CONCATENATE(B1300," ",C1300, " ",D1300)</f>
        <v xml:space="preserve"> parallel-search 1 8</v>
      </c>
      <c r="G1300" s="3">
        <v>7.7625000000000002</v>
      </c>
    </row>
    <row r="1301" spans="1:7" x14ac:dyDescent="0.25">
      <c r="A1301" s="2">
        <v>0</v>
      </c>
      <c r="B1301" s="2" t="s">
        <v>20</v>
      </c>
      <c r="C1301" s="2">
        <v>1</v>
      </c>
      <c r="D1301" s="2">
        <v>8</v>
      </c>
      <c r="F1301" t="str">
        <f>CONCATENATE(B1301," ",C1301, " ",D1301)</f>
        <v xml:space="preserve"> parallel-search 1 8</v>
      </c>
      <c r="G1301" s="3">
        <v>17.42625</v>
      </c>
    </row>
    <row r="1302" spans="1:7" x14ac:dyDescent="0.25">
      <c r="A1302" s="2">
        <v>0</v>
      </c>
      <c r="B1302" s="2" t="s">
        <v>20</v>
      </c>
      <c r="C1302" s="2">
        <v>1</v>
      </c>
      <c r="D1302" s="2">
        <v>8</v>
      </c>
      <c r="F1302" t="str">
        <f>CONCATENATE(B1302," ",C1302, " ",D1302)</f>
        <v xml:space="preserve"> parallel-search 1 8</v>
      </c>
      <c r="G1302" s="3">
        <v>8.0250000000000004</v>
      </c>
    </row>
    <row r="1303" spans="1:7" x14ac:dyDescent="0.25">
      <c r="A1303" s="2">
        <v>0</v>
      </c>
      <c r="B1303" s="2" t="s">
        <v>20</v>
      </c>
      <c r="C1303" s="2">
        <v>1</v>
      </c>
      <c r="D1303" s="2">
        <v>8</v>
      </c>
      <c r="F1303" t="str">
        <f>CONCATENATE(B1303," ",C1303, " ",D1303)</f>
        <v xml:space="preserve"> parallel-search 1 8</v>
      </c>
      <c r="G1303" s="3">
        <v>8.36</v>
      </c>
    </row>
    <row r="1304" spans="1:7" x14ac:dyDescent="0.25">
      <c r="A1304" s="2">
        <v>0</v>
      </c>
      <c r="B1304" s="2" t="s">
        <v>20</v>
      </c>
      <c r="C1304" s="2">
        <v>1</v>
      </c>
      <c r="D1304" s="2">
        <v>8</v>
      </c>
      <c r="F1304" t="str">
        <f>CONCATENATE(B1304," ",C1304, " ",D1304)</f>
        <v xml:space="preserve"> parallel-search 1 8</v>
      </c>
      <c r="G1304" s="3">
        <v>16.267499999999998</v>
      </c>
    </row>
    <row r="1305" spans="1:7" x14ac:dyDescent="0.25">
      <c r="A1305" s="2">
        <v>0</v>
      </c>
      <c r="B1305" s="2" t="s">
        <v>20</v>
      </c>
      <c r="C1305" s="2">
        <v>1</v>
      </c>
      <c r="D1305" s="2">
        <v>8</v>
      </c>
      <c r="F1305" t="str">
        <f>CONCATENATE(B1305," ",C1305, " ",D1305)</f>
        <v xml:space="preserve"> parallel-search 1 8</v>
      </c>
      <c r="G1305" s="3">
        <v>6.3862500000000004</v>
      </c>
    </row>
    <row r="1306" spans="1:7" x14ac:dyDescent="0.25">
      <c r="A1306" s="2">
        <v>0</v>
      </c>
      <c r="B1306" s="2" t="s">
        <v>20</v>
      </c>
      <c r="C1306" s="2">
        <v>1</v>
      </c>
      <c r="D1306" s="2">
        <v>8</v>
      </c>
      <c r="F1306" t="str">
        <f>CONCATENATE(B1306," ",C1306, " ",D1306)</f>
        <v xml:space="preserve"> parallel-search 1 8</v>
      </c>
      <c r="G1306" s="3">
        <v>6.25</v>
      </c>
    </row>
    <row r="1307" spans="1:7" x14ac:dyDescent="0.25">
      <c r="A1307" s="2">
        <v>0</v>
      </c>
      <c r="B1307" s="2" t="s">
        <v>20</v>
      </c>
      <c r="C1307" s="2">
        <v>1</v>
      </c>
      <c r="D1307" s="2">
        <v>8</v>
      </c>
      <c r="F1307" t="str">
        <f>CONCATENATE(B1307," ",C1307, " ",D1307)</f>
        <v xml:space="preserve"> parallel-search 1 8</v>
      </c>
      <c r="G1307" s="3">
        <v>18.53875</v>
      </c>
    </row>
    <row r="1308" spans="1:7" x14ac:dyDescent="0.25">
      <c r="A1308" s="2">
        <v>0</v>
      </c>
      <c r="B1308" s="2" t="s">
        <v>20</v>
      </c>
      <c r="C1308" s="2">
        <v>1</v>
      </c>
      <c r="D1308" s="2">
        <v>8</v>
      </c>
      <c r="F1308" t="str">
        <f>CONCATENATE(B1308," ",C1308, " ",D1308)</f>
        <v xml:space="preserve"> parallel-search 1 8</v>
      </c>
      <c r="G1308" s="3">
        <v>7.89</v>
      </c>
    </row>
    <row r="1309" spans="1:7" x14ac:dyDescent="0.25">
      <c r="A1309" s="2">
        <v>0</v>
      </c>
      <c r="B1309" s="2" t="s">
        <v>20</v>
      </c>
      <c r="C1309" s="2">
        <v>1</v>
      </c>
      <c r="D1309" s="2">
        <v>8</v>
      </c>
      <c r="F1309" t="str">
        <f>CONCATENATE(B1309," ",C1309, " ",D1309)</f>
        <v xml:space="preserve"> parallel-search 1 8</v>
      </c>
      <c r="G1309" s="3">
        <v>6.7249999999999996</v>
      </c>
    </row>
    <row r="1310" spans="1:7" x14ac:dyDescent="0.25">
      <c r="A1310" s="2">
        <v>0</v>
      </c>
      <c r="B1310" s="2" t="s">
        <v>20</v>
      </c>
      <c r="C1310" s="2">
        <v>1</v>
      </c>
      <c r="D1310" s="2">
        <v>8</v>
      </c>
      <c r="F1310" t="str">
        <f>CONCATENATE(B1310," ",C1310, " ",D1310)</f>
        <v xml:space="preserve"> parallel-search 1 8</v>
      </c>
      <c r="G1310" s="3">
        <v>18.25</v>
      </c>
    </row>
    <row r="1311" spans="1:7" x14ac:dyDescent="0.25">
      <c r="A1311" s="2">
        <v>0</v>
      </c>
      <c r="B1311" s="2" t="s">
        <v>20</v>
      </c>
      <c r="C1311" s="2">
        <v>1</v>
      </c>
      <c r="D1311" s="2">
        <v>8</v>
      </c>
      <c r="F1311" t="str">
        <f>CONCATENATE(B1311," ",C1311, " ",D1311)</f>
        <v xml:space="preserve"> parallel-search 1 8</v>
      </c>
      <c r="G1311" s="3">
        <v>5.7175000000000002</v>
      </c>
    </row>
    <row r="1312" spans="1:7" x14ac:dyDescent="0.25">
      <c r="A1312" s="2">
        <v>0</v>
      </c>
      <c r="B1312" s="2" t="s">
        <v>20</v>
      </c>
      <c r="C1312" s="2">
        <v>1</v>
      </c>
      <c r="D1312" s="2">
        <v>8</v>
      </c>
      <c r="F1312" t="str">
        <f>CONCATENATE(B1312," ",C1312, " ",D1312)</f>
        <v xml:space="preserve"> parallel-search 1 8</v>
      </c>
      <c r="G1312" s="3">
        <v>6.3112500000000002</v>
      </c>
    </row>
    <row r="1313" spans="1:7" x14ac:dyDescent="0.25">
      <c r="A1313" s="2">
        <v>0</v>
      </c>
      <c r="B1313" s="2" t="s">
        <v>20</v>
      </c>
      <c r="C1313" s="2">
        <v>1</v>
      </c>
      <c r="D1313" s="2">
        <v>8</v>
      </c>
      <c r="F1313" t="str">
        <f>CONCATENATE(B1313," ",C1313, " ",D1313)</f>
        <v xml:space="preserve"> parallel-search 1 8</v>
      </c>
      <c r="G1313" s="3">
        <v>19.978749999999998</v>
      </c>
    </row>
    <row r="1314" spans="1:7" x14ac:dyDescent="0.25">
      <c r="A1314" s="2">
        <v>0</v>
      </c>
      <c r="B1314" s="2" t="s">
        <v>20</v>
      </c>
      <c r="C1314" s="2">
        <v>1</v>
      </c>
      <c r="D1314" s="2">
        <v>8</v>
      </c>
      <c r="F1314" t="str">
        <f>CONCATENATE(B1314," ",C1314, " ",D1314)</f>
        <v xml:space="preserve"> parallel-search 1 8</v>
      </c>
      <c r="G1314" s="3">
        <v>7.7625000000000002</v>
      </c>
    </row>
    <row r="1315" spans="1:7" x14ac:dyDescent="0.25">
      <c r="A1315" s="2">
        <v>0</v>
      </c>
      <c r="B1315" s="2" t="s">
        <v>20</v>
      </c>
      <c r="C1315" s="2">
        <v>1</v>
      </c>
      <c r="D1315" s="2">
        <v>8</v>
      </c>
      <c r="F1315" t="str">
        <f>CONCATENATE(B1315," ",C1315, " ",D1315)</f>
        <v xml:space="preserve"> parallel-search 1 8</v>
      </c>
      <c r="G1315" s="3">
        <v>7.48</v>
      </c>
    </row>
    <row r="1316" spans="1:7" x14ac:dyDescent="0.25">
      <c r="A1316" s="2">
        <v>0</v>
      </c>
      <c r="B1316" s="2" t="s">
        <v>20</v>
      </c>
      <c r="C1316" s="2">
        <v>1</v>
      </c>
      <c r="D1316" s="2">
        <v>8</v>
      </c>
      <c r="F1316" t="str">
        <f>CONCATENATE(B1316," ",C1316, " ",D1316)</f>
        <v xml:space="preserve"> parallel-search 1 8</v>
      </c>
      <c r="G1316" s="3">
        <v>20.02</v>
      </c>
    </row>
    <row r="1317" spans="1:7" x14ac:dyDescent="0.25">
      <c r="A1317" s="2">
        <v>0</v>
      </c>
      <c r="B1317" s="2" t="s">
        <v>20</v>
      </c>
      <c r="C1317" s="2">
        <v>1</v>
      </c>
      <c r="D1317" s="2">
        <v>8</v>
      </c>
      <c r="F1317" t="str">
        <f>CONCATENATE(B1317," ",C1317, " ",D1317)</f>
        <v xml:space="preserve"> parallel-search 1 8</v>
      </c>
      <c r="G1317" s="3">
        <v>8.4337499999999999</v>
      </c>
    </row>
    <row r="1318" spans="1:7" x14ac:dyDescent="0.25">
      <c r="A1318" s="2">
        <v>0</v>
      </c>
      <c r="B1318" s="2" t="s">
        <v>20</v>
      </c>
      <c r="C1318" s="2">
        <v>1</v>
      </c>
      <c r="D1318" s="2">
        <v>8</v>
      </c>
      <c r="F1318" t="str">
        <f>CONCATENATE(B1318," ",C1318, " ",D1318)</f>
        <v xml:space="preserve"> parallel-search 1 8</v>
      </c>
      <c r="G1318" s="3">
        <v>6.3150000000000004</v>
      </c>
    </row>
    <row r="1319" spans="1:7" x14ac:dyDescent="0.25">
      <c r="A1319" s="2">
        <v>0</v>
      </c>
      <c r="B1319" s="2" t="s">
        <v>20</v>
      </c>
      <c r="C1319" s="2">
        <v>1</v>
      </c>
      <c r="D1319" s="2">
        <v>8</v>
      </c>
      <c r="F1319" t="str">
        <f>CONCATENATE(B1319," ",C1319, " ",D1319)</f>
        <v xml:space="preserve"> parallel-search 1 8</v>
      </c>
      <c r="G1319" s="3">
        <v>16.81625</v>
      </c>
    </row>
    <row r="1320" spans="1:7" x14ac:dyDescent="0.25">
      <c r="A1320" s="2">
        <v>0</v>
      </c>
      <c r="B1320" s="2" t="s">
        <v>20</v>
      </c>
      <c r="C1320" s="2">
        <v>1</v>
      </c>
      <c r="D1320" s="2">
        <v>8</v>
      </c>
      <c r="F1320" t="str">
        <f>CONCATENATE(B1320," ",C1320, " ",D1320)</f>
        <v xml:space="preserve"> parallel-search 1 8</v>
      </c>
      <c r="G1320" s="3">
        <v>7.9950000000000001</v>
      </c>
    </row>
    <row r="1321" spans="1:7" x14ac:dyDescent="0.25">
      <c r="A1321" s="2">
        <v>0</v>
      </c>
      <c r="B1321" s="2" t="s">
        <v>20</v>
      </c>
      <c r="C1321" s="2">
        <v>1</v>
      </c>
      <c r="D1321" s="2">
        <v>8</v>
      </c>
      <c r="F1321" t="str">
        <f>CONCATENATE(B1321," ",C1321, " ",D1321)</f>
        <v xml:space="preserve"> parallel-search 1 8</v>
      </c>
      <c r="G1321" s="3">
        <v>5.4050000000000002</v>
      </c>
    </row>
    <row r="1322" spans="1:7" x14ac:dyDescent="0.25">
      <c r="A1322" s="2">
        <v>0</v>
      </c>
      <c r="B1322" s="2" t="s">
        <v>20</v>
      </c>
      <c r="C1322" s="2">
        <v>1</v>
      </c>
      <c r="D1322" s="2">
        <v>8</v>
      </c>
      <c r="F1322" t="str">
        <f>CONCATENATE(B1322," ",C1322, " ",D1322)</f>
        <v xml:space="preserve"> parallel-search 1 8</v>
      </c>
      <c r="G1322" s="3">
        <v>17.12125</v>
      </c>
    </row>
    <row r="1323" spans="1:7" x14ac:dyDescent="0.25">
      <c r="A1323" s="2">
        <v>0</v>
      </c>
      <c r="B1323" s="2" t="s">
        <v>20</v>
      </c>
      <c r="C1323" s="2">
        <v>1</v>
      </c>
      <c r="D1323" s="2">
        <v>8</v>
      </c>
      <c r="F1323" t="str">
        <f>CONCATENATE(B1323," ",C1323, " ",D1323)</f>
        <v xml:space="preserve"> parallel-search 1 8</v>
      </c>
      <c r="G1323" s="3">
        <v>8.625</v>
      </c>
    </row>
    <row r="1324" spans="1:7" x14ac:dyDescent="0.25">
      <c r="A1324" s="2">
        <v>0</v>
      </c>
      <c r="B1324" s="2" t="s">
        <v>20</v>
      </c>
      <c r="C1324" s="2">
        <v>1</v>
      </c>
      <c r="D1324" s="2">
        <v>8</v>
      </c>
      <c r="F1324" t="str">
        <f>CONCATENATE(B1324," ",C1324, " ",D1324)</f>
        <v xml:space="preserve"> parallel-search 1 8</v>
      </c>
      <c r="G1324" s="3">
        <v>6.35</v>
      </c>
    </row>
    <row r="1325" spans="1:7" x14ac:dyDescent="0.25">
      <c r="A1325" s="2">
        <v>0</v>
      </c>
      <c r="B1325" s="2" t="s">
        <v>20</v>
      </c>
      <c r="C1325" s="2">
        <v>1</v>
      </c>
      <c r="D1325" s="2">
        <v>8</v>
      </c>
      <c r="F1325" t="str">
        <f>CONCATENATE(B1325," ",C1325, " ",D1325)</f>
        <v xml:space="preserve"> parallel-search 1 8</v>
      </c>
      <c r="G1325" s="3">
        <v>20.076250000000002</v>
      </c>
    </row>
    <row r="1326" spans="1:7" x14ac:dyDescent="0.25">
      <c r="A1326" s="2">
        <v>0</v>
      </c>
      <c r="B1326" s="2" t="s">
        <v>20</v>
      </c>
      <c r="C1326" s="2">
        <v>1</v>
      </c>
      <c r="D1326" s="2">
        <v>8</v>
      </c>
      <c r="F1326" t="str">
        <f>CONCATENATE(B1326," ",C1326, " ",D1326)</f>
        <v xml:space="preserve"> parallel-search 1 8</v>
      </c>
      <c r="G1326" s="3">
        <v>5.2675000000000001</v>
      </c>
    </row>
    <row r="1327" spans="1:7" x14ac:dyDescent="0.25">
      <c r="A1327" s="2">
        <v>0</v>
      </c>
      <c r="B1327" s="2" t="s">
        <v>20</v>
      </c>
      <c r="C1327" s="2">
        <v>1</v>
      </c>
      <c r="D1327" s="2">
        <v>8</v>
      </c>
      <c r="F1327" t="str">
        <f>CONCATENATE(B1327," ",C1327, " ",D1327)</f>
        <v xml:space="preserve"> parallel-search 1 8</v>
      </c>
      <c r="G1327" s="3">
        <v>8.5962499999999995</v>
      </c>
    </row>
    <row r="1328" spans="1:7" x14ac:dyDescent="0.25">
      <c r="A1328" s="2">
        <v>0</v>
      </c>
      <c r="B1328" s="2" t="s">
        <v>20</v>
      </c>
      <c r="C1328" s="2">
        <v>1</v>
      </c>
      <c r="D1328" s="2">
        <v>8</v>
      </c>
      <c r="F1328" t="str">
        <f>CONCATENATE(B1328," ",C1328, " ",D1328)</f>
        <v xml:space="preserve"> parallel-search 1 8</v>
      </c>
      <c r="G1328" s="3">
        <v>18.914999999999999</v>
      </c>
    </row>
    <row r="1329" spans="1:7" x14ac:dyDescent="0.25">
      <c r="A1329" s="2">
        <v>0</v>
      </c>
      <c r="B1329" s="2" t="s">
        <v>20</v>
      </c>
      <c r="C1329" s="2">
        <v>1</v>
      </c>
      <c r="D1329" s="2">
        <v>8</v>
      </c>
      <c r="F1329" t="str">
        <f>CONCATENATE(B1329," ",C1329, " ",D1329)</f>
        <v xml:space="preserve"> parallel-search 1 8</v>
      </c>
      <c r="G1329" s="3">
        <v>4.83</v>
      </c>
    </row>
    <row r="1330" spans="1:7" x14ac:dyDescent="0.25">
      <c r="A1330" s="2">
        <v>0</v>
      </c>
      <c r="B1330" s="2" t="s">
        <v>20</v>
      </c>
      <c r="C1330" s="2">
        <v>1</v>
      </c>
      <c r="D1330" s="2">
        <v>8</v>
      </c>
      <c r="F1330" t="str">
        <f>CONCATENATE(B1330," ",C1330, " ",D1330)</f>
        <v xml:space="preserve"> parallel-search 1 8</v>
      </c>
      <c r="G1330" s="3">
        <v>9.9287500000000009</v>
      </c>
    </row>
    <row r="1331" spans="1:7" x14ac:dyDescent="0.25">
      <c r="A1331" s="2">
        <v>0</v>
      </c>
      <c r="B1331" s="2" t="s">
        <v>20</v>
      </c>
      <c r="C1331" s="2">
        <v>1</v>
      </c>
      <c r="D1331" s="2">
        <v>8</v>
      </c>
      <c r="F1331" t="str">
        <f>CONCATENATE(B1331," ",C1331, " ",D1331)</f>
        <v xml:space="preserve"> parallel-search 1 8</v>
      </c>
      <c r="G1331" s="3">
        <v>16.204999999999998</v>
      </c>
    </row>
    <row r="1332" spans="1:7" x14ac:dyDescent="0.25">
      <c r="A1332" s="2">
        <v>0</v>
      </c>
      <c r="B1332" s="2" t="s">
        <v>20</v>
      </c>
      <c r="C1332" s="2">
        <v>1</v>
      </c>
      <c r="D1332" s="2">
        <v>8</v>
      </c>
      <c r="F1332" t="str">
        <f>CONCATENATE(B1332," ",C1332, " ",D1332)</f>
        <v xml:space="preserve"> parallel-search 1 8</v>
      </c>
      <c r="G1332" s="3">
        <v>8.1187500000000004</v>
      </c>
    </row>
    <row r="1333" spans="1:7" x14ac:dyDescent="0.25">
      <c r="A1333" s="2">
        <v>0</v>
      </c>
      <c r="B1333" s="2" t="s">
        <v>20</v>
      </c>
      <c r="C1333" s="2">
        <v>1</v>
      </c>
      <c r="D1333" s="2">
        <v>8</v>
      </c>
      <c r="F1333" t="str">
        <f>CONCATENATE(B1333," ",C1333, " ",D1333)</f>
        <v xml:space="preserve"> parallel-search 1 8</v>
      </c>
      <c r="G1333" s="3">
        <v>7.9587500000000002</v>
      </c>
    </row>
    <row r="1334" spans="1:7" x14ac:dyDescent="0.25">
      <c r="A1334" s="2">
        <v>0</v>
      </c>
      <c r="B1334" s="2" t="s">
        <v>20</v>
      </c>
      <c r="C1334" s="2">
        <v>1</v>
      </c>
      <c r="D1334" s="2">
        <v>8</v>
      </c>
      <c r="F1334" t="str">
        <f>CONCATENATE(B1334," ",C1334, " ",D1334)</f>
        <v xml:space="preserve"> parallel-search 1 8</v>
      </c>
      <c r="G1334" s="3">
        <v>16.657499999999999</v>
      </c>
    </row>
    <row r="1335" spans="1:7" x14ac:dyDescent="0.25">
      <c r="A1335" s="2">
        <v>0</v>
      </c>
      <c r="B1335" s="2" t="s">
        <v>20</v>
      </c>
      <c r="C1335" s="2">
        <v>1</v>
      </c>
      <c r="D1335" s="2">
        <v>8</v>
      </c>
      <c r="F1335" t="str">
        <f>CONCATENATE(B1335," ",C1335, " ",D1335)</f>
        <v xml:space="preserve"> parallel-search 1 8</v>
      </c>
      <c r="G1335" s="3">
        <v>9.4674999999999994</v>
      </c>
    </row>
    <row r="1336" spans="1:7" x14ac:dyDescent="0.25">
      <c r="A1336" s="2">
        <v>0</v>
      </c>
      <c r="B1336" s="2" t="s">
        <v>20</v>
      </c>
      <c r="C1336" s="2">
        <v>1</v>
      </c>
      <c r="D1336" s="2">
        <v>8</v>
      </c>
      <c r="F1336" t="str">
        <f>CONCATENATE(B1336," ",C1336, " ",D1336)</f>
        <v xml:space="preserve"> parallel-search 1 8</v>
      </c>
      <c r="G1336" s="3">
        <v>7.4749999999999996</v>
      </c>
    </row>
    <row r="1337" spans="1:7" x14ac:dyDescent="0.25">
      <c r="A1337" s="2">
        <v>0</v>
      </c>
      <c r="B1337" s="2" t="s">
        <v>20</v>
      </c>
      <c r="C1337" s="2">
        <v>1</v>
      </c>
      <c r="D1337" s="2">
        <v>8</v>
      </c>
      <c r="F1337" t="str">
        <f>CONCATENATE(B1337," ",C1337, " ",D1337)</f>
        <v xml:space="preserve"> parallel-search 1 8</v>
      </c>
      <c r="G1337" s="3">
        <v>19.0625</v>
      </c>
    </row>
    <row r="1338" spans="1:7" x14ac:dyDescent="0.25">
      <c r="A1338" s="2">
        <v>0</v>
      </c>
      <c r="B1338" s="2" t="s">
        <v>20</v>
      </c>
      <c r="C1338" s="2">
        <v>1</v>
      </c>
      <c r="D1338" s="2">
        <v>8</v>
      </c>
      <c r="F1338" t="str">
        <f>CONCATENATE(B1338," ",C1338, " ",D1338)</f>
        <v xml:space="preserve"> parallel-search 1 8</v>
      </c>
      <c r="G1338" s="3">
        <v>11.93125</v>
      </c>
    </row>
    <row r="1339" spans="1:7" x14ac:dyDescent="0.25">
      <c r="A1339" s="2">
        <v>0</v>
      </c>
      <c r="B1339" s="2" t="s">
        <v>20</v>
      </c>
      <c r="C1339" s="2">
        <v>1</v>
      </c>
      <c r="D1339" s="2">
        <v>8</v>
      </c>
      <c r="F1339" t="str">
        <f>CONCATENATE(B1339," ",C1339, " ",D1339)</f>
        <v xml:space="preserve"> parallel-search 1 8</v>
      </c>
      <c r="G1339" s="3">
        <v>7.5475000000000003</v>
      </c>
    </row>
    <row r="1340" spans="1:7" x14ac:dyDescent="0.25">
      <c r="A1340" s="2">
        <v>0</v>
      </c>
      <c r="B1340" s="2" t="s">
        <v>20</v>
      </c>
      <c r="C1340" s="2">
        <v>1</v>
      </c>
      <c r="D1340" s="2">
        <v>8</v>
      </c>
      <c r="F1340" t="str">
        <f>CONCATENATE(B1340," ",C1340, " ",D1340)</f>
        <v xml:space="preserve"> parallel-search 1 8</v>
      </c>
      <c r="G1340" s="3">
        <v>18.841249999999999</v>
      </c>
    </row>
    <row r="1341" spans="1:7" x14ac:dyDescent="0.25">
      <c r="A1341" s="2">
        <v>0</v>
      </c>
      <c r="B1341" s="2" t="s">
        <v>20</v>
      </c>
      <c r="C1341" s="2">
        <v>1</v>
      </c>
      <c r="D1341" s="2">
        <v>8</v>
      </c>
      <c r="F1341" t="str">
        <f>CONCATENATE(B1341," ",C1341, " ",D1341)</f>
        <v xml:space="preserve"> parallel-search 1 8</v>
      </c>
      <c r="G1341" s="3">
        <v>9.8112499999999994</v>
      </c>
    </row>
    <row r="1342" spans="1:7" x14ac:dyDescent="0.25">
      <c r="A1342" s="2">
        <v>0</v>
      </c>
      <c r="B1342" s="2" t="s">
        <v>20</v>
      </c>
      <c r="C1342" s="2">
        <v>1</v>
      </c>
      <c r="D1342" s="2">
        <v>8</v>
      </c>
      <c r="F1342" t="str">
        <f>CONCATENATE(B1342," ",C1342, " ",D1342)</f>
        <v xml:space="preserve"> parallel-search 1 8</v>
      </c>
      <c r="G1342" s="3">
        <v>6.69625</v>
      </c>
    </row>
    <row r="1343" spans="1:7" x14ac:dyDescent="0.25">
      <c r="A1343" s="2">
        <v>0</v>
      </c>
      <c r="B1343" s="2" t="s">
        <v>20</v>
      </c>
      <c r="C1343" s="2">
        <v>1</v>
      </c>
      <c r="D1343" s="2">
        <v>8</v>
      </c>
      <c r="F1343" t="str">
        <f>CONCATENATE(B1343," ",C1343, " ",D1343)</f>
        <v xml:space="preserve"> parallel-search 1 8</v>
      </c>
      <c r="G1343" s="3">
        <v>18.522500000000001</v>
      </c>
    </row>
    <row r="1344" spans="1:7" x14ac:dyDescent="0.25">
      <c r="A1344" s="2">
        <v>0</v>
      </c>
      <c r="B1344" s="2" t="s">
        <v>20</v>
      </c>
      <c r="C1344" s="2">
        <v>1</v>
      </c>
      <c r="D1344" s="2">
        <v>8</v>
      </c>
      <c r="F1344" t="str">
        <f>CONCATENATE(B1344," ",C1344, " ",D1344)</f>
        <v xml:space="preserve"> parallel-search 1 8</v>
      </c>
      <c r="G1344" s="3">
        <v>9.3462499999999995</v>
      </c>
    </row>
    <row r="1345" spans="1:7" x14ac:dyDescent="0.25">
      <c r="A1345" s="2">
        <v>0</v>
      </c>
      <c r="B1345" s="2" t="s">
        <v>20</v>
      </c>
      <c r="C1345" s="2">
        <v>1</v>
      </c>
      <c r="D1345" s="2">
        <v>8</v>
      </c>
      <c r="F1345" t="str">
        <f>CONCATENATE(B1345," ",C1345, " ",D1345)</f>
        <v xml:space="preserve"> parallel-search 1 8</v>
      </c>
      <c r="G1345" s="3">
        <v>9.1787500000000009</v>
      </c>
    </row>
    <row r="1346" spans="1:7" x14ac:dyDescent="0.25">
      <c r="A1346" s="2">
        <v>0</v>
      </c>
      <c r="B1346" s="2" t="s">
        <v>20</v>
      </c>
      <c r="C1346" s="2">
        <v>1</v>
      </c>
      <c r="D1346" s="2">
        <v>8</v>
      </c>
      <c r="F1346" t="str">
        <f>CONCATENATE(B1346," ",C1346, " ",D1346)</f>
        <v xml:space="preserve"> parallel-search 1 8</v>
      </c>
      <c r="G1346" s="3">
        <v>14.76375</v>
      </c>
    </row>
    <row r="1347" spans="1:7" x14ac:dyDescent="0.25">
      <c r="A1347" s="2">
        <v>0</v>
      </c>
      <c r="B1347" s="2" t="s">
        <v>20</v>
      </c>
      <c r="C1347" s="2">
        <v>1</v>
      </c>
      <c r="D1347" s="2">
        <v>8</v>
      </c>
      <c r="F1347" t="str">
        <f>CONCATENATE(B1347," ",C1347, " ",D1347)</f>
        <v xml:space="preserve"> parallel-search 1 8</v>
      </c>
      <c r="G1347" s="3">
        <v>9.5087499999999991</v>
      </c>
    </row>
    <row r="1348" spans="1:7" x14ac:dyDescent="0.25">
      <c r="A1348" s="2">
        <v>0</v>
      </c>
      <c r="B1348" s="2" t="s">
        <v>20</v>
      </c>
      <c r="C1348" s="2">
        <v>1</v>
      </c>
      <c r="D1348" s="2">
        <v>8</v>
      </c>
      <c r="F1348" t="str">
        <f>CONCATENATE(B1348," ",C1348, " ",D1348)</f>
        <v xml:space="preserve"> parallel-search 1 8</v>
      </c>
      <c r="G1348" s="3">
        <v>6.3062500000000004</v>
      </c>
    </row>
    <row r="1349" spans="1:7" x14ac:dyDescent="0.25">
      <c r="A1349" s="2">
        <v>0</v>
      </c>
      <c r="B1349" s="2" t="s">
        <v>20</v>
      </c>
      <c r="C1349" s="2">
        <v>1</v>
      </c>
      <c r="D1349" s="2">
        <v>8</v>
      </c>
      <c r="F1349" t="str">
        <f>CONCATENATE(B1349," ",C1349, " ",D1349)</f>
        <v xml:space="preserve"> parallel-search 1 8</v>
      </c>
      <c r="G1349" s="3">
        <v>16.822500000000002</v>
      </c>
    </row>
    <row r="1350" spans="1:7" x14ac:dyDescent="0.25">
      <c r="A1350" s="2">
        <v>0</v>
      </c>
      <c r="B1350" s="2" t="s">
        <v>20</v>
      </c>
      <c r="C1350" s="2">
        <v>1</v>
      </c>
      <c r="D1350" s="2">
        <v>8</v>
      </c>
      <c r="F1350" t="str">
        <f>CONCATENATE(B1350," ",C1350, " ",D1350)</f>
        <v xml:space="preserve"> parallel-search 1 8</v>
      </c>
      <c r="G1350" s="3">
        <v>9.1687499999999993</v>
      </c>
    </row>
    <row r="1351" spans="1:7" x14ac:dyDescent="0.25">
      <c r="A1351" s="2">
        <v>0</v>
      </c>
      <c r="B1351" s="2" t="s">
        <v>20</v>
      </c>
      <c r="C1351" s="2">
        <v>1</v>
      </c>
      <c r="D1351" s="2">
        <v>8</v>
      </c>
      <c r="F1351" t="str">
        <f>CONCATENATE(B1351," ",C1351, " ",D1351)</f>
        <v xml:space="preserve"> parallel-search 1 8</v>
      </c>
      <c r="G1351" s="3">
        <v>4.9349999999999996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1"/>
  <sheetViews>
    <sheetView topLeftCell="E1" zoomScaleNormal="100" workbookViewId="0">
      <selection activeCell="F1" sqref="F1:G1048576"/>
    </sheetView>
  </sheetViews>
  <sheetFormatPr defaultRowHeight="15" outlineLevelCol="1" x14ac:dyDescent="0.25"/>
  <cols>
    <col min="1" max="1" width="0.140625" hidden="1" customWidth="1"/>
    <col min="2" max="2" width="18" hidden="1" customWidth="1" outlineLevel="1"/>
    <col min="3" max="3" width="6.42578125" hidden="1" customWidth="1" outlineLevel="1"/>
    <col min="4" max="4" width="6.140625" hidden="1" customWidth="1" outlineLevel="1"/>
    <col min="5" max="5" width="9.5703125" customWidth="1" collapsed="1"/>
    <col min="6" max="6" width="23.7109375" customWidth="1"/>
    <col min="7" max="7" width="17.85546875" style="1" customWidth="1"/>
  </cols>
  <sheetData>
    <row r="1" spans="1:7" s="5" customFormat="1" x14ac:dyDescent="0.25">
      <c r="A1" s="4" t="s">
        <v>14</v>
      </c>
      <c r="B1" s="6" t="s">
        <v>1</v>
      </c>
      <c r="C1" s="6" t="s">
        <v>6</v>
      </c>
      <c r="D1" s="6" t="s">
        <v>7</v>
      </c>
      <c r="F1" s="5" t="s">
        <v>24</v>
      </c>
      <c r="G1" s="7" t="s">
        <v>11</v>
      </c>
    </row>
    <row r="2" spans="1:7" x14ac:dyDescent="0.25">
      <c r="A2" s="2">
        <v>0</v>
      </c>
      <c r="B2" s="2" t="s">
        <v>19</v>
      </c>
      <c r="C2" s="2">
        <v>1</v>
      </c>
      <c r="D2" s="2">
        <v>1</v>
      </c>
      <c r="F2" t="str">
        <f>CONCATENATE(B2," ",C2, " ",D2)</f>
        <v xml:space="preserve"> sequential-search 1 1</v>
      </c>
      <c r="G2" s="3">
        <f xml:space="preserve"> 0 + 7.14</f>
        <v>7.14</v>
      </c>
    </row>
    <row r="3" spans="1:7" x14ac:dyDescent="0.25">
      <c r="A3" s="2">
        <v>0</v>
      </c>
      <c r="B3" s="2" t="s">
        <v>19</v>
      </c>
      <c r="C3" s="2">
        <v>1</v>
      </c>
      <c r="D3" s="2">
        <v>1</v>
      </c>
      <c r="F3" t="str">
        <f>CONCATENATE(B3," ",C3, " ",D3)</f>
        <v xml:space="preserve"> sequential-search 1 1</v>
      </c>
      <c r="G3" s="3">
        <f xml:space="preserve"> 0 + 1.94</f>
        <v>1.94</v>
      </c>
    </row>
    <row r="4" spans="1:7" x14ac:dyDescent="0.25">
      <c r="A4" s="2">
        <v>0</v>
      </c>
      <c r="B4" s="2" t="s">
        <v>19</v>
      </c>
      <c r="C4" s="2">
        <v>1</v>
      </c>
      <c r="D4" s="2">
        <v>1</v>
      </c>
      <c r="F4" t="str">
        <f>CONCATENATE(B4," ",C4, " ",D4)</f>
        <v xml:space="preserve"> sequential-search 1 1</v>
      </c>
      <c r="G4" s="3">
        <f xml:space="preserve"> 0 + 3.06</f>
        <v>3.06</v>
      </c>
    </row>
    <row r="5" spans="1:7" x14ac:dyDescent="0.25">
      <c r="A5" s="2">
        <v>0</v>
      </c>
      <c r="B5" s="2" t="s">
        <v>19</v>
      </c>
      <c r="C5" s="2">
        <v>1</v>
      </c>
      <c r="D5" s="2">
        <v>1</v>
      </c>
      <c r="F5" t="str">
        <f>CONCATENATE(B5," ",C5, " ",D5)</f>
        <v xml:space="preserve"> sequential-search 1 1</v>
      </c>
      <c r="G5" s="3">
        <f xml:space="preserve"> 0 + 6.99</f>
        <v>6.99</v>
      </c>
    </row>
    <row r="6" spans="1:7" x14ac:dyDescent="0.25">
      <c r="A6" s="2">
        <v>0</v>
      </c>
      <c r="B6" s="2" t="s">
        <v>19</v>
      </c>
      <c r="C6" s="2">
        <v>1</v>
      </c>
      <c r="D6" s="2">
        <v>1</v>
      </c>
      <c r="F6" t="str">
        <f>CONCATENATE(B6," ",C6, " ",D6)</f>
        <v xml:space="preserve"> sequential-search 1 1</v>
      </c>
      <c r="G6" s="3">
        <f xml:space="preserve"> 0 + 4.44</f>
        <v>4.4400000000000004</v>
      </c>
    </row>
    <row r="7" spans="1:7" x14ac:dyDescent="0.25">
      <c r="A7" s="2">
        <v>0</v>
      </c>
      <c r="B7" s="2" t="s">
        <v>19</v>
      </c>
      <c r="C7" s="2">
        <v>1</v>
      </c>
      <c r="D7" s="2">
        <v>1</v>
      </c>
      <c r="F7" t="str">
        <f>CONCATENATE(B7," ",C7, " ",D7)</f>
        <v xml:space="preserve"> sequential-search 1 1</v>
      </c>
      <c r="G7" s="3">
        <f xml:space="preserve"> 0 + 5.86</f>
        <v>5.86</v>
      </c>
    </row>
    <row r="8" spans="1:7" x14ac:dyDescent="0.25">
      <c r="A8" s="2">
        <v>0</v>
      </c>
      <c r="B8" s="2" t="s">
        <v>19</v>
      </c>
      <c r="C8" s="2">
        <v>1</v>
      </c>
      <c r="D8" s="2">
        <v>1</v>
      </c>
      <c r="F8" t="str">
        <f>CONCATENATE(B8," ",C8, " ",D8)</f>
        <v xml:space="preserve"> sequential-search 1 1</v>
      </c>
      <c r="G8" s="3">
        <f xml:space="preserve"> 0 + 4.76</f>
        <v>4.76</v>
      </c>
    </row>
    <row r="9" spans="1:7" x14ac:dyDescent="0.25">
      <c r="A9" s="2">
        <v>0</v>
      </c>
      <c r="B9" s="2" t="s">
        <v>19</v>
      </c>
      <c r="C9" s="2">
        <v>1</v>
      </c>
      <c r="D9" s="2">
        <v>1</v>
      </c>
      <c r="F9" t="str">
        <f>CONCATENATE(B9," ",C9, " ",D9)</f>
        <v xml:space="preserve"> sequential-search 1 1</v>
      </c>
      <c r="G9" s="3">
        <f xml:space="preserve"> 0 + 2.18</f>
        <v>2.1800000000000002</v>
      </c>
    </row>
    <row r="10" spans="1:7" x14ac:dyDescent="0.25">
      <c r="A10" s="2">
        <v>0</v>
      </c>
      <c r="B10" s="2" t="s">
        <v>19</v>
      </c>
      <c r="C10" s="2">
        <v>1</v>
      </c>
      <c r="D10" s="2">
        <v>1</v>
      </c>
      <c r="F10" t="str">
        <f>CONCATENATE(B10," ",C10, " ",D10)</f>
        <v xml:space="preserve"> sequential-search 1 1</v>
      </c>
      <c r="G10" s="3">
        <f xml:space="preserve"> 0 + 4.25</f>
        <v>4.25</v>
      </c>
    </row>
    <row r="11" spans="1:7" x14ac:dyDescent="0.25">
      <c r="A11" s="2">
        <v>0</v>
      </c>
      <c r="B11" s="2" t="s">
        <v>19</v>
      </c>
      <c r="C11" s="2">
        <v>1</v>
      </c>
      <c r="D11" s="2">
        <v>1</v>
      </c>
      <c r="F11" t="str">
        <f>CONCATENATE(B11," ",C11, " ",D11)</f>
        <v xml:space="preserve"> sequential-search 1 1</v>
      </c>
      <c r="G11" s="3">
        <f xml:space="preserve"> 0 + 6.54</f>
        <v>6.54</v>
      </c>
    </row>
    <row r="12" spans="1:7" x14ac:dyDescent="0.25">
      <c r="A12" s="2">
        <v>0</v>
      </c>
      <c r="B12" s="2" t="s">
        <v>19</v>
      </c>
      <c r="C12" s="2">
        <v>1</v>
      </c>
      <c r="D12" s="2">
        <v>1</v>
      </c>
      <c r="F12" t="str">
        <f>CONCATENATE(B12," ",C12, " ",D12)</f>
        <v xml:space="preserve"> sequential-search 1 1</v>
      </c>
      <c r="G12" s="3">
        <f xml:space="preserve"> 0 + 2.82</f>
        <v>2.82</v>
      </c>
    </row>
    <row r="13" spans="1:7" x14ac:dyDescent="0.25">
      <c r="A13" s="2">
        <v>0</v>
      </c>
      <c r="B13" s="2" t="s">
        <v>19</v>
      </c>
      <c r="C13" s="2">
        <v>1</v>
      </c>
      <c r="D13" s="2">
        <v>1</v>
      </c>
      <c r="F13" t="str">
        <f>CONCATENATE(B13," ",C13, " ",D13)</f>
        <v xml:space="preserve"> sequential-search 1 1</v>
      </c>
      <c r="G13" s="3">
        <f xml:space="preserve"> 0 + 3.95</f>
        <v>3.95</v>
      </c>
    </row>
    <row r="14" spans="1:7" x14ac:dyDescent="0.25">
      <c r="A14" s="2">
        <v>0</v>
      </c>
      <c r="B14" s="2" t="s">
        <v>19</v>
      </c>
      <c r="C14" s="2">
        <v>1</v>
      </c>
      <c r="D14" s="2">
        <v>1</v>
      </c>
      <c r="F14" t="str">
        <f>CONCATENATE(B14," ",C14, " ",D14)</f>
        <v xml:space="preserve"> sequential-search 1 1</v>
      </c>
      <c r="G14" s="3">
        <f xml:space="preserve"> 0 + 7.52</f>
        <v>7.52</v>
      </c>
    </row>
    <row r="15" spans="1:7" x14ac:dyDescent="0.25">
      <c r="A15" s="2">
        <v>0</v>
      </c>
      <c r="B15" s="2" t="s">
        <v>19</v>
      </c>
      <c r="C15" s="2">
        <v>1</v>
      </c>
      <c r="D15" s="2">
        <v>1</v>
      </c>
      <c r="F15" t="str">
        <f>CONCATENATE(B15," ",C15, " ",D15)</f>
        <v xml:space="preserve"> sequential-search 1 1</v>
      </c>
      <c r="G15" s="3">
        <f xml:space="preserve"> 0 + 1.9</f>
        <v>1.9</v>
      </c>
    </row>
    <row r="16" spans="1:7" x14ac:dyDescent="0.25">
      <c r="A16" s="2">
        <v>0</v>
      </c>
      <c r="B16" s="2" t="s">
        <v>19</v>
      </c>
      <c r="C16" s="2">
        <v>1</v>
      </c>
      <c r="D16" s="2">
        <v>1</v>
      </c>
      <c r="F16" t="str">
        <f>CONCATENATE(B16," ",C16, " ",D16)</f>
        <v xml:space="preserve"> sequential-search 1 1</v>
      </c>
      <c r="G16" s="3">
        <f xml:space="preserve"> 0 + 2.87</f>
        <v>2.87</v>
      </c>
    </row>
    <row r="17" spans="1:7" x14ac:dyDescent="0.25">
      <c r="A17" s="2">
        <v>0</v>
      </c>
      <c r="B17" s="2" t="s">
        <v>19</v>
      </c>
      <c r="C17" s="2">
        <v>1</v>
      </c>
      <c r="D17" s="2">
        <v>1</v>
      </c>
      <c r="F17" t="str">
        <f>CONCATENATE(B17," ",C17, " ",D17)</f>
        <v xml:space="preserve"> sequential-search 1 1</v>
      </c>
      <c r="G17" s="3">
        <f xml:space="preserve"> 0 + 6.43</f>
        <v>6.43</v>
      </c>
    </row>
    <row r="18" spans="1:7" x14ac:dyDescent="0.25">
      <c r="A18" s="2">
        <v>0</v>
      </c>
      <c r="B18" s="2" t="s">
        <v>19</v>
      </c>
      <c r="C18" s="2">
        <v>1</v>
      </c>
      <c r="D18" s="2">
        <v>1</v>
      </c>
      <c r="F18" t="str">
        <f>CONCATENATE(B18," ",C18, " ",D18)</f>
        <v xml:space="preserve"> sequential-search 1 1</v>
      </c>
      <c r="G18" s="3">
        <f xml:space="preserve"> 0 + 2.07</f>
        <v>2.0699999999999998</v>
      </c>
    </row>
    <row r="19" spans="1:7" x14ac:dyDescent="0.25">
      <c r="A19" s="2">
        <v>0</v>
      </c>
      <c r="B19" s="2" t="s">
        <v>19</v>
      </c>
      <c r="C19" s="2">
        <v>1</v>
      </c>
      <c r="D19" s="2">
        <v>1</v>
      </c>
      <c r="F19" t="str">
        <f>CONCATENATE(B19," ",C19, " ",D19)</f>
        <v xml:space="preserve"> sequential-search 1 1</v>
      </c>
      <c r="G19" s="3">
        <f xml:space="preserve"> 0 + 2.46</f>
        <v>2.46</v>
      </c>
    </row>
    <row r="20" spans="1:7" x14ac:dyDescent="0.25">
      <c r="A20" s="2">
        <v>0</v>
      </c>
      <c r="B20" s="2" t="s">
        <v>19</v>
      </c>
      <c r="C20" s="2">
        <v>1</v>
      </c>
      <c r="D20" s="2">
        <v>1</v>
      </c>
      <c r="F20" t="str">
        <f>CONCATENATE(B20," ",C20, " ",D20)</f>
        <v xml:space="preserve"> sequential-search 1 1</v>
      </c>
      <c r="G20" s="3">
        <f xml:space="preserve"> 0 + 7.32</f>
        <v>7.32</v>
      </c>
    </row>
    <row r="21" spans="1:7" x14ac:dyDescent="0.25">
      <c r="A21" s="2">
        <v>0</v>
      </c>
      <c r="B21" s="2" t="s">
        <v>19</v>
      </c>
      <c r="C21" s="2">
        <v>1</v>
      </c>
      <c r="D21" s="2">
        <v>1</v>
      </c>
      <c r="F21" t="str">
        <f>CONCATENATE(B21," ",C21, " ",D21)</f>
        <v xml:space="preserve"> sequential-search 1 1</v>
      </c>
      <c r="G21" s="3">
        <f xml:space="preserve"> 0 + 2.34</f>
        <v>2.34</v>
      </c>
    </row>
    <row r="22" spans="1:7" x14ac:dyDescent="0.25">
      <c r="A22" s="2">
        <v>0</v>
      </c>
      <c r="B22" s="2" t="s">
        <v>19</v>
      </c>
      <c r="C22" s="2">
        <v>1</v>
      </c>
      <c r="D22" s="2">
        <v>1</v>
      </c>
      <c r="F22" t="str">
        <f>CONCATENATE(B22," ",C22, " ",D22)</f>
        <v xml:space="preserve"> sequential-search 1 1</v>
      </c>
      <c r="G22" s="3">
        <f xml:space="preserve"> 0 + 3.95</f>
        <v>3.95</v>
      </c>
    </row>
    <row r="23" spans="1:7" x14ac:dyDescent="0.25">
      <c r="A23" s="2">
        <v>0</v>
      </c>
      <c r="B23" s="2" t="s">
        <v>19</v>
      </c>
      <c r="C23" s="2">
        <v>1</v>
      </c>
      <c r="D23" s="2">
        <v>1</v>
      </c>
      <c r="F23" t="str">
        <f>CONCATENATE(B23," ",C23, " ",D23)</f>
        <v xml:space="preserve"> sequential-search 1 1</v>
      </c>
      <c r="G23" s="3">
        <f xml:space="preserve"> 0 + 6.38</f>
        <v>6.38</v>
      </c>
    </row>
    <row r="24" spans="1:7" x14ac:dyDescent="0.25">
      <c r="A24" s="2">
        <v>0</v>
      </c>
      <c r="B24" s="2" t="s">
        <v>19</v>
      </c>
      <c r="C24" s="2">
        <v>1</v>
      </c>
      <c r="D24" s="2">
        <v>1</v>
      </c>
      <c r="F24" t="str">
        <f>CONCATENATE(B24," ",C24, " ",D24)</f>
        <v xml:space="preserve"> sequential-search 1 1</v>
      </c>
      <c r="G24" s="3">
        <f xml:space="preserve"> 0 + 2.35</f>
        <v>2.35</v>
      </c>
    </row>
    <row r="25" spans="1:7" x14ac:dyDescent="0.25">
      <c r="A25" s="2">
        <v>0</v>
      </c>
      <c r="B25" s="2" t="s">
        <v>19</v>
      </c>
      <c r="C25" s="2">
        <v>1</v>
      </c>
      <c r="D25" s="2">
        <v>1</v>
      </c>
      <c r="F25" t="str">
        <f>CONCATENATE(B25," ",C25, " ",D25)</f>
        <v xml:space="preserve"> sequential-search 1 1</v>
      </c>
      <c r="G25" s="3">
        <f xml:space="preserve"> 0 + 3.48</f>
        <v>3.48</v>
      </c>
    </row>
    <row r="26" spans="1:7" x14ac:dyDescent="0.25">
      <c r="A26" s="2">
        <v>0</v>
      </c>
      <c r="B26" s="2" t="s">
        <v>19</v>
      </c>
      <c r="C26" s="2">
        <v>1</v>
      </c>
      <c r="D26" s="2">
        <v>1</v>
      </c>
      <c r="F26" t="str">
        <f>CONCATENATE(B26," ",C26, " ",D26)</f>
        <v xml:space="preserve"> sequential-search 1 1</v>
      </c>
      <c r="G26" s="3">
        <f xml:space="preserve"> 0 + 6.33</f>
        <v>6.33</v>
      </c>
    </row>
    <row r="27" spans="1:7" x14ac:dyDescent="0.25">
      <c r="A27" s="2">
        <v>0</v>
      </c>
      <c r="B27" s="2" t="s">
        <v>19</v>
      </c>
      <c r="C27" s="2">
        <v>1</v>
      </c>
      <c r="D27" s="2">
        <v>1</v>
      </c>
      <c r="F27" t="str">
        <f>CONCATENATE(B27," ",C27, " ",D27)</f>
        <v xml:space="preserve"> sequential-search 1 1</v>
      </c>
      <c r="G27" s="3">
        <f xml:space="preserve"> 0 + 1.85</f>
        <v>1.85</v>
      </c>
    </row>
    <row r="28" spans="1:7" x14ac:dyDescent="0.25">
      <c r="A28" s="2">
        <v>0</v>
      </c>
      <c r="B28" s="2" t="s">
        <v>19</v>
      </c>
      <c r="C28" s="2">
        <v>1</v>
      </c>
      <c r="D28" s="2">
        <v>1</v>
      </c>
      <c r="F28" t="str">
        <f>CONCATENATE(B28," ",C28, " ",D28)</f>
        <v xml:space="preserve"> sequential-search 1 1</v>
      </c>
      <c r="G28" s="3">
        <f xml:space="preserve"> 0 + 3.88</f>
        <v>3.88</v>
      </c>
    </row>
    <row r="29" spans="1:7" x14ac:dyDescent="0.25">
      <c r="A29" s="2">
        <v>0</v>
      </c>
      <c r="B29" s="2" t="s">
        <v>19</v>
      </c>
      <c r="C29" s="2">
        <v>1</v>
      </c>
      <c r="D29" s="2">
        <v>1</v>
      </c>
      <c r="F29" t="str">
        <f>CONCATENATE(B29," ",C29, " ",D29)</f>
        <v xml:space="preserve"> sequential-search 1 1</v>
      </c>
      <c r="G29" s="3">
        <f xml:space="preserve"> 0 + 8.18</f>
        <v>8.18</v>
      </c>
    </row>
    <row r="30" spans="1:7" x14ac:dyDescent="0.25">
      <c r="A30" s="2">
        <v>0</v>
      </c>
      <c r="B30" s="2" t="s">
        <v>19</v>
      </c>
      <c r="C30" s="2">
        <v>1</v>
      </c>
      <c r="D30" s="2">
        <v>1</v>
      </c>
      <c r="F30" t="str">
        <f>CONCATENATE(B30," ",C30, " ",D30)</f>
        <v xml:space="preserve"> sequential-search 1 1</v>
      </c>
      <c r="G30" s="3">
        <f xml:space="preserve"> 0 + 2.96</f>
        <v>2.96</v>
      </c>
    </row>
    <row r="31" spans="1:7" x14ac:dyDescent="0.25">
      <c r="A31" s="2">
        <v>0</v>
      </c>
      <c r="B31" s="2" t="s">
        <v>19</v>
      </c>
      <c r="C31" s="2">
        <v>1</v>
      </c>
      <c r="D31" s="2">
        <v>1</v>
      </c>
      <c r="F31" t="str">
        <f>CONCATENATE(B31," ",C31, " ",D31)</f>
        <v xml:space="preserve"> sequential-search 1 1</v>
      </c>
      <c r="G31" s="3">
        <f xml:space="preserve"> 0 + 2.35</f>
        <v>2.35</v>
      </c>
    </row>
    <row r="32" spans="1:7" x14ac:dyDescent="0.25">
      <c r="A32" s="2">
        <v>0</v>
      </c>
      <c r="B32" s="2" t="s">
        <v>19</v>
      </c>
      <c r="C32" s="2">
        <v>1</v>
      </c>
      <c r="D32" s="2">
        <v>1</v>
      </c>
      <c r="F32" t="str">
        <f>CONCATENATE(B32," ",C32, " ",D32)</f>
        <v xml:space="preserve"> sequential-search 1 1</v>
      </c>
      <c r="G32" s="3">
        <f xml:space="preserve"> 0 + 6.03</f>
        <v>6.03</v>
      </c>
    </row>
    <row r="33" spans="1:7" x14ac:dyDescent="0.25">
      <c r="A33" s="2">
        <v>0</v>
      </c>
      <c r="B33" s="2" t="s">
        <v>19</v>
      </c>
      <c r="C33" s="2">
        <v>1</v>
      </c>
      <c r="D33" s="2">
        <v>1</v>
      </c>
      <c r="F33" t="str">
        <f>CONCATENATE(B33," ",C33, " ",D33)</f>
        <v xml:space="preserve"> sequential-search 1 1</v>
      </c>
      <c r="G33" s="3">
        <f xml:space="preserve"> 0 + 2</f>
        <v>2</v>
      </c>
    </row>
    <row r="34" spans="1:7" x14ac:dyDescent="0.25">
      <c r="A34" s="2">
        <v>0</v>
      </c>
      <c r="B34" s="2" t="s">
        <v>19</v>
      </c>
      <c r="C34" s="2">
        <v>1</v>
      </c>
      <c r="D34" s="2">
        <v>1</v>
      </c>
      <c r="F34" t="str">
        <f>CONCATENATE(B34," ",C34, " ",D34)</f>
        <v xml:space="preserve"> sequential-search 1 1</v>
      </c>
      <c r="G34" s="3">
        <f xml:space="preserve"> 0 + 2.24</f>
        <v>2.2400000000000002</v>
      </c>
    </row>
    <row r="35" spans="1:7" x14ac:dyDescent="0.25">
      <c r="A35" s="2">
        <v>0</v>
      </c>
      <c r="B35" s="2" t="s">
        <v>19</v>
      </c>
      <c r="C35" s="2">
        <v>1</v>
      </c>
      <c r="D35" s="2">
        <v>1</v>
      </c>
      <c r="F35" t="str">
        <f>CONCATENATE(B35," ",C35, " ",D35)</f>
        <v xml:space="preserve"> sequential-search 1 1</v>
      </c>
      <c r="G35" s="3">
        <f xml:space="preserve"> 0 + 4.57</f>
        <v>4.57</v>
      </c>
    </row>
    <row r="36" spans="1:7" x14ac:dyDescent="0.25">
      <c r="A36" s="2">
        <v>0</v>
      </c>
      <c r="B36" s="2" t="s">
        <v>19</v>
      </c>
      <c r="C36" s="2">
        <v>1</v>
      </c>
      <c r="D36" s="2">
        <v>1</v>
      </c>
      <c r="F36" t="str">
        <f>CONCATENATE(B36," ",C36, " ",D36)</f>
        <v xml:space="preserve"> sequential-search 1 1</v>
      </c>
      <c r="G36" s="3">
        <f xml:space="preserve"> 0 + 1.32</f>
        <v>1.32</v>
      </c>
    </row>
    <row r="37" spans="1:7" x14ac:dyDescent="0.25">
      <c r="A37" s="2">
        <v>0</v>
      </c>
      <c r="B37" s="2" t="s">
        <v>19</v>
      </c>
      <c r="C37" s="2">
        <v>1</v>
      </c>
      <c r="D37" s="2">
        <v>1</v>
      </c>
      <c r="F37" t="str">
        <f>CONCATENATE(B37," ",C37, " ",D37)</f>
        <v xml:space="preserve"> sequential-search 1 1</v>
      </c>
      <c r="G37" s="3">
        <f xml:space="preserve"> 0 + 3.04</f>
        <v>3.04</v>
      </c>
    </row>
    <row r="38" spans="1:7" x14ac:dyDescent="0.25">
      <c r="A38" s="2">
        <v>0</v>
      </c>
      <c r="B38" s="2" t="s">
        <v>19</v>
      </c>
      <c r="C38" s="2">
        <v>1</v>
      </c>
      <c r="D38" s="2">
        <v>1</v>
      </c>
      <c r="F38" t="str">
        <f>CONCATENATE(B38," ",C38, " ",D38)</f>
        <v xml:space="preserve"> sequential-search 1 1</v>
      </c>
      <c r="G38" s="3">
        <f xml:space="preserve"> 0 + 4.64</f>
        <v>4.6399999999999997</v>
      </c>
    </row>
    <row r="39" spans="1:7" x14ac:dyDescent="0.25">
      <c r="A39" s="2">
        <v>0</v>
      </c>
      <c r="B39" s="2" t="s">
        <v>19</v>
      </c>
      <c r="C39" s="2">
        <v>1</v>
      </c>
      <c r="D39" s="2">
        <v>1</v>
      </c>
      <c r="F39" t="str">
        <f>CONCATENATE(B39," ",C39, " ",D39)</f>
        <v xml:space="preserve"> sequential-search 1 1</v>
      </c>
      <c r="G39" s="3">
        <f xml:space="preserve"> 0 + 3.12</f>
        <v>3.12</v>
      </c>
    </row>
    <row r="40" spans="1:7" x14ac:dyDescent="0.25">
      <c r="A40" s="2">
        <v>0</v>
      </c>
      <c r="B40" s="2" t="s">
        <v>19</v>
      </c>
      <c r="C40" s="2">
        <v>1</v>
      </c>
      <c r="D40" s="2">
        <v>1</v>
      </c>
      <c r="F40" t="str">
        <f>CONCATENATE(B40," ",C40, " ",D40)</f>
        <v xml:space="preserve"> sequential-search 1 1</v>
      </c>
      <c r="G40" s="3">
        <f xml:space="preserve"> 0 + 2.8</f>
        <v>2.8</v>
      </c>
    </row>
    <row r="41" spans="1:7" x14ac:dyDescent="0.25">
      <c r="A41" s="2">
        <v>0</v>
      </c>
      <c r="B41" s="2" t="s">
        <v>19</v>
      </c>
      <c r="C41" s="2">
        <v>1</v>
      </c>
      <c r="D41" s="2">
        <v>1</v>
      </c>
      <c r="F41" t="str">
        <f>CONCATENATE(B41," ",C41, " ",D41)</f>
        <v xml:space="preserve"> sequential-search 1 1</v>
      </c>
      <c r="G41" s="3">
        <f xml:space="preserve"> 0 + 6.31</f>
        <v>6.31</v>
      </c>
    </row>
    <row r="42" spans="1:7" x14ac:dyDescent="0.25">
      <c r="A42" s="2">
        <v>0</v>
      </c>
      <c r="B42" s="2" t="s">
        <v>19</v>
      </c>
      <c r="C42" s="2">
        <v>1</v>
      </c>
      <c r="D42" s="2">
        <v>1</v>
      </c>
      <c r="F42" t="str">
        <f>CONCATENATE(B42," ",C42, " ",D42)</f>
        <v xml:space="preserve"> sequential-search 1 1</v>
      </c>
      <c r="G42" s="3">
        <f xml:space="preserve"> 0 + 3.45</f>
        <v>3.45</v>
      </c>
    </row>
    <row r="43" spans="1:7" x14ac:dyDescent="0.25">
      <c r="A43" s="2">
        <v>0</v>
      </c>
      <c r="B43" s="2" t="s">
        <v>19</v>
      </c>
      <c r="C43" s="2">
        <v>1</v>
      </c>
      <c r="D43" s="2">
        <v>1</v>
      </c>
      <c r="F43" t="str">
        <f>CONCATENATE(B43," ",C43, " ",D43)</f>
        <v xml:space="preserve"> sequential-search 1 1</v>
      </c>
      <c r="G43" s="3">
        <f xml:space="preserve"> 0 + 1.42</f>
        <v>1.42</v>
      </c>
    </row>
    <row r="44" spans="1:7" x14ac:dyDescent="0.25">
      <c r="A44" s="2">
        <v>0</v>
      </c>
      <c r="B44" s="2" t="s">
        <v>19</v>
      </c>
      <c r="C44" s="2">
        <v>1</v>
      </c>
      <c r="D44" s="2">
        <v>1</v>
      </c>
      <c r="F44" t="str">
        <f>CONCATENATE(B44," ",C44, " ",D44)</f>
        <v xml:space="preserve"> sequential-search 1 1</v>
      </c>
      <c r="G44" s="3">
        <f xml:space="preserve"> 0 + 5.79</f>
        <v>5.79</v>
      </c>
    </row>
    <row r="45" spans="1:7" x14ac:dyDescent="0.25">
      <c r="A45" s="2">
        <v>0</v>
      </c>
      <c r="B45" s="2" t="s">
        <v>19</v>
      </c>
      <c r="C45" s="2">
        <v>1</v>
      </c>
      <c r="D45" s="2">
        <v>1</v>
      </c>
      <c r="F45" t="str">
        <f>CONCATENATE(B45," ",C45, " ",D45)</f>
        <v xml:space="preserve"> sequential-search 1 1</v>
      </c>
      <c r="G45" s="3">
        <f xml:space="preserve"> 0 + 1.49</f>
        <v>1.49</v>
      </c>
    </row>
    <row r="46" spans="1:7" x14ac:dyDescent="0.25">
      <c r="A46" s="2">
        <v>0</v>
      </c>
      <c r="B46" s="2" t="s">
        <v>19</v>
      </c>
      <c r="C46" s="2">
        <v>1</v>
      </c>
      <c r="D46" s="2">
        <v>1</v>
      </c>
      <c r="F46" t="str">
        <f>CONCATENATE(B46," ",C46, " ",D46)</f>
        <v xml:space="preserve"> sequential-search 1 1</v>
      </c>
      <c r="G46" s="3">
        <f xml:space="preserve"> 0 + 2.65</f>
        <v>2.65</v>
      </c>
    </row>
    <row r="47" spans="1:7" x14ac:dyDescent="0.25">
      <c r="A47" s="2">
        <v>0</v>
      </c>
      <c r="B47" s="2" t="s">
        <v>19</v>
      </c>
      <c r="C47" s="2">
        <v>1</v>
      </c>
      <c r="D47" s="2">
        <v>1</v>
      </c>
      <c r="F47" t="str">
        <f>CONCATENATE(B47," ",C47, " ",D47)</f>
        <v xml:space="preserve"> sequential-search 1 1</v>
      </c>
      <c r="G47" s="3">
        <f xml:space="preserve"> 0 + 5.5</f>
        <v>5.5</v>
      </c>
    </row>
    <row r="48" spans="1:7" x14ac:dyDescent="0.25">
      <c r="A48" s="2">
        <v>0</v>
      </c>
      <c r="B48" s="2" t="s">
        <v>19</v>
      </c>
      <c r="C48" s="2">
        <v>1</v>
      </c>
      <c r="D48" s="2">
        <v>1</v>
      </c>
      <c r="F48" t="str">
        <f>CONCATENATE(B48," ",C48, " ",D48)</f>
        <v xml:space="preserve"> sequential-search 1 1</v>
      </c>
      <c r="G48" s="3">
        <f xml:space="preserve"> 0 + 2.47</f>
        <v>2.4700000000000002</v>
      </c>
    </row>
    <row r="49" spans="1:7" x14ac:dyDescent="0.25">
      <c r="A49" s="2">
        <v>0</v>
      </c>
      <c r="B49" s="2" t="s">
        <v>19</v>
      </c>
      <c r="C49" s="2">
        <v>1</v>
      </c>
      <c r="D49" s="2">
        <v>1</v>
      </c>
      <c r="F49" t="str">
        <f>CONCATENATE(B49," ",C49, " ",D49)</f>
        <v xml:space="preserve"> sequential-search 1 1</v>
      </c>
      <c r="G49" s="3">
        <f xml:space="preserve"> 0 + 2.24</f>
        <v>2.2400000000000002</v>
      </c>
    </row>
    <row r="50" spans="1:7" x14ac:dyDescent="0.25">
      <c r="A50" s="2">
        <v>0</v>
      </c>
      <c r="B50" s="2" t="s">
        <v>19</v>
      </c>
      <c r="C50" s="2">
        <v>1</v>
      </c>
      <c r="D50" s="2">
        <v>1</v>
      </c>
      <c r="F50" t="str">
        <f>CONCATENATE(B50," ",C50, " ",D50)</f>
        <v xml:space="preserve"> sequential-search 1 1</v>
      </c>
      <c r="G50" s="3">
        <f xml:space="preserve"> 0 + 5.94</f>
        <v>5.94</v>
      </c>
    </row>
    <row r="51" spans="1:7" x14ac:dyDescent="0.25">
      <c r="A51" s="2">
        <v>0</v>
      </c>
      <c r="B51" s="2" t="s">
        <v>19</v>
      </c>
      <c r="C51" s="2">
        <v>1</v>
      </c>
      <c r="D51" s="2">
        <v>1</v>
      </c>
      <c r="F51" t="str">
        <f>CONCATENATE(B51," ",C51, " ",D51)</f>
        <v xml:space="preserve"> sequential-search 1 1</v>
      </c>
      <c r="G51" s="3">
        <f xml:space="preserve"> 0 + 2.14</f>
        <v>2.14</v>
      </c>
    </row>
    <row r="52" spans="1:7" x14ac:dyDescent="0.25">
      <c r="A52" s="2">
        <v>0</v>
      </c>
      <c r="B52" s="2" t="s">
        <v>19</v>
      </c>
      <c r="C52" s="2">
        <v>1</v>
      </c>
      <c r="D52" s="2">
        <v>1</v>
      </c>
      <c r="F52" t="str">
        <f>CONCATENATE(B52," ",C52, " ",D52)</f>
        <v xml:space="preserve"> sequential-search 1 1</v>
      </c>
      <c r="G52" s="3">
        <f xml:space="preserve"> 0 + 2.58</f>
        <v>2.58</v>
      </c>
    </row>
    <row r="53" spans="1:7" x14ac:dyDescent="0.25">
      <c r="A53" s="2">
        <v>0</v>
      </c>
      <c r="B53" s="2" t="s">
        <v>19</v>
      </c>
      <c r="C53" s="2">
        <v>1</v>
      </c>
      <c r="D53" s="2">
        <v>1</v>
      </c>
      <c r="F53" t="str">
        <f>CONCATENATE(B53," ",C53, " ",D53)</f>
        <v xml:space="preserve"> sequential-search 1 1</v>
      </c>
      <c r="G53" s="3">
        <f xml:space="preserve"> 0 + 5.03</f>
        <v>5.03</v>
      </c>
    </row>
    <row r="54" spans="1:7" x14ac:dyDescent="0.25">
      <c r="A54" s="2">
        <v>0</v>
      </c>
      <c r="B54" s="2" t="s">
        <v>19</v>
      </c>
      <c r="C54" s="2">
        <v>1</v>
      </c>
      <c r="D54" s="2">
        <v>1</v>
      </c>
      <c r="F54" t="str">
        <f>CONCATENATE(B54," ",C54, " ",D54)</f>
        <v xml:space="preserve"> sequential-search 1 1</v>
      </c>
      <c r="G54" s="3">
        <f xml:space="preserve"> 0 + 1.91</f>
        <v>1.91</v>
      </c>
    </row>
    <row r="55" spans="1:7" x14ac:dyDescent="0.25">
      <c r="A55" s="2">
        <v>0</v>
      </c>
      <c r="B55" s="2" t="s">
        <v>19</v>
      </c>
      <c r="C55" s="2">
        <v>1</v>
      </c>
      <c r="D55" s="2">
        <v>1</v>
      </c>
      <c r="F55" t="str">
        <f>CONCATENATE(B55," ",C55, " ",D55)</f>
        <v xml:space="preserve"> sequential-search 1 1</v>
      </c>
      <c r="G55" s="3">
        <f xml:space="preserve"> 0 + 4.51</f>
        <v>4.51</v>
      </c>
    </row>
    <row r="56" spans="1:7" x14ac:dyDescent="0.25">
      <c r="A56" s="2">
        <v>0</v>
      </c>
      <c r="B56" s="2" t="s">
        <v>19</v>
      </c>
      <c r="C56" s="2">
        <v>1</v>
      </c>
      <c r="D56" s="2">
        <v>1</v>
      </c>
      <c r="F56" t="str">
        <f>CONCATENATE(B56," ",C56, " ",D56)</f>
        <v xml:space="preserve"> sequential-search 1 1</v>
      </c>
      <c r="G56" s="3">
        <f xml:space="preserve"> 0 + 6.92</f>
        <v>6.92</v>
      </c>
    </row>
    <row r="57" spans="1:7" x14ac:dyDescent="0.25">
      <c r="A57" s="2">
        <v>0</v>
      </c>
      <c r="B57" s="2" t="s">
        <v>19</v>
      </c>
      <c r="C57" s="2">
        <v>1</v>
      </c>
      <c r="D57" s="2">
        <v>1</v>
      </c>
      <c r="F57" t="str">
        <f>CONCATENATE(B57," ",C57, " ",D57)</f>
        <v xml:space="preserve"> sequential-search 1 1</v>
      </c>
      <c r="G57" s="3">
        <f xml:space="preserve"> 0 + 1.75</f>
        <v>1.75</v>
      </c>
    </row>
    <row r="58" spans="1:7" x14ac:dyDescent="0.25">
      <c r="A58" s="2">
        <v>0</v>
      </c>
      <c r="B58" s="2" t="s">
        <v>19</v>
      </c>
      <c r="C58" s="2">
        <v>1</v>
      </c>
      <c r="D58" s="2">
        <v>1</v>
      </c>
      <c r="F58" t="str">
        <f>CONCATENATE(B58," ",C58, " ",D58)</f>
        <v xml:space="preserve"> sequential-search 1 1</v>
      </c>
      <c r="G58" s="3">
        <f xml:space="preserve"> 0 + 3.41</f>
        <v>3.41</v>
      </c>
    </row>
    <row r="59" spans="1:7" x14ac:dyDescent="0.25">
      <c r="A59" s="2">
        <v>0</v>
      </c>
      <c r="B59" s="2" t="s">
        <v>19</v>
      </c>
      <c r="C59" s="2">
        <v>1</v>
      </c>
      <c r="D59" s="2">
        <v>1</v>
      </c>
      <c r="F59" t="str">
        <f>CONCATENATE(B59," ",C59, " ",D59)</f>
        <v xml:space="preserve"> sequential-search 1 1</v>
      </c>
      <c r="G59" s="3">
        <f xml:space="preserve"> 0 + 6.72</f>
        <v>6.72</v>
      </c>
    </row>
    <row r="60" spans="1:7" x14ac:dyDescent="0.25">
      <c r="A60" s="2">
        <v>0</v>
      </c>
      <c r="B60" s="2" t="s">
        <v>19</v>
      </c>
      <c r="C60" s="2">
        <v>1</v>
      </c>
      <c r="D60" s="2">
        <v>1</v>
      </c>
      <c r="F60" t="str">
        <f>CONCATENATE(B60," ",C60, " ",D60)</f>
        <v xml:space="preserve"> sequential-search 1 1</v>
      </c>
      <c r="G60" s="3">
        <f xml:space="preserve"> 0 + 2.54</f>
        <v>2.54</v>
      </c>
    </row>
    <row r="61" spans="1:7" x14ac:dyDescent="0.25">
      <c r="A61" s="2">
        <v>0</v>
      </c>
      <c r="B61" s="2" t="s">
        <v>19</v>
      </c>
      <c r="C61" s="2">
        <v>1</v>
      </c>
      <c r="D61" s="2">
        <v>1</v>
      </c>
      <c r="F61" t="str">
        <f>CONCATENATE(B61," ",C61, " ",D61)</f>
        <v xml:space="preserve"> sequential-search 1 1</v>
      </c>
      <c r="G61" s="3">
        <f xml:space="preserve"> 0 + 2.61</f>
        <v>2.61</v>
      </c>
    </row>
    <row r="62" spans="1:7" x14ac:dyDescent="0.25">
      <c r="A62" s="2">
        <v>0</v>
      </c>
      <c r="B62" s="2" t="s">
        <v>19</v>
      </c>
      <c r="C62" s="2">
        <v>1</v>
      </c>
      <c r="D62" s="2">
        <v>1</v>
      </c>
      <c r="F62" t="str">
        <f>CONCATENATE(B62," ",C62, " ",D62)</f>
        <v xml:space="preserve"> sequential-search 1 1</v>
      </c>
      <c r="G62" s="3">
        <f xml:space="preserve"> 0 + 5.01</f>
        <v>5.01</v>
      </c>
    </row>
    <row r="63" spans="1:7" x14ac:dyDescent="0.25">
      <c r="A63" s="2">
        <v>0</v>
      </c>
      <c r="B63" s="2" t="s">
        <v>19</v>
      </c>
      <c r="C63" s="2">
        <v>1</v>
      </c>
      <c r="D63" s="2">
        <v>1</v>
      </c>
      <c r="F63" t="str">
        <f>CONCATENATE(B63," ",C63, " ",D63)</f>
        <v xml:space="preserve"> sequential-search 1 1</v>
      </c>
      <c r="G63" s="3">
        <f xml:space="preserve"> 0 + 2.89</f>
        <v>2.89</v>
      </c>
    </row>
    <row r="64" spans="1:7" x14ac:dyDescent="0.25">
      <c r="A64" s="2">
        <v>0</v>
      </c>
      <c r="B64" s="2" t="s">
        <v>19</v>
      </c>
      <c r="C64" s="2">
        <v>1</v>
      </c>
      <c r="D64" s="2">
        <v>1</v>
      </c>
      <c r="F64" t="str">
        <f>CONCATENATE(B64," ",C64, " ",D64)</f>
        <v xml:space="preserve"> sequential-search 1 1</v>
      </c>
      <c r="G64" s="3">
        <f xml:space="preserve"> 0 + 1.5</f>
        <v>1.5</v>
      </c>
    </row>
    <row r="65" spans="1:7" x14ac:dyDescent="0.25">
      <c r="A65" s="2">
        <v>0</v>
      </c>
      <c r="B65" s="2" t="s">
        <v>19</v>
      </c>
      <c r="C65" s="2">
        <v>1</v>
      </c>
      <c r="D65" s="2">
        <v>1</v>
      </c>
      <c r="F65" t="str">
        <f>CONCATENATE(B65," ",C65, " ",D65)</f>
        <v xml:space="preserve"> sequential-search 1 1</v>
      </c>
      <c r="G65" s="3">
        <f xml:space="preserve"> 0 + 7.82</f>
        <v>7.82</v>
      </c>
    </row>
    <row r="66" spans="1:7" x14ac:dyDescent="0.25">
      <c r="A66" s="2">
        <v>0</v>
      </c>
      <c r="B66" s="2" t="s">
        <v>19</v>
      </c>
      <c r="C66" s="2">
        <v>1</v>
      </c>
      <c r="D66" s="2">
        <v>1</v>
      </c>
      <c r="F66" t="str">
        <f>CONCATENATE(B66," ",C66, " ",D66)</f>
        <v xml:space="preserve"> sequential-search 1 1</v>
      </c>
      <c r="G66" s="3">
        <f xml:space="preserve"> 0 + 4.03</f>
        <v>4.03</v>
      </c>
    </row>
    <row r="67" spans="1:7" x14ac:dyDescent="0.25">
      <c r="A67" s="2">
        <v>0</v>
      </c>
      <c r="B67" s="2" t="s">
        <v>19</v>
      </c>
      <c r="C67" s="2">
        <v>1</v>
      </c>
      <c r="D67" s="2">
        <v>1</v>
      </c>
      <c r="F67" t="str">
        <f>CONCATENATE(B67," ",C67, " ",D67)</f>
        <v xml:space="preserve"> sequential-search 1 1</v>
      </c>
      <c r="G67" s="3">
        <f xml:space="preserve"> 0 + 1.34</f>
        <v>1.34</v>
      </c>
    </row>
    <row r="68" spans="1:7" x14ac:dyDescent="0.25">
      <c r="A68" s="2">
        <v>0</v>
      </c>
      <c r="B68" s="2" t="s">
        <v>19</v>
      </c>
      <c r="C68" s="2">
        <v>1</v>
      </c>
      <c r="D68" s="2">
        <v>1</v>
      </c>
      <c r="F68" t="str">
        <f>CONCATENATE(B68," ",C68, " ",D68)</f>
        <v xml:space="preserve"> sequential-search 1 1</v>
      </c>
      <c r="G68" s="3">
        <f xml:space="preserve"> 0 + 6.44</f>
        <v>6.44</v>
      </c>
    </row>
    <row r="69" spans="1:7" x14ac:dyDescent="0.25">
      <c r="A69" s="2">
        <v>0</v>
      </c>
      <c r="B69" s="2" t="s">
        <v>19</v>
      </c>
      <c r="C69" s="2">
        <v>1</v>
      </c>
      <c r="D69" s="2">
        <v>1</v>
      </c>
      <c r="F69" t="str">
        <f>CONCATENATE(B69," ",C69, " ",D69)</f>
        <v xml:space="preserve"> sequential-search 1 1</v>
      </c>
      <c r="G69" s="3">
        <f xml:space="preserve"> 0 + 2.24</f>
        <v>2.2400000000000002</v>
      </c>
    </row>
    <row r="70" spans="1:7" x14ac:dyDescent="0.25">
      <c r="A70" s="2">
        <v>0</v>
      </c>
      <c r="B70" s="2" t="s">
        <v>19</v>
      </c>
      <c r="C70" s="2">
        <v>1</v>
      </c>
      <c r="D70" s="2">
        <v>1</v>
      </c>
      <c r="F70" t="str">
        <f>CONCATENATE(B70," ",C70, " ",D70)</f>
        <v xml:space="preserve"> sequential-search 1 1</v>
      </c>
      <c r="G70" s="3">
        <f xml:space="preserve"> 0 + 2.6</f>
        <v>2.6</v>
      </c>
    </row>
    <row r="71" spans="1:7" x14ac:dyDescent="0.25">
      <c r="A71" s="2">
        <v>0</v>
      </c>
      <c r="B71" s="2" t="s">
        <v>19</v>
      </c>
      <c r="C71" s="2">
        <v>1</v>
      </c>
      <c r="D71" s="2">
        <v>1</v>
      </c>
      <c r="F71" t="str">
        <f>CONCATENATE(B71," ",C71, " ",D71)</f>
        <v xml:space="preserve"> sequential-search 1 1</v>
      </c>
      <c r="G71" s="3">
        <f xml:space="preserve"> 0 + 7.14</f>
        <v>7.14</v>
      </c>
    </row>
    <row r="72" spans="1:7" x14ac:dyDescent="0.25">
      <c r="A72" s="2">
        <v>0</v>
      </c>
      <c r="B72" s="2" t="s">
        <v>19</v>
      </c>
      <c r="C72" s="2">
        <v>1</v>
      </c>
      <c r="D72" s="2">
        <v>1</v>
      </c>
      <c r="F72" t="str">
        <f>CONCATENATE(B72," ",C72, " ",D72)</f>
        <v xml:space="preserve"> sequential-search 1 1</v>
      </c>
      <c r="G72" s="3">
        <f xml:space="preserve"> 0 + 1.95</f>
        <v>1.95</v>
      </c>
    </row>
    <row r="73" spans="1:7" x14ac:dyDescent="0.25">
      <c r="A73" s="2">
        <v>0</v>
      </c>
      <c r="B73" s="2" t="s">
        <v>19</v>
      </c>
      <c r="C73" s="2">
        <v>1</v>
      </c>
      <c r="D73" s="2">
        <v>1</v>
      </c>
      <c r="F73" t="str">
        <f>CONCATENATE(B73," ",C73, " ",D73)</f>
        <v xml:space="preserve"> sequential-search 1 1</v>
      </c>
      <c r="G73" s="3">
        <f xml:space="preserve"> 0 + 2.64</f>
        <v>2.64</v>
      </c>
    </row>
    <row r="74" spans="1:7" x14ac:dyDescent="0.25">
      <c r="A74" s="2">
        <v>0</v>
      </c>
      <c r="B74" s="2" t="s">
        <v>19</v>
      </c>
      <c r="C74" s="2">
        <v>1</v>
      </c>
      <c r="D74" s="2">
        <v>1</v>
      </c>
      <c r="F74" t="str">
        <f>CONCATENATE(B74," ",C74, " ",D74)</f>
        <v xml:space="preserve"> sequential-search 1 1</v>
      </c>
      <c r="G74" s="3">
        <f xml:space="preserve"> 0 + 6.97</f>
        <v>6.97</v>
      </c>
    </row>
    <row r="75" spans="1:7" x14ac:dyDescent="0.25">
      <c r="A75" s="2">
        <v>0</v>
      </c>
      <c r="B75" s="2" t="s">
        <v>19</v>
      </c>
      <c r="C75" s="2">
        <v>1</v>
      </c>
      <c r="D75" s="2">
        <v>1</v>
      </c>
      <c r="F75" t="str">
        <f>CONCATENATE(B75," ",C75, " ",D75)</f>
        <v xml:space="preserve"> sequential-search 1 1</v>
      </c>
      <c r="G75" s="3">
        <f xml:space="preserve"> 0 + 1.14</f>
        <v>1.1399999999999999</v>
      </c>
    </row>
    <row r="76" spans="1:7" x14ac:dyDescent="0.25">
      <c r="A76" s="2">
        <v>0</v>
      </c>
      <c r="B76" s="2" t="s">
        <v>19</v>
      </c>
      <c r="C76" s="2">
        <v>1</v>
      </c>
      <c r="D76" s="2">
        <v>1</v>
      </c>
      <c r="F76" t="str">
        <f>CONCATENATE(B76," ",C76, " ",D76)</f>
        <v xml:space="preserve"> sequential-search 1 1</v>
      </c>
      <c r="G76" s="3">
        <f xml:space="preserve"> 0 + 2.91</f>
        <v>2.91</v>
      </c>
    </row>
    <row r="77" spans="1:7" x14ac:dyDescent="0.25">
      <c r="A77" s="2">
        <v>0</v>
      </c>
      <c r="B77" s="2" t="s">
        <v>19</v>
      </c>
      <c r="C77" s="2">
        <v>1</v>
      </c>
      <c r="D77" s="2">
        <v>1</v>
      </c>
      <c r="F77" t="str">
        <f>CONCATENATE(B77," ",C77, " ",D77)</f>
        <v xml:space="preserve"> sequential-search 1 1</v>
      </c>
      <c r="G77" s="3">
        <f xml:space="preserve"> 0 + 5.41</f>
        <v>5.41</v>
      </c>
    </row>
    <row r="78" spans="1:7" x14ac:dyDescent="0.25">
      <c r="A78" s="2">
        <v>0</v>
      </c>
      <c r="B78" s="2" t="s">
        <v>19</v>
      </c>
      <c r="C78" s="2">
        <v>1</v>
      </c>
      <c r="D78" s="2">
        <v>1</v>
      </c>
      <c r="F78" t="str">
        <f>CONCATENATE(B78," ",C78, " ",D78)</f>
        <v xml:space="preserve"> sequential-search 1 1</v>
      </c>
      <c r="G78" s="3">
        <f xml:space="preserve"> 0 + 1.23</f>
        <v>1.23</v>
      </c>
    </row>
    <row r="79" spans="1:7" x14ac:dyDescent="0.25">
      <c r="A79" s="2">
        <v>0</v>
      </c>
      <c r="B79" s="2" t="s">
        <v>19</v>
      </c>
      <c r="C79" s="2">
        <v>1</v>
      </c>
      <c r="D79" s="2">
        <v>1</v>
      </c>
      <c r="F79" t="str">
        <f>CONCATENATE(B79," ",C79, " ",D79)</f>
        <v xml:space="preserve"> sequential-search 1 1</v>
      </c>
      <c r="G79" s="3">
        <f xml:space="preserve"> 0 + 2.07</f>
        <v>2.0699999999999998</v>
      </c>
    </row>
    <row r="80" spans="1:7" x14ac:dyDescent="0.25">
      <c r="A80" s="2">
        <v>0</v>
      </c>
      <c r="B80" s="2" t="s">
        <v>19</v>
      </c>
      <c r="C80" s="2">
        <v>1</v>
      </c>
      <c r="D80" s="2">
        <v>1</v>
      </c>
      <c r="F80" t="str">
        <f>CONCATENATE(B80," ",C80, " ",D80)</f>
        <v xml:space="preserve"> sequential-search 1 1</v>
      </c>
      <c r="G80" s="3">
        <f xml:space="preserve"> 0 + 7.63</f>
        <v>7.63</v>
      </c>
    </row>
    <row r="81" spans="1:7" x14ac:dyDescent="0.25">
      <c r="A81" s="2">
        <v>0</v>
      </c>
      <c r="B81" s="2" t="s">
        <v>19</v>
      </c>
      <c r="C81" s="2">
        <v>1</v>
      </c>
      <c r="D81" s="2">
        <v>1</v>
      </c>
      <c r="F81" t="str">
        <f>CONCATENATE(B81," ",C81, " ",D81)</f>
        <v xml:space="preserve"> sequential-search 1 1</v>
      </c>
      <c r="G81" s="3">
        <f xml:space="preserve"> 0 + 2.47</f>
        <v>2.4700000000000002</v>
      </c>
    </row>
    <row r="82" spans="1:7" x14ac:dyDescent="0.25">
      <c r="A82" s="2">
        <v>0</v>
      </c>
      <c r="B82" s="2" t="s">
        <v>19</v>
      </c>
      <c r="C82" s="2">
        <v>1</v>
      </c>
      <c r="D82" s="2">
        <v>1</v>
      </c>
      <c r="F82" t="str">
        <f>CONCATENATE(B82," ",C82, " ",D82)</f>
        <v xml:space="preserve"> sequential-search 1 1</v>
      </c>
      <c r="G82" s="3">
        <f xml:space="preserve"> 0 + 1.91</f>
        <v>1.91</v>
      </c>
    </row>
    <row r="83" spans="1:7" x14ac:dyDescent="0.25">
      <c r="A83" s="2">
        <v>0</v>
      </c>
      <c r="B83" s="2" t="s">
        <v>19</v>
      </c>
      <c r="C83" s="2">
        <v>1</v>
      </c>
      <c r="D83" s="2">
        <v>1</v>
      </c>
      <c r="F83" t="str">
        <f>CONCATENATE(B83," ",C83, " ",D83)</f>
        <v xml:space="preserve"> sequential-search 1 1</v>
      </c>
      <c r="G83" s="3">
        <f xml:space="preserve"> 0 + 7.4</f>
        <v>7.4</v>
      </c>
    </row>
    <row r="84" spans="1:7" x14ac:dyDescent="0.25">
      <c r="A84" s="2">
        <v>0</v>
      </c>
      <c r="B84" s="2" t="s">
        <v>19</v>
      </c>
      <c r="C84" s="2">
        <v>1</v>
      </c>
      <c r="D84" s="2">
        <v>1</v>
      </c>
      <c r="F84" t="str">
        <f>CONCATENATE(B84," ",C84, " ",D84)</f>
        <v xml:space="preserve"> sequential-search 1 1</v>
      </c>
      <c r="G84" s="3">
        <f xml:space="preserve"> 0 + 2.89</f>
        <v>2.89</v>
      </c>
    </row>
    <row r="85" spans="1:7" x14ac:dyDescent="0.25">
      <c r="A85" s="2">
        <v>0</v>
      </c>
      <c r="B85" s="2" t="s">
        <v>19</v>
      </c>
      <c r="C85" s="2">
        <v>1</v>
      </c>
      <c r="D85" s="2">
        <v>1</v>
      </c>
      <c r="F85" t="str">
        <f>CONCATENATE(B85," ",C85, " ",D85)</f>
        <v xml:space="preserve"> sequential-search 1 1</v>
      </c>
      <c r="G85" s="3">
        <f xml:space="preserve"> 0 + 3.71</f>
        <v>3.71</v>
      </c>
    </row>
    <row r="86" spans="1:7" x14ac:dyDescent="0.25">
      <c r="A86" s="2">
        <v>0</v>
      </c>
      <c r="B86" s="2" t="s">
        <v>19</v>
      </c>
      <c r="C86" s="2">
        <v>1</v>
      </c>
      <c r="D86" s="2">
        <v>1</v>
      </c>
      <c r="F86" t="str">
        <f>CONCATENATE(B86," ",C86, " ",D86)</f>
        <v xml:space="preserve"> sequential-search 1 1</v>
      </c>
      <c r="G86" s="3">
        <f xml:space="preserve"> 0 + 7.34</f>
        <v>7.34</v>
      </c>
    </row>
    <row r="87" spans="1:7" x14ac:dyDescent="0.25">
      <c r="A87" s="2">
        <v>0</v>
      </c>
      <c r="B87" s="2" t="s">
        <v>19</v>
      </c>
      <c r="C87" s="2">
        <v>1</v>
      </c>
      <c r="D87" s="2">
        <v>1</v>
      </c>
      <c r="F87" t="str">
        <f>CONCATENATE(B87," ",C87, " ",D87)</f>
        <v xml:space="preserve"> sequential-search 1 1</v>
      </c>
      <c r="G87" s="3">
        <f xml:space="preserve"> 0 + 2.71</f>
        <v>2.71</v>
      </c>
    </row>
    <row r="88" spans="1:7" x14ac:dyDescent="0.25">
      <c r="A88" s="2">
        <v>0</v>
      </c>
      <c r="B88" s="2" t="s">
        <v>19</v>
      </c>
      <c r="C88" s="2">
        <v>1</v>
      </c>
      <c r="D88" s="2">
        <v>1</v>
      </c>
      <c r="F88" t="str">
        <f>CONCATENATE(B88," ",C88, " ",D88)</f>
        <v xml:space="preserve"> sequential-search 1 1</v>
      </c>
      <c r="G88" s="3">
        <f xml:space="preserve"> 0 + 2.84</f>
        <v>2.84</v>
      </c>
    </row>
    <row r="89" spans="1:7" x14ac:dyDescent="0.25">
      <c r="A89" s="2">
        <v>0</v>
      </c>
      <c r="B89" s="2" t="s">
        <v>19</v>
      </c>
      <c r="C89" s="2">
        <v>1</v>
      </c>
      <c r="D89" s="2">
        <v>1</v>
      </c>
      <c r="F89" t="str">
        <f>CONCATENATE(B89," ",C89, " ",D89)</f>
        <v xml:space="preserve"> sequential-search 1 1</v>
      </c>
      <c r="G89" s="3">
        <f xml:space="preserve"> 0 + 6.45</f>
        <v>6.45</v>
      </c>
    </row>
    <row r="90" spans="1:7" x14ac:dyDescent="0.25">
      <c r="A90" s="2">
        <v>0</v>
      </c>
      <c r="B90" s="2" t="s">
        <v>19</v>
      </c>
      <c r="C90" s="2">
        <v>1</v>
      </c>
      <c r="D90" s="2">
        <v>1</v>
      </c>
      <c r="F90" t="str">
        <f>CONCATENATE(B90," ",C90, " ",D90)</f>
        <v xml:space="preserve"> sequential-search 1 1</v>
      </c>
      <c r="G90" s="3">
        <f xml:space="preserve"> 0 + 2.44</f>
        <v>2.44</v>
      </c>
    </row>
    <row r="91" spans="1:7" x14ac:dyDescent="0.25">
      <c r="A91" s="2">
        <v>0</v>
      </c>
      <c r="B91" s="2" t="s">
        <v>19</v>
      </c>
      <c r="C91" s="2">
        <v>1</v>
      </c>
      <c r="D91" s="2">
        <v>1</v>
      </c>
      <c r="F91" t="str">
        <f>CONCATENATE(B91," ",C91, " ",D91)</f>
        <v xml:space="preserve"> sequential-search 1 1</v>
      </c>
      <c r="G91" s="3">
        <f xml:space="preserve"> 0 + 2.06</f>
        <v>2.06</v>
      </c>
    </row>
    <row r="92" spans="1:7" x14ac:dyDescent="0.25">
      <c r="A92" s="2">
        <v>0</v>
      </c>
      <c r="B92" s="2" t="s">
        <v>19</v>
      </c>
      <c r="C92" s="2">
        <v>1</v>
      </c>
      <c r="D92" s="2">
        <v>1</v>
      </c>
      <c r="F92" t="str">
        <f>CONCATENATE(B92," ",C92, " ",D92)</f>
        <v xml:space="preserve"> sequential-search 1 1</v>
      </c>
      <c r="G92" s="3">
        <f xml:space="preserve"> 0 + 7.36</f>
        <v>7.36</v>
      </c>
    </row>
    <row r="93" spans="1:7" x14ac:dyDescent="0.25">
      <c r="A93" s="2">
        <v>0</v>
      </c>
      <c r="B93" s="2" t="s">
        <v>19</v>
      </c>
      <c r="C93" s="2">
        <v>1</v>
      </c>
      <c r="D93" s="2">
        <v>1</v>
      </c>
      <c r="F93" t="str">
        <f>CONCATENATE(B93," ",C93, " ",D93)</f>
        <v xml:space="preserve"> sequential-search 1 1</v>
      </c>
      <c r="G93" s="3">
        <f xml:space="preserve"> 0 + 2.14</f>
        <v>2.14</v>
      </c>
    </row>
    <row r="94" spans="1:7" x14ac:dyDescent="0.25">
      <c r="A94" s="2">
        <v>0</v>
      </c>
      <c r="B94" s="2" t="s">
        <v>19</v>
      </c>
      <c r="C94" s="2">
        <v>1</v>
      </c>
      <c r="D94" s="2">
        <v>1</v>
      </c>
      <c r="F94" t="str">
        <f>CONCATENATE(B94," ",C94, " ",D94)</f>
        <v xml:space="preserve"> sequential-search 1 1</v>
      </c>
      <c r="G94" s="3">
        <f xml:space="preserve"> 0 + 3.46</f>
        <v>3.46</v>
      </c>
    </row>
    <row r="95" spans="1:7" x14ac:dyDescent="0.25">
      <c r="A95" s="2">
        <v>0</v>
      </c>
      <c r="B95" s="2" t="s">
        <v>19</v>
      </c>
      <c r="C95" s="2">
        <v>1</v>
      </c>
      <c r="D95" s="2">
        <v>1</v>
      </c>
      <c r="F95" t="str">
        <f>CONCATENATE(B95," ",C95, " ",D95)</f>
        <v xml:space="preserve"> sequential-search 1 1</v>
      </c>
      <c r="G95" s="3">
        <f xml:space="preserve"> 0 + 6.46</f>
        <v>6.46</v>
      </c>
    </row>
    <row r="96" spans="1:7" x14ac:dyDescent="0.25">
      <c r="A96" s="2">
        <v>0</v>
      </c>
      <c r="B96" s="2" t="s">
        <v>19</v>
      </c>
      <c r="C96" s="2">
        <v>1</v>
      </c>
      <c r="D96" s="2">
        <v>1</v>
      </c>
      <c r="F96" t="str">
        <f>CONCATENATE(B96," ",C96, " ",D96)</f>
        <v xml:space="preserve"> sequential-search 1 1</v>
      </c>
      <c r="G96" s="3">
        <f xml:space="preserve"> 0 + 1.89</f>
        <v>1.89</v>
      </c>
    </row>
    <row r="97" spans="1:7" x14ac:dyDescent="0.25">
      <c r="A97" s="2">
        <v>0</v>
      </c>
      <c r="B97" s="2" t="s">
        <v>19</v>
      </c>
      <c r="C97" s="2">
        <v>1</v>
      </c>
      <c r="D97" s="2">
        <v>1</v>
      </c>
      <c r="F97" t="str">
        <f>CONCATENATE(B97," ",C97, " ",D97)</f>
        <v xml:space="preserve"> sequential-search 1 1</v>
      </c>
      <c r="G97" s="3">
        <f xml:space="preserve"> 0 + 2.77</f>
        <v>2.77</v>
      </c>
    </row>
    <row r="98" spans="1:7" x14ac:dyDescent="0.25">
      <c r="A98" s="2">
        <v>0</v>
      </c>
      <c r="B98" s="2" t="s">
        <v>19</v>
      </c>
      <c r="C98" s="2">
        <v>1</v>
      </c>
      <c r="D98" s="2">
        <v>1</v>
      </c>
      <c r="F98" t="str">
        <f>CONCATENATE(B98," ",C98, " ",D98)</f>
        <v xml:space="preserve"> sequential-search 1 1</v>
      </c>
      <c r="G98" s="3">
        <f xml:space="preserve"> 0 + 8.93</f>
        <v>8.93</v>
      </c>
    </row>
    <row r="99" spans="1:7" x14ac:dyDescent="0.25">
      <c r="A99" s="2">
        <v>0</v>
      </c>
      <c r="B99" s="2" t="s">
        <v>19</v>
      </c>
      <c r="C99" s="2">
        <v>1</v>
      </c>
      <c r="D99" s="2">
        <v>1</v>
      </c>
      <c r="F99" t="str">
        <f>CONCATENATE(B99," ",C99, " ",D99)</f>
        <v xml:space="preserve"> sequential-search 1 1</v>
      </c>
      <c r="G99" s="3">
        <f xml:space="preserve"> 0 + 3.63</f>
        <v>3.63</v>
      </c>
    </row>
    <row r="100" spans="1:7" x14ac:dyDescent="0.25">
      <c r="A100" s="2">
        <v>0</v>
      </c>
      <c r="B100" s="2" t="s">
        <v>19</v>
      </c>
      <c r="C100" s="2">
        <v>1</v>
      </c>
      <c r="D100" s="2">
        <v>1</v>
      </c>
      <c r="F100" t="str">
        <f>CONCATENATE(B100," ",C100, " ",D100)</f>
        <v xml:space="preserve"> sequential-search 1 1</v>
      </c>
      <c r="G100" s="3">
        <f xml:space="preserve"> 0 + 5.27</f>
        <v>5.27</v>
      </c>
    </row>
    <row r="101" spans="1:7" x14ac:dyDescent="0.25">
      <c r="A101" s="2">
        <v>0</v>
      </c>
      <c r="B101" s="2" t="s">
        <v>19</v>
      </c>
      <c r="C101" s="2">
        <v>1</v>
      </c>
      <c r="D101" s="2">
        <v>1</v>
      </c>
      <c r="F101" t="str">
        <f>CONCATENATE(B101," ",C101, " ",D101)</f>
        <v xml:space="preserve"> sequential-search 1 1</v>
      </c>
      <c r="G101" s="3">
        <f xml:space="preserve"> 0 + 6.19</f>
        <v>6.19</v>
      </c>
    </row>
    <row r="102" spans="1:7" x14ac:dyDescent="0.25">
      <c r="A102" s="2">
        <v>0</v>
      </c>
      <c r="B102" s="2" t="s">
        <v>19</v>
      </c>
      <c r="C102" s="2">
        <v>1</v>
      </c>
      <c r="D102" s="2">
        <v>1</v>
      </c>
      <c r="F102" t="str">
        <f>CONCATENATE(B102," ",C102, " ",D102)</f>
        <v xml:space="preserve"> sequential-search 1 1</v>
      </c>
      <c r="G102" s="3">
        <f xml:space="preserve"> 0 + 3.54</f>
        <v>3.54</v>
      </c>
    </row>
    <row r="103" spans="1:7" x14ac:dyDescent="0.25">
      <c r="A103" s="2">
        <v>0</v>
      </c>
      <c r="B103" s="2" t="s">
        <v>19</v>
      </c>
      <c r="C103" s="2">
        <v>1</v>
      </c>
      <c r="D103" s="2">
        <v>1</v>
      </c>
      <c r="F103" t="str">
        <f>CONCATENATE(B103," ",C103, " ",D103)</f>
        <v xml:space="preserve"> sequential-search 1 1</v>
      </c>
      <c r="G103" s="3">
        <f xml:space="preserve"> 0 + 3.38</f>
        <v>3.38</v>
      </c>
    </row>
    <row r="104" spans="1:7" x14ac:dyDescent="0.25">
      <c r="A104" s="2">
        <v>0</v>
      </c>
      <c r="B104" s="2" t="s">
        <v>19</v>
      </c>
      <c r="C104" s="2">
        <v>1</v>
      </c>
      <c r="D104" s="2">
        <v>1</v>
      </c>
      <c r="F104" t="str">
        <f>CONCATENATE(B104," ",C104, " ",D104)</f>
        <v xml:space="preserve"> sequential-search 1 1</v>
      </c>
      <c r="G104" s="3">
        <f xml:space="preserve"> 0 + 7.93</f>
        <v>7.93</v>
      </c>
    </row>
    <row r="105" spans="1:7" x14ac:dyDescent="0.25">
      <c r="A105" s="2">
        <v>0</v>
      </c>
      <c r="B105" s="2" t="s">
        <v>19</v>
      </c>
      <c r="C105" s="2">
        <v>1</v>
      </c>
      <c r="D105" s="2">
        <v>1</v>
      </c>
      <c r="F105" t="str">
        <f>CONCATENATE(B105," ",C105, " ",D105)</f>
        <v xml:space="preserve"> sequential-search 1 1</v>
      </c>
      <c r="G105" s="3">
        <f xml:space="preserve"> 0 + 0.39</f>
        <v>0.39</v>
      </c>
    </row>
    <row r="106" spans="1:7" x14ac:dyDescent="0.25">
      <c r="A106" s="2">
        <v>0</v>
      </c>
      <c r="B106" s="2" t="s">
        <v>19</v>
      </c>
      <c r="C106" s="2">
        <v>1</v>
      </c>
      <c r="D106" s="2">
        <v>1</v>
      </c>
      <c r="F106" t="str">
        <f>CONCATENATE(B106," ",C106, " ",D106)</f>
        <v xml:space="preserve"> sequential-search 1 1</v>
      </c>
      <c r="G106" s="3">
        <f xml:space="preserve"> 0 + 2.37</f>
        <v>2.37</v>
      </c>
    </row>
    <row r="107" spans="1:7" x14ac:dyDescent="0.25">
      <c r="A107" s="2">
        <v>0</v>
      </c>
      <c r="B107" s="2" t="s">
        <v>19</v>
      </c>
      <c r="C107" s="2">
        <v>1</v>
      </c>
      <c r="D107" s="2">
        <v>1</v>
      </c>
      <c r="F107" t="str">
        <f>CONCATENATE(B107," ",C107, " ",D107)</f>
        <v xml:space="preserve"> sequential-search 1 1</v>
      </c>
      <c r="G107" s="3">
        <f xml:space="preserve"> 0 + 6.82</f>
        <v>6.82</v>
      </c>
    </row>
    <row r="108" spans="1:7" x14ac:dyDescent="0.25">
      <c r="A108" s="2">
        <v>0</v>
      </c>
      <c r="B108" s="2" t="s">
        <v>19</v>
      </c>
      <c r="C108" s="2">
        <v>1</v>
      </c>
      <c r="D108" s="2">
        <v>1</v>
      </c>
      <c r="F108" t="str">
        <f>CONCATENATE(B108," ",C108, " ",D108)</f>
        <v xml:space="preserve"> sequential-search 1 1</v>
      </c>
      <c r="G108" s="3">
        <f xml:space="preserve"> 0 + 1.96</f>
        <v>1.96</v>
      </c>
    </row>
    <row r="109" spans="1:7" x14ac:dyDescent="0.25">
      <c r="A109" s="2">
        <v>0</v>
      </c>
      <c r="B109" s="2" t="s">
        <v>19</v>
      </c>
      <c r="C109" s="2">
        <v>1</v>
      </c>
      <c r="D109" s="2">
        <v>1</v>
      </c>
      <c r="F109" t="str">
        <f>CONCATENATE(B109," ",C109, " ",D109)</f>
        <v xml:space="preserve"> sequential-search 1 1</v>
      </c>
      <c r="G109" s="3">
        <f xml:space="preserve"> 0 + 3.17</f>
        <v>3.17</v>
      </c>
    </row>
    <row r="110" spans="1:7" x14ac:dyDescent="0.25">
      <c r="A110" s="2">
        <v>0</v>
      </c>
      <c r="B110" s="2" t="s">
        <v>19</v>
      </c>
      <c r="C110" s="2">
        <v>1</v>
      </c>
      <c r="D110" s="2">
        <v>1</v>
      </c>
      <c r="F110" t="str">
        <f>CONCATENATE(B110," ",C110, " ",D110)</f>
        <v xml:space="preserve"> sequential-search 1 1</v>
      </c>
      <c r="G110" s="3">
        <f xml:space="preserve"> 0 + 7.75</f>
        <v>7.75</v>
      </c>
    </row>
    <row r="111" spans="1:7" x14ac:dyDescent="0.25">
      <c r="A111" s="2">
        <v>0</v>
      </c>
      <c r="B111" s="2" t="s">
        <v>19</v>
      </c>
      <c r="C111" s="2">
        <v>1</v>
      </c>
      <c r="D111" s="2">
        <v>1</v>
      </c>
      <c r="F111" t="str">
        <f>CONCATENATE(B111," ",C111, " ",D111)</f>
        <v xml:space="preserve"> sequential-search 1 1</v>
      </c>
      <c r="G111" s="3">
        <f xml:space="preserve"> 0 + 2.72</f>
        <v>2.72</v>
      </c>
    </row>
    <row r="112" spans="1:7" x14ac:dyDescent="0.25">
      <c r="A112" s="2">
        <v>0</v>
      </c>
      <c r="B112" s="2" t="s">
        <v>19</v>
      </c>
      <c r="C112" s="2">
        <v>1</v>
      </c>
      <c r="D112" s="2">
        <v>1</v>
      </c>
      <c r="F112" t="str">
        <f>CONCATENATE(B112," ",C112, " ",D112)</f>
        <v xml:space="preserve"> sequential-search 1 1</v>
      </c>
      <c r="G112" s="3">
        <f xml:space="preserve"> 0 + 4.07</f>
        <v>4.07</v>
      </c>
    </row>
    <row r="113" spans="1:7" x14ac:dyDescent="0.25">
      <c r="A113" s="2">
        <v>0</v>
      </c>
      <c r="B113" s="2" t="s">
        <v>19</v>
      </c>
      <c r="C113" s="2">
        <v>1</v>
      </c>
      <c r="D113" s="2">
        <v>1</v>
      </c>
      <c r="F113" t="str">
        <f>CONCATENATE(B113," ",C113, " ",D113)</f>
        <v xml:space="preserve"> sequential-search 1 1</v>
      </c>
      <c r="G113" s="3">
        <f xml:space="preserve"> 0 + 9.27</f>
        <v>9.27</v>
      </c>
    </row>
    <row r="114" spans="1:7" x14ac:dyDescent="0.25">
      <c r="A114" s="2">
        <v>0</v>
      </c>
      <c r="B114" s="2" t="s">
        <v>19</v>
      </c>
      <c r="C114" s="2">
        <v>1</v>
      </c>
      <c r="D114" s="2">
        <v>1</v>
      </c>
      <c r="F114" t="str">
        <f>CONCATENATE(B114," ",C114, " ",D114)</f>
        <v xml:space="preserve"> sequential-search 1 1</v>
      </c>
      <c r="G114" s="3">
        <f xml:space="preserve"> 0 + 2.87</f>
        <v>2.87</v>
      </c>
    </row>
    <row r="115" spans="1:7" x14ac:dyDescent="0.25">
      <c r="A115" s="2">
        <v>0</v>
      </c>
      <c r="B115" s="2" t="s">
        <v>19</v>
      </c>
      <c r="C115" s="2">
        <v>1</v>
      </c>
      <c r="D115" s="2">
        <v>1</v>
      </c>
      <c r="F115" t="str">
        <f>CONCATENATE(B115," ",C115, " ",D115)</f>
        <v xml:space="preserve"> sequential-search 1 1</v>
      </c>
      <c r="G115" s="3">
        <f xml:space="preserve"> 0 + 3.36</f>
        <v>3.36</v>
      </c>
    </row>
    <row r="116" spans="1:7" x14ac:dyDescent="0.25">
      <c r="A116" s="2">
        <v>0</v>
      </c>
      <c r="B116" s="2" t="s">
        <v>19</v>
      </c>
      <c r="C116" s="2">
        <v>1</v>
      </c>
      <c r="D116" s="2">
        <v>1</v>
      </c>
      <c r="F116" t="str">
        <f>CONCATENATE(B116," ",C116, " ",D116)</f>
        <v xml:space="preserve"> sequential-search 1 1</v>
      </c>
      <c r="G116" s="3">
        <f xml:space="preserve"> 0 + 9.68</f>
        <v>9.68</v>
      </c>
    </row>
    <row r="117" spans="1:7" x14ac:dyDescent="0.25">
      <c r="A117" s="2">
        <v>0</v>
      </c>
      <c r="B117" s="2" t="s">
        <v>19</v>
      </c>
      <c r="C117" s="2">
        <v>1</v>
      </c>
      <c r="D117" s="2">
        <v>1</v>
      </c>
      <c r="F117" t="str">
        <f>CONCATENATE(B117," ",C117, " ",D117)</f>
        <v xml:space="preserve"> sequential-search 1 1</v>
      </c>
      <c r="G117" s="3">
        <f xml:space="preserve"> 0 + 3.78</f>
        <v>3.78</v>
      </c>
    </row>
    <row r="118" spans="1:7" x14ac:dyDescent="0.25">
      <c r="A118" s="2">
        <v>0</v>
      </c>
      <c r="B118" s="2" t="s">
        <v>19</v>
      </c>
      <c r="C118" s="2">
        <v>1</v>
      </c>
      <c r="D118" s="2">
        <v>1</v>
      </c>
      <c r="F118" t="str">
        <f>CONCATENATE(B118," ",C118, " ",D118)</f>
        <v xml:space="preserve"> sequential-search 1 1</v>
      </c>
      <c r="G118" s="3">
        <f xml:space="preserve"> 0 + 4.49</f>
        <v>4.49</v>
      </c>
    </row>
    <row r="119" spans="1:7" x14ac:dyDescent="0.25">
      <c r="A119" s="2">
        <v>0</v>
      </c>
      <c r="B119" s="2" t="s">
        <v>19</v>
      </c>
      <c r="C119" s="2">
        <v>1</v>
      </c>
      <c r="D119" s="2">
        <v>1</v>
      </c>
      <c r="F119" t="str">
        <f>CONCATENATE(B119," ",C119, " ",D119)</f>
        <v xml:space="preserve"> sequential-search 1 1</v>
      </c>
      <c r="G119" s="3">
        <f xml:space="preserve"> 0 + 11.53</f>
        <v>11.53</v>
      </c>
    </row>
    <row r="120" spans="1:7" x14ac:dyDescent="0.25">
      <c r="A120" s="2">
        <v>0</v>
      </c>
      <c r="B120" s="2" t="s">
        <v>19</v>
      </c>
      <c r="C120" s="2">
        <v>1</v>
      </c>
      <c r="D120" s="2">
        <v>1</v>
      </c>
      <c r="F120" t="str">
        <f>CONCATENATE(B120," ",C120, " ",D120)</f>
        <v xml:space="preserve"> sequential-search 1 1</v>
      </c>
      <c r="G120" s="3">
        <f xml:space="preserve"> 0 + 3.34</f>
        <v>3.34</v>
      </c>
    </row>
    <row r="121" spans="1:7" x14ac:dyDescent="0.25">
      <c r="A121" s="2">
        <v>0</v>
      </c>
      <c r="B121" s="2" t="s">
        <v>19</v>
      </c>
      <c r="C121" s="2">
        <v>1</v>
      </c>
      <c r="D121" s="2">
        <v>1</v>
      </c>
      <c r="F121" t="str">
        <f>CONCATENATE(B121," ",C121, " ",D121)</f>
        <v xml:space="preserve"> sequential-search 1 1</v>
      </c>
      <c r="G121" s="3">
        <f xml:space="preserve"> 0 + 3.74</f>
        <v>3.74</v>
      </c>
    </row>
    <row r="122" spans="1:7" x14ac:dyDescent="0.25">
      <c r="A122" s="2">
        <v>0</v>
      </c>
      <c r="B122" s="2" t="s">
        <v>19</v>
      </c>
      <c r="C122" s="2">
        <v>1</v>
      </c>
      <c r="D122" s="2">
        <v>1</v>
      </c>
      <c r="F122" t="str">
        <f>CONCATENATE(B122," ",C122, " ",D122)</f>
        <v xml:space="preserve"> sequential-search 1 1</v>
      </c>
      <c r="G122" s="3">
        <f xml:space="preserve"> 0 + 7.12</f>
        <v>7.12</v>
      </c>
    </row>
    <row r="123" spans="1:7" x14ac:dyDescent="0.25">
      <c r="A123" s="2">
        <v>0</v>
      </c>
      <c r="B123" s="2" t="s">
        <v>19</v>
      </c>
      <c r="C123" s="2">
        <v>1</v>
      </c>
      <c r="D123" s="2">
        <v>1</v>
      </c>
      <c r="F123" t="str">
        <f>CONCATENATE(B123," ",C123, " ",D123)</f>
        <v xml:space="preserve"> sequential-search 1 1</v>
      </c>
      <c r="G123" s="3">
        <f xml:space="preserve"> 0 + 3.42</f>
        <v>3.42</v>
      </c>
    </row>
    <row r="124" spans="1:7" x14ac:dyDescent="0.25">
      <c r="A124" s="2">
        <v>0</v>
      </c>
      <c r="B124" s="2" t="s">
        <v>19</v>
      </c>
      <c r="C124" s="2">
        <v>1</v>
      </c>
      <c r="D124" s="2">
        <v>1</v>
      </c>
      <c r="F124" t="str">
        <f>CONCATENATE(B124," ",C124, " ",D124)</f>
        <v xml:space="preserve"> sequential-search 1 1</v>
      </c>
      <c r="G124" s="3">
        <f xml:space="preserve"> 0 + 3.19</f>
        <v>3.19</v>
      </c>
    </row>
    <row r="125" spans="1:7" x14ac:dyDescent="0.25">
      <c r="A125" s="2">
        <v>0</v>
      </c>
      <c r="B125" s="2" t="s">
        <v>19</v>
      </c>
      <c r="C125" s="2">
        <v>1</v>
      </c>
      <c r="D125" s="2">
        <v>1</v>
      </c>
      <c r="F125" t="str">
        <f>CONCATENATE(B125," ",C125, " ",D125)</f>
        <v xml:space="preserve"> sequential-search 1 1</v>
      </c>
      <c r="G125" s="3">
        <f xml:space="preserve"> 0 + 7.09</f>
        <v>7.09</v>
      </c>
    </row>
    <row r="126" spans="1:7" x14ac:dyDescent="0.25">
      <c r="A126" s="2">
        <v>0</v>
      </c>
      <c r="B126" s="2" t="s">
        <v>19</v>
      </c>
      <c r="C126" s="2">
        <v>1</v>
      </c>
      <c r="D126" s="2">
        <v>1</v>
      </c>
      <c r="F126" t="str">
        <f>CONCATENATE(B126," ",C126, " ",D126)</f>
        <v xml:space="preserve"> sequential-search 1 1</v>
      </c>
      <c r="G126" s="3">
        <f xml:space="preserve"> 0 + 2.74</f>
        <v>2.74</v>
      </c>
    </row>
    <row r="127" spans="1:7" x14ac:dyDescent="0.25">
      <c r="A127" s="2">
        <v>0</v>
      </c>
      <c r="B127" s="2" t="s">
        <v>19</v>
      </c>
      <c r="C127" s="2">
        <v>1</v>
      </c>
      <c r="D127" s="2">
        <v>1</v>
      </c>
      <c r="F127" t="str">
        <f>CONCATENATE(B127," ",C127, " ",D127)</f>
        <v xml:space="preserve"> sequential-search 1 1</v>
      </c>
      <c r="G127" s="3">
        <f xml:space="preserve"> 0 + 2.46</f>
        <v>2.46</v>
      </c>
    </row>
    <row r="128" spans="1:7" x14ac:dyDescent="0.25">
      <c r="A128" s="2">
        <v>0</v>
      </c>
      <c r="B128" s="2" t="s">
        <v>19</v>
      </c>
      <c r="C128" s="2">
        <v>1</v>
      </c>
      <c r="D128" s="2">
        <v>1</v>
      </c>
      <c r="F128" t="str">
        <f>CONCATENATE(B128," ",C128, " ",D128)</f>
        <v xml:space="preserve"> sequential-search 1 1</v>
      </c>
      <c r="G128" s="3">
        <f xml:space="preserve"> 0 + 8.24</f>
        <v>8.24</v>
      </c>
    </row>
    <row r="129" spans="1:7" x14ac:dyDescent="0.25">
      <c r="A129" s="2">
        <v>0</v>
      </c>
      <c r="B129" s="2" t="s">
        <v>19</v>
      </c>
      <c r="C129" s="2">
        <v>1</v>
      </c>
      <c r="D129" s="2">
        <v>1</v>
      </c>
      <c r="F129" t="str">
        <f>CONCATENATE(B129," ",C129, " ",D129)</f>
        <v xml:space="preserve"> sequential-search 1 1</v>
      </c>
      <c r="G129" s="3">
        <f xml:space="preserve"> 0 + 3.43</f>
        <v>3.43</v>
      </c>
    </row>
    <row r="130" spans="1:7" x14ac:dyDescent="0.25">
      <c r="A130" s="2">
        <v>0</v>
      </c>
      <c r="B130" s="2" t="s">
        <v>19</v>
      </c>
      <c r="C130" s="2">
        <v>1</v>
      </c>
      <c r="D130" s="2">
        <v>1</v>
      </c>
      <c r="F130" t="str">
        <f>CONCATENATE(B130," ",C130, " ",D130)</f>
        <v xml:space="preserve"> sequential-search 1 1</v>
      </c>
      <c r="G130" s="3">
        <f xml:space="preserve"> 0 + 3.35</f>
        <v>3.35</v>
      </c>
    </row>
    <row r="131" spans="1:7" x14ac:dyDescent="0.25">
      <c r="A131" s="2">
        <v>0</v>
      </c>
      <c r="B131" s="2" t="s">
        <v>19</v>
      </c>
      <c r="C131" s="2">
        <v>1</v>
      </c>
      <c r="D131" s="2">
        <v>1</v>
      </c>
      <c r="F131" t="str">
        <f>CONCATENATE(B131," ",C131, " ",D131)</f>
        <v xml:space="preserve"> sequential-search 1 1</v>
      </c>
      <c r="G131" s="3">
        <f xml:space="preserve"> 0 + 4.8</f>
        <v>4.8</v>
      </c>
    </row>
    <row r="132" spans="1:7" x14ac:dyDescent="0.25">
      <c r="A132" s="2">
        <v>0</v>
      </c>
      <c r="B132" s="2" t="s">
        <v>19</v>
      </c>
      <c r="C132" s="2">
        <v>1</v>
      </c>
      <c r="D132" s="2">
        <v>1</v>
      </c>
      <c r="F132" t="str">
        <f>CONCATENATE(B132," ",C132, " ",D132)</f>
        <v xml:space="preserve"> sequential-search 1 1</v>
      </c>
      <c r="G132" s="3">
        <f xml:space="preserve"> 0 + 2.69</f>
        <v>2.69</v>
      </c>
    </row>
    <row r="133" spans="1:7" x14ac:dyDescent="0.25">
      <c r="A133" s="2">
        <v>0</v>
      </c>
      <c r="B133" s="2" t="s">
        <v>19</v>
      </c>
      <c r="C133" s="2">
        <v>1</v>
      </c>
      <c r="D133" s="2">
        <v>1</v>
      </c>
      <c r="F133" t="str">
        <f>CONCATENATE(B133," ",C133, " ",D133)</f>
        <v xml:space="preserve"> sequential-search 1 1</v>
      </c>
      <c r="G133" s="3">
        <f xml:space="preserve"> 0 + 2.29</f>
        <v>2.29</v>
      </c>
    </row>
    <row r="134" spans="1:7" x14ac:dyDescent="0.25">
      <c r="A134" s="2">
        <v>0</v>
      </c>
      <c r="B134" s="2" t="s">
        <v>19</v>
      </c>
      <c r="C134" s="2">
        <v>1</v>
      </c>
      <c r="D134" s="2">
        <v>1</v>
      </c>
      <c r="F134" t="str">
        <f>CONCATENATE(B134," ",C134, " ",D134)</f>
        <v xml:space="preserve"> sequential-search 1 1</v>
      </c>
      <c r="G134" s="3">
        <f xml:space="preserve"> 0 + 10.49</f>
        <v>10.49</v>
      </c>
    </row>
    <row r="135" spans="1:7" x14ac:dyDescent="0.25">
      <c r="A135" s="2">
        <v>0</v>
      </c>
      <c r="B135" s="2" t="s">
        <v>19</v>
      </c>
      <c r="C135" s="2">
        <v>1</v>
      </c>
      <c r="D135" s="2">
        <v>1</v>
      </c>
      <c r="F135" t="str">
        <f>CONCATENATE(B135," ",C135, " ",D135)</f>
        <v xml:space="preserve"> sequential-search 1 1</v>
      </c>
      <c r="G135" s="3">
        <f xml:space="preserve"> 0 + 2.31</f>
        <v>2.31</v>
      </c>
    </row>
    <row r="136" spans="1:7" x14ac:dyDescent="0.25">
      <c r="A136" s="2">
        <v>0</v>
      </c>
      <c r="B136" s="2" t="s">
        <v>19</v>
      </c>
      <c r="C136" s="2">
        <v>1</v>
      </c>
      <c r="D136" s="2">
        <v>1</v>
      </c>
      <c r="F136" t="str">
        <f>CONCATENATE(B136," ",C136, " ",D136)</f>
        <v xml:space="preserve"> sequential-search 1 1</v>
      </c>
      <c r="G136" s="3">
        <f xml:space="preserve"> 0 + 3.5</f>
        <v>3.5</v>
      </c>
    </row>
    <row r="137" spans="1:7" x14ac:dyDescent="0.25">
      <c r="A137" s="2">
        <v>0</v>
      </c>
      <c r="B137" s="2" t="s">
        <v>19</v>
      </c>
      <c r="C137" s="2">
        <v>1</v>
      </c>
      <c r="D137" s="2">
        <v>1</v>
      </c>
      <c r="F137" t="str">
        <f>CONCATENATE(B137," ",C137, " ",D137)</f>
        <v xml:space="preserve"> sequential-search 1 1</v>
      </c>
      <c r="G137" s="3">
        <f xml:space="preserve"> 0 + 7.94</f>
        <v>7.94</v>
      </c>
    </row>
    <row r="138" spans="1:7" x14ac:dyDescent="0.25">
      <c r="A138" s="2">
        <v>0</v>
      </c>
      <c r="B138" s="2" t="s">
        <v>19</v>
      </c>
      <c r="C138" s="2">
        <v>1</v>
      </c>
      <c r="D138" s="2">
        <v>1</v>
      </c>
      <c r="F138" t="str">
        <f>CONCATENATE(B138," ",C138, " ",D138)</f>
        <v xml:space="preserve"> sequential-search 1 1</v>
      </c>
      <c r="G138" s="3">
        <f xml:space="preserve"> 0 + 3.18</f>
        <v>3.18</v>
      </c>
    </row>
    <row r="139" spans="1:7" x14ac:dyDescent="0.25">
      <c r="A139" s="2">
        <v>0</v>
      </c>
      <c r="B139" s="2" t="s">
        <v>19</v>
      </c>
      <c r="C139" s="2">
        <v>1</v>
      </c>
      <c r="D139" s="2">
        <v>1</v>
      </c>
      <c r="F139" t="str">
        <f>CONCATENATE(B139," ",C139, " ",D139)</f>
        <v xml:space="preserve"> sequential-search 1 1</v>
      </c>
      <c r="G139" s="3">
        <f xml:space="preserve"> 0 + 2.95</f>
        <v>2.95</v>
      </c>
    </row>
    <row r="140" spans="1:7" x14ac:dyDescent="0.25">
      <c r="A140" s="2">
        <v>0</v>
      </c>
      <c r="B140" s="2" t="s">
        <v>19</v>
      </c>
      <c r="C140" s="2">
        <v>1</v>
      </c>
      <c r="D140" s="2">
        <v>1</v>
      </c>
      <c r="F140" t="str">
        <f>CONCATENATE(B140," ",C140, " ",D140)</f>
        <v xml:space="preserve"> sequential-search 1 1</v>
      </c>
      <c r="G140" s="3">
        <f xml:space="preserve"> 0 + 8.51</f>
        <v>8.51</v>
      </c>
    </row>
    <row r="141" spans="1:7" x14ac:dyDescent="0.25">
      <c r="A141" s="2">
        <v>0</v>
      </c>
      <c r="B141" s="2" t="s">
        <v>19</v>
      </c>
      <c r="C141" s="2">
        <v>1</v>
      </c>
      <c r="D141" s="2">
        <v>1</v>
      </c>
      <c r="F141" t="str">
        <f>CONCATENATE(B141," ",C141, " ",D141)</f>
        <v xml:space="preserve"> sequential-search 1 1</v>
      </c>
      <c r="G141" s="3">
        <f xml:space="preserve"> 0 + 2.61</f>
        <v>2.61</v>
      </c>
    </row>
    <row r="142" spans="1:7" x14ac:dyDescent="0.25">
      <c r="A142" s="2">
        <v>0</v>
      </c>
      <c r="B142" s="2" t="s">
        <v>19</v>
      </c>
      <c r="C142" s="2">
        <v>1</v>
      </c>
      <c r="D142" s="2">
        <v>1</v>
      </c>
      <c r="F142" t="str">
        <f>CONCATENATE(B142," ",C142, " ",D142)</f>
        <v xml:space="preserve"> sequential-search 1 1</v>
      </c>
      <c r="G142" s="3">
        <f xml:space="preserve"> 0 + 2.65</f>
        <v>2.65</v>
      </c>
    </row>
    <row r="143" spans="1:7" x14ac:dyDescent="0.25">
      <c r="A143" s="2">
        <v>0</v>
      </c>
      <c r="B143" s="2" t="s">
        <v>19</v>
      </c>
      <c r="C143" s="2">
        <v>1</v>
      </c>
      <c r="D143" s="2">
        <v>1</v>
      </c>
      <c r="F143" t="str">
        <f>CONCATENATE(B143," ",C143, " ",D143)</f>
        <v xml:space="preserve"> sequential-search 1 1</v>
      </c>
      <c r="G143" s="3">
        <f xml:space="preserve"> 0 + 5.58</f>
        <v>5.58</v>
      </c>
    </row>
    <row r="144" spans="1:7" x14ac:dyDescent="0.25">
      <c r="A144" s="2">
        <v>0</v>
      </c>
      <c r="B144" s="2" t="s">
        <v>19</v>
      </c>
      <c r="C144" s="2">
        <v>1</v>
      </c>
      <c r="D144" s="2">
        <v>1</v>
      </c>
      <c r="F144" t="str">
        <f>CONCATENATE(B144," ",C144, " ",D144)</f>
        <v xml:space="preserve"> sequential-search 1 1</v>
      </c>
      <c r="G144" s="3">
        <f xml:space="preserve"> 0 + 3.13</f>
        <v>3.13</v>
      </c>
    </row>
    <row r="145" spans="1:7" x14ac:dyDescent="0.25">
      <c r="A145" s="2">
        <v>0</v>
      </c>
      <c r="B145" s="2" t="s">
        <v>19</v>
      </c>
      <c r="C145" s="2">
        <v>1</v>
      </c>
      <c r="D145" s="2">
        <v>1</v>
      </c>
      <c r="F145" t="str">
        <f>CONCATENATE(B145," ",C145, " ",D145)</f>
        <v xml:space="preserve"> sequential-search 1 1</v>
      </c>
      <c r="G145" s="3">
        <f xml:space="preserve"> 0 + 5.36</f>
        <v>5.36</v>
      </c>
    </row>
    <row r="146" spans="1:7" x14ac:dyDescent="0.25">
      <c r="A146" s="2">
        <v>0</v>
      </c>
      <c r="B146" s="2" t="s">
        <v>19</v>
      </c>
      <c r="C146" s="2">
        <v>1</v>
      </c>
      <c r="D146" s="2">
        <v>1</v>
      </c>
      <c r="F146" t="str">
        <f>CONCATENATE(B146," ",C146, " ",D146)</f>
        <v xml:space="preserve"> sequential-search 1 1</v>
      </c>
      <c r="G146" s="3">
        <f xml:space="preserve"> 0 + 7.71</f>
        <v>7.71</v>
      </c>
    </row>
    <row r="147" spans="1:7" x14ac:dyDescent="0.25">
      <c r="A147" s="2">
        <v>0</v>
      </c>
      <c r="B147" s="2" t="s">
        <v>19</v>
      </c>
      <c r="C147" s="2">
        <v>1</v>
      </c>
      <c r="D147" s="2">
        <v>1</v>
      </c>
      <c r="F147" t="str">
        <f>CONCATENATE(B147," ",C147, " ",D147)</f>
        <v xml:space="preserve"> sequential-search 1 1</v>
      </c>
      <c r="G147" s="3">
        <f xml:space="preserve"> 0 + 3.05</f>
        <v>3.05</v>
      </c>
    </row>
    <row r="148" spans="1:7" x14ac:dyDescent="0.25">
      <c r="A148" s="2">
        <v>0</v>
      </c>
      <c r="B148" s="2" t="s">
        <v>19</v>
      </c>
      <c r="C148" s="2">
        <v>1</v>
      </c>
      <c r="D148" s="2">
        <v>1</v>
      </c>
      <c r="F148" t="str">
        <f>CONCATENATE(B148," ",C148, " ",D148)</f>
        <v xml:space="preserve"> sequential-search 1 1</v>
      </c>
      <c r="G148" s="3">
        <f xml:space="preserve"> 0 + 3.18</f>
        <v>3.18</v>
      </c>
    </row>
    <row r="149" spans="1:7" x14ac:dyDescent="0.25">
      <c r="A149" s="2">
        <v>0</v>
      </c>
      <c r="B149" s="2" t="s">
        <v>19</v>
      </c>
      <c r="C149" s="2">
        <v>1</v>
      </c>
      <c r="D149" s="2">
        <v>1</v>
      </c>
      <c r="F149" t="str">
        <f>CONCATENATE(B149," ",C149, " ",D149)</f>
        <v xml:space="preserve"> sequential-search 1 1</v>
      </c>
      <c r="G149" s="3">
        <f xml:space="preserve"> 0 + 6.05</f>
        <v>6.05</v>
      </c>
    </row>
    <row r="150" spans="1:7" x14ac:dyDescent="0.25">
      <c r="A150" s="2">
        <v>0</v>
      </c>
      <c r="B150" s="2" t="s">
        <v>19</v>
      </c>
      <c r="C150" s="2">
        <v>1</v>
      </c>
      <c r="D150" s="2">
        <v>1</v>
      </c>
      <c r="F150" t="str">
        <f>CONCATENATE(B150," ",C150, " ",D150)</f>
        <v xml:space="preserve"> sequential-search 1 1</v>
      </c>
      <c r="G150" s="3">
        <f xml:space="preserve"> 0 + 1.58</f>
        <v>1.58</v>
      </c>
    </row>
    <row r="151" spans="1:7" x14ac:dyDescent="0.25">
      <c r="A151" s="2">
        <v>0</v>
      </c>
      <c r="B151" s="2" t="s">
        <v>19</v>
      </c>
      <c r="C151" s="2">
        <v>1</v>
      </c>
      <c r="D151" s="2">
        <v>1</v>
      </c>
      <c r="F151" t="str">
        <f>CONCATENATE(B151," ",C151, " ",D151)</f>
        <v xml:space="preserve"> sequential-search 1 1</v>
      </c>
      <c r="G151" s="3">
        <f xml:space="preserve"> 0 + 3.73</f>
        <v>3.73</v>
      </c>
    </row>
    <row r="152" spans="1:7" x14ac:dyDescent="0.25">
      <c r="A152" s="2">
        <v>0</v>
      </c>
      <c r="B152" s="2" t="s">
        <v>18</v>
      </c>
      <c r="C152" s="2">
        <v>1</v>
      </c>
      <c r="D152" s="2">
        <v>1</v>
      </c>
      <c r="F152" t="str">
        <f>CONCATENATE(B152," ",C152, " ",D152)</f>
        <v xml:space="preserve"> parallel-propagate 1 1</v>
      </c>
      <c r="G152" s="3">
        <f xml:space="preserve"> 0 + 7.02</f>
        <v>7.02</v>
      </c>
    </row>
    <row r="153" spans="1:7" x14ac:dyDescent="0.25">
      <c r="A153" s="2">
        <v>0</v>
      </c>
      <c r="B153" s="2" t="s">
        <v>18</v>
      </c>
      <c r="C153" s="2">
        <v>1</v>
      </c>
      <c r="D153" s="2">
        <v>1</v>
      </c>
      <c r="F153" t="str">
        <f>CONCATENATE(B153," ",C153, " ",D153)</f>
        <v xml:space="preserve"> parallel-propagate 1 1</v>
      </c>
      <c r="G153" s="3">
        <f xml:space="preserve"> 0 + 1.89</f>
        <v>1.89</v>
      </c>
    </row>
    <row r="154" spans="1:7" x14ac:dyDescent="0.25">
      <c r="A154" s="2">
        <v>0</v>
      </c>
      <c r="B154" s="2" t="s">
        <v>18</v>
      </c>
      <c r="C154" s="2">
        <v>1</v>
      </c>
      <c r="D154" s="2">
        <v>1</v>
      </c>
      <c r="F154" t="str">
        <f>CONCATENATE(B154," ",C154, " ",D154)</f>
        <v xml:space="preserve"> parallel-propagate 1 1</v>
      </c>
      <c r="G154" s="3">
        <f xml:space="preserve"> 0 + 3.12</f>
        <v>3.12</v>
      </c>
    </row>
    <row r="155" spans="1:7" x14ac:dyDescent="0.25">
      <c r="A155" s="2">
        <v>0</v>
      </c>
      <c r="B155" s="2" t="s">
        <v>18</v>
      </c>
      <c r="C155" s="2">
        <v>1</v>
      </c>
      <c r="D155" s="2">
        <v>1</v>
      </c>
      <c r="F155" t="str">
        <f>CONCATENATE(B155," ",C155, " ",D155)</f>
        <v xml:space="preserve"> parallel-propagate 1 1</v>
      </c>
      <c r="G155" s="3">
        <f xml:space="preserve"> 0 + 6.99</f>
        <v>6.99</v>
      </c>
    </row>
    <row r="156" spans="1:7" x14ac:dyDescent="0.25">
      <c r="A156" s="2">
        <v>0</v>
      </c>
      <c r="B156" s="2" t="s">
        <v>18</v>
      </c>
      <c r="C156" s="2">
        <v>1</v>
      </c>
      <c r="D156" s="2">
        <v>1</v>
      </c>
      <c r="F156" t="str">
        <f>CONCATENATE(B156," ",C156, " ",D156)</f>
        <v xml:space="preserve"> parallel-propagate 1 1</v>
      </c>
      <c r="G156" s="3">
        <f xml:space="preserve"> 0 + 4.45</f>
        <v>4.45</v>
      </c>
    </row>
    <row r="157" spans="1:7" x14ac:dyDescent="0.25">
      <c r="A157" s="2">
        <v>0</v>
      </c>
      <c r="B157" s="2" t="s">
        <v>18</v>
      </c>
      <c r="C157" s="2">
        <v>1</v>
      </c>
      <c r="D157" s="2">
        <v>1</v>
      </c>
      <c r="F157" t="str">
        <f>CONCATENATE(B157," ",C157, " ",D157)</f>
        <v xml:space="preserve"> parallel-propagate 1 1</v>
      </c>
      <c r="G157" s="3">
        <f xml:space="preserve"> 0 + 5.86</f>
        <v>5.86</v>
      </c>
    </row>
    <row r="158" spans="1:7" x14ac:dyDescent="0.25">
      <c r="A158" s="2">
        <v>0</v>
      </c>
      <c r="B158" s="2" t="s">
        <v>18</v>
      </c>
      <c r="C158" s="2">
        <v>1</v>
      </c>
      <c r="D158" s="2">
        <v>1</v>
      </c>
      <c r="F158" t="str">
        <f>CONCATENATE(B158," ",C158, " ",D158)</f>
        <v xml:space="preserve"> parallel-propagate 1 1</v>
      </c>
      <c r="G158" s="3">
        <f xml:space="preserve"> 0 + 4.72</f>
        <v>4.72</v>
      </c>
    </row>
    <row r="159" spans="1:7" x14ac:dyDescent="0.25">
      <c r="A159" s="2">
        <v>0</v>
      </c>
      <c r="B159" s="2" t="s">
        <v>18</v>
      </c>
      <c r="C159" s="2">
        <v>1</v>
      </c>
      <c r="D159" s="2">
        <v>1</v>
      </c>
      <c r="F159" t="str">
        <f>CONCATENATE(B159," ",C159, " ",D159)</f>
        <v xml:space="preserve"> parallel-propagate 1 1</v>
      </c>
      <c r="G159" s="3">
        <f xml:space="preserve"> 0 + 2.18</f>
        <v>2.1800000000000002</v>
      </c>
    </row>
    <row r="160" spans="1:7" x14ac:dyDescent="0.25">
      <c r="A160" s="2">
        <v>0</v>
      </c>
      <c r="B160" s="2" t="s">
        <v>18</v>
      </c>
      <c r="C160" s="2">
        <v>1</v>
      </c>
      <c r="D160" s="2">
        <v>1</v>
      </c>
      <c r="F160" t="str">
        <f>CONCATENATE(B160," ",C160, " ",D160)</f>
        <v xml:space="preserve"> parallel-propagate 1 1</v>
      </c>
      <c r="G160" s="3">
        <f xml:space="preserve"> 0 + 4.26</f>
        <v>4.26</v>
      </c>
    </row>
    <row r="161" spans="1:7" x14ac:dyDescent="0.25">
      <c r="A161" s="2">
        <v>0</v>
      </c>
      <c r="B161" s="2" t="s">
        <v>18</v>
      </c>
      <c r="C161" s="2">
        <v>1</v>
      </c>
      <c r="D161" s="2">
        <v>1</v>
      </c>
      <c r="F161" t="str">
        <f>CONCATENATE(B161," ",C161, " ",D161)</f>
        <v xml:space="preserve"> parallel-propagate 1 1</v>
      </c>
      <c r="G161" s="3">
        <f xml:space="preserve"> 0 + 6.52</f>
        <v>6.52</v>
      </c>
    </row>
    <row r="162" spans="1:7" x14ac:dyDescent="0.25">
      <c r="A162" s="2">
        <v>0</v>
      </c>
      <c r="B162" s="2" t="s">
        <v>18</v>
      </c>
      <c r="C162" s="2">
        <v>1</v>
      </c>
      <c r="D162" s="2">
        <v>1</v>
      </c>
      <c r="F162" t="str">
        <f>CONCATENATE(B162," ",C162, " ",D162)</f>
        <v xml:space="preserve"> parallel-propagate 1 1</v>
      </c>
      <c r="G162" s="3">
        <f xml:space="preserve"> 0 + 2.84</f>
        <v>2.84</v>
      </c>
    </row>
    <row r="163" spans="1:7" x14ac:dyDescent="0.25">
      <c r="A163" s="2">
        <v>0</v>
      </c>
      <c r="B163" s="2" t="s">
        <v>18</v>
      </c>
      <c r="C163" s="2">
        <v>1</v>
      </c>
      <c r="D163" s="2">
        <v>1</v>
      </c>
      <c r="F163" t="str">
        <f>CONCATENATE(B163," ",C163, " ",D163)</f>
        <v xml:space="preserve"> parallel-propagate 1 1</v>
      </c>
      <c r="G163" s="3">
        <f xml:space="preserve"> 0 + 3.85</f>
        <v>3.85</v>
      </c>
    </row>
    <row r="164" spans="1:7" x14ac:dyDescent="0.25">
      <c r="A164" s="2">
        <v>0</v>
      </c>
      <c r="B164" s="2" t="s">
        <v>18</v>
      </c>
      <c r="C164" s="2">
        <v>1</v>
      </c>
      <c r="D164" s="2">
        <v>1</v>
      </c>
      <c r="F164" t="str">
        <f>CONCATENATE(B164," ",C164, " ",D164)</f>
        <v xml:space="preserve"> parallel-propagate 1 1</v>
      </c>
      <c r="G164" s="3">
        <f xml:space="preserve"> 0 + 7.5</f>
        <v>7.5</v>
      </c>
    </row>
    <row r="165" spans="1:7" x14ac:dyDescent="0.25">
      <c r="A165" s="2">
        <v>0</v>
      </c>
      <c r="B165" s="2" t="s">
        <v>18</v>
      </c>
      <c r="C165" s="2">
        <v>1</v>
      </c>
      <c r="D165" s="2">
        <v>1</v>
      </c>
      <c r="F165" t="str">
        <f>CONCATENATE(B165," ",C165, " ",D165)</f>
        <v xml:space="preserve"> parallel-propagate 1 1</v>
      </c>
      <c r="G165" s="3">
        <f xml:space="preserve"> 0 + 1.91</f>
        <v>1.91</v>
      </c>
    </row>
    <row r="166" spans="1:7" x14ac:dyDescent="0.25">
      <c r="A166" s="2">
        <v>0</v>
      </c>
      <c r="B166" s="2" t="s">
        <v>18</v>
      </c>
      <c r="C166" s="2">
        <v>1</v>
      </c>
      <c r="D166" s="2">
        <v>1</v>
      </c>
      <c r="F166" t="str">
        <f>CONCATENATE(B166," ",C166, " ",D166)</f>
        <v xml:space="preserve"> parallel-propagate 1 1</v>
      </c>
      <c r="G166" s="3">
        <f xml:space="preserve"> 0 + 2.87</f>
        <v>2.87</v>
      </c>
    </row>
    <row r="167" spans="1:7" x14ac:dyDescent="0.25">
      <c r="A167" s="2">
        <v>0</v>
      </c>
      <c r="B167" s="2" t="s">
        <v>18</v>
      </c>
      <c r="C167" s="2">
        <v>1</v>
      </c>
      <c r="D167" s="2">
        <v>1</v>
      </c>
      <c r="F167" t="str">
        <f>CONCATENATE(B167," ",C167, " ",D167)</f>
        <v xml:space="preserve"> parallel-propagate 1 1</v>
      </c>
      <c r="G167" s="3">
        <f xml:space="preserve"> 0 + 6.45</f>
        <v>6.45</v>
      </c>
    </row>
    <row r="168" spans="1:7" x14ac:dyDescent="0.25">
      <c r="A168" s="2">
        <v>0</v>
      </c>
      <c r="B168" s="2" t="s">
        <v>18</v>
      </c>
      <c r="C168" s="2">
        <v>1</v>
      </c>
      <c r="D168" s="2">
        <v>1</v>
      </c>
      <c r="F168" t="str">
        <f>CONCATENATE(B168," ",C168, " ",D168)</f>
        <v xml:space="preserve"> parallel-propagate 1 1</v>
      </c>
      <c r="G168" s="3">
        <f xml:space="preserve"> 0 + 2.06</f>
        <v>2.06</v>
      </c>
    </row>
    <row r="169" spans="1:7" x14ac:dyDescent="0.25">
      <c r="A169" s="2">
        <v>0</v>
      </c>
      <c r="B169" s="2" t="s">
        <v>18</v>
      </c>
      <c r="C169" s="2">
        <v>1</v>
      </c>
      <c r="D169" s="2">
        <v>1</v>
      </c>
      <c r="F169" t="str">
        <f>CONCATENATE(B169," ",C169, " ",D169)</f>
        <v xml:space="preserve"> parallel-propagate 1 1</v>
      </c>
      <c r="G169" s="3">
        <f xml:space="preserve"> 0 + 2.5</f>
        <v>2.5</v>
      </c>
    </row>
    <row r="170" spans="1:7" x14ac:dyDescent="0.25">
      <c r="A170" s="2">
        <v>0</v>
      </c>
      <c r="B170" s="2" t="s">
        <v>18</v>
      </c>
      <c r="C170" s="2">
        <v>1</v>
      </c>
      <c r="D170" s="2">
        <v>1</v>
      </c>
      <c r="F170" t="str">
        <f>CONCATENATE(B170," ",C170, " ",D170)</f>
        <v xml:space="preserve"> parallel-propagate 1 1</v>
      </c>
      <c r="G170" s="3">
        <f xml:space="preserve"> 0 + 7.17</f>
        <v>7.17</v>
      </c>
    </row>
    <row r="171" spans="1:7" x14ac:dyDescent="0.25">
      <c r="A171" s="2">
        <v>0</v>
      </c>
      <c r="B171" s="2" t="s">
        <v>18</v>
      </c>
      <c r="C171" s="2">
        <v>1</v>
      </c>
      <c r="D171" s="2">
        <v>1</v>
      </c>
      <c r="F171" t="str">
        <f>CONCATENATE(B171," ",C171, " ",D171)</f>
        <v xml:space="preserve"> parallel-propagate 1 1</v>
      </c>
      <c r="G171" s="3">
        <f xml:space="preserve"> 0 + 2.38</f>
        <v>2.38</v>
      </c>
    </row>
    <row r="172" spans="1:7" x14ac:dyDescent="0.25">
      <c r="A172" s="2">
        <v>0</v>
      </c>
      <c r="B172" s="2" t="s">
        <v>18</v>
      </c>
      <c r="C172" s="2">
        <v>1</v>
      </c>
      <c r="D172" s="2">
        <v>1</v>
      </c>
      <c r="F172" t="str">
        <f>CONCATENATE(B172," ",C172, " ",D172)</f>
        <v xml:space="preserve"> parallel-propagate 1 1</v>
      </c>
      <c r="G172" s="3">
        <f xml:space="preserve"> 0 + 3.96</f>
        <v>3.96</v>
      </c>
    </row>
    <row r="173" spans="1:7" x14ac:dyDescent="0.25">
      <c r="A173" s="2">
        <v>0</v>
      </c>
      <c r="B173" s="2" t="s">
        <v>18</v>
      </c>
      <c r="C173" s="2">
        <v>1</v>
      </c>
      <c r="D173" s="2">
        <v>1</v>
      </c>
      <c r="F173" t="str">
        <f>CONCATENATE(B173," ",C173, " ",D173)</f>
        <v xml:space="preserve"> parallel-propagate 1 1</v>
      </c>
      <c r="G173" s="3">
        <f xml:space="preserve"> 0 + 6.34</f>
        <v>6.34</v>
      </c>
    </row>
    <row r="174" spans="1:7" x14ac:dyDescent="0.25">
      <c r="A174" s="2">
        <v>0</v>
      </c>
      <c r="B174" s="2" t="s">
        <v>18</v>
      </c>
      <c r="C174" s="2">
        <v>1</v>
      </c>
      <c r="D174" s="2">
        <v>1</v>
      </c>
      <c r="F174" t="str">
        <f>CONCATENATE(B174," ",C174, " ",D174)</f>
        <v xml:space="preserve"> parallel-propagate 1 1</v>
      </c>
      <c r="G174" s="3">
        <f xml:space="preserve"> 0 + 2.36</f>
        <v>2.36</v>
      </c>
    </row>
    <row r="175" spans="1:7" x14ac:dyDescent="0.25">
      <c r="A175" s="2">
        <v>0</v>
      </c>
      <c r="B175" s="2" t="s">
        <v>18</v>
      </c>
      <c r="C175" s="2">
        <v>1</v>
      </c>
      <c r="D175" s="2">
        <v>1</v>
      </c>
      <c r="F175" t="str">
        <f>CONCATENATE(B175," ",C175, " ",D175)</f>
        <v xml:space="preserve"> parallel-propagate 1 1</v>
      </c>
      <c r="G175" s="3">
        <f xml:space="preserve"> 0 + 3.5</f>
        <v>3.5</v>
      </c>
    </row>
    <row r="176" spans="1:7" x14ac:dyDescent="0.25">
      <c r="A176" s="2">
        <v>0</v>
      </c>
      <c r="B176" s="2" t="s">
        <v>18</v>
      </c>
      <c r="C176" s="2">
        <v>1</v>
      </c>
      <c r="D176" s="2">
        <v>1</v>
      </c>
      <c r="F176" t="str">
        <f>CONCATENATE(B176," ",C176, " ",D176)</f>
        <v xml:space="preserve"> parallel-propagate 1 1</v>
      </c>
      <c r="G176" s="3">
        <f xml:space="preserve"> 0 + 6.31</f>
        <v>6.31</v>
      </c>
    </row>
    <row r="177" spans="1:7" x14ac:dyDescent="0.25">
      <c r="A177" s="2">
        <v>0</v>
      </c>
      <c r="B177" s="2" t="s">
        <v>18</v>
      </c>
      <c r="C177" s="2">
        <v>1</v>
      </c>
      <c r="D177" s="2">
        <v>1</v>
      </c>
      <c r="F177" t="str">
        <f>CONCATENATE(B177," ",C177, " ",D177)</f>
        <v xml:space="preserve"> parallel-propagate 1 1</v>
      </c>
      <c r="G177" s="3">
        <f xml:space="preserve"> 0 + 1.86</f>
        <v>1.86</v>
      </c>
    </row>
    <row r="178" spans="1:7" x14ac:dyDescent="0.25">
      <c r="A178" s="2">
        <v>0</v>
      </c>
      <c r="B178" s="2" t="s">
        <v>18</v>
      </c>
      <c r="C178" s="2">
        <v>1</v>
      </c>
      <c r="D178" s="2">
        <v>1</v>
      </c>
      <c r="F178" t="str">
        <f>CONCATENATE(B178," ",C178, " ",D178)</f>
        <v xml:space="preserve"> parallel-propagate 1 1</v>
      </c>
      <c r="G178" s="3">
        <f xml:space="preserve"> 0 + 3.87</f>
        <v>3.87</v>
      </c>
    </row>
    <row r="179" spans="1:7" x14ac:dyDescent="0.25">
      <c r="A179" s="2">
        <v>0</v>
      </c>
      <c r="B179" s="2" t="s">
        <v>18</v>
      </c>
      <c r="C179" s="2">
        <v>1</v>
      </c>
      <c r="D179" s="2">
        <v>1</v>
      </c>
      <c r="F179" t="str">
        <f>CONCATENATE(B179," ",C179, " ",D179)</f>
        <v xml:space="preserve"> parallel-propagate 1 1</v>
      </c>
      <c r="G179" s="3">
        <f xml:space="preserve"> 0 + 8.14</f>
        <v>8.14</v>
      </c>
    </row>
    <row r="180" spans="1:7" x14ac:dyDescent="0.25">
      <c r="A180" s="2">
        <v>0</v>
      </c>
      <c r="B180" s="2" t="s">
        <v>18</v>
      </c>
      <c r="C180" s="2">
        <v>1</v>
      </c>
      <c r="D180" s="2">
        <v>1</v>
      </c>
      <c r="F180" t="str">
        <f>CONCATENATE(B180," ",C180, " ",D180)</f>
        <v xml:space="preserve"> parallel-propagate 1 1</v>
      </c>
      <c r="G180" s="3">
        <f xml:space="preserve"> 0 + 2.97</f>
        <v>2.97</v>
      </c>
    </row>
    <row r="181" spans="1:7" x14ac:dyDescent="0.25">
      <c r="A181" s="2">
        <v>0</v>
      </c>
      <c r="B181" s="2" t="s">
        <v>18</v>
      </c>
      <c r="C181" s="2">
        <v>1</v>
      </c>
      <c r="D181" s="2">
        <v>1</v>
      </c>
      <c r="F181" t="str">
        <f>CONCATENATE(B181," ",C181, " ",D181)</f>
        <v xml:space="preserve"> parallel-propagate 1 1</v>
      </c>
      <c r="G181" s="3">
        <f xml:space="preserve"> 0 + 2.34</f>
        <v>2.34</v>
      </c>
    </row>
    <row r="182" spans="1:7" x14ac:dyDescent="0.25">
      <c r="A182" s="2">
        <v>0</v>
      </c>
      <c r="B182" s="2" t="s">
        <v>18</v>
      </c>
      <c r="C182" s="2">
        <v>1</v>
      </c>
      <c r="D182" s="2">
        <v>1</v>
      </c>
      <c r="F182" t="str">
        <f>CONCATENATE(B182," ",C182, " ",D182)</f>
        <v xml:space="preserve"> parallel-propagate 1 1</v>
      </c>
      <c r="G182" s="3">
        <f xml:space="preserve"> 0 + 6.02</f>
        <v>6.02</v>
      </c>
    </row>
    <row r="183" spans="1:7" x14ac:dyDescent="0.25">
      <c r="A183" s="2">
        <v>0</v>
      </c>
      <c r="B183" s="2" t="s">
        <v>18</v>
      </c>
      <c r="C183" s="2">
        <v>1</v>
      </c>
      <c r="D183" s="2">
        <v>1</v>
      </c>
      <c r="F183" t="str">
        <f>CONCATENATE(B183," ",C183, " ",D183)</f>
        <v xml:space="preserve"> parallel-propagate 1 1</v>
      </c>
      <c r="G183" s="3">
        <f xml:space="preserve"> 0 + 1.99</f>
        <v>1.99</v>
      </c>
    </row>
    <row r="184" spans="1:7" x14ac:dyDescent="0.25">
      <c r="A184" s="2">
        <v>0</v>
      </c>
      <c r="B184" s="2" t="s">
        <v>18</v>
      </c>
      <c r="C184" s="2">
        <v>1</v>
      </c>
      <c r="D184" s="2">
        <v>1</v>
      </c>
      <c r="F184" t="str">
        <f>CONCATENATE(B184," ",C184, " ",D184)</f>
        <v xml:space="preserve"> parallel-propagate 1 1</v>
      </c>
      <c r="G184" s="3">
        <f xml:space="preserve"> 0 + 2.29</f>
        <v>2.29</v>
      </c>
    </row>
    <row r="185" spans="1:7" x14ac:dyDescent="0.25">
      <c r="A185" s="2">
        <v>0</v>
      </c>
      <c r="B185" s="2" t="s">
        <v>18</v>
      </c>
      <c r="C185" s="2">
        <v>1</v>
      </c>
      <c r="D185" s="2">
        <v>1</v>
      </c>
      <c r="F185" t="str">
        <f>CONCATENATE(B185," ",C185, " ",D185)</f>
        <v xml:space="preserve"> parallel-propagate 1 1</v>
      </c>
      <c r="G185" s="3">
        <f xml:space="preserve"> 0 + 4.57</f>
        <v>4.57</v>
      </c>
    </row>
    <row r="186" spans="1:7" x14ac:dyDescent="0.25">
      <c r="A186" s="2">
        <v>0</v>
      </c>
      <c r="B186" s="2" t="s">
        <v>18</v>
      </c>
      <c r="C186" s="2">
        <v>1</v>
      </c>
      <c r="D186" s="2">
        <v>1</v>
      </c>
      <c r="F186" t="str">
        <f>CONCATENATE(B186," ",C186, " ",D186)</f>
        <v xml:space="preserve"> parallel-propagate 1 1</v>
      </c>
      <c r="G186" s="3">
        <f xml:space="preserve"> 0 + 1.31</f>
        <v>1.31</v>
      </c>
    </row>
    <row r="187" spans="1:7" x14ac:dyDescent="0.25">
      <c r="A187" s="2">
        <v>0</v>
      </c>
      <c r="B187" s="2" t="s">
        <v>18</v>
      </c>
      <c r="C187" s="2">
        <v>1</v>
      </c>
      <c r="D187" s="2">
        <v>1</v>
      </c>
      <c r="F187" t="str">
        <f>CONCATENATE(B187," ",C187, " ",D187)</f>
        <v xml:space="preserve"> parallel-propagate 1 1</v>
      </c>
      <c r="G187" s="3">
        <f xml:space="preserve"> 0 + 3.06</f>
        <v>3.06</v>
      </c>
    </row>
    <row r="188" spans="1:7" x14ac:dyDescent="0.25">
      <c r="A188" s="2">
        <v>0</v>
      </c>
      <c r="B188" s="2" t="s">
        <v>18</v>
      </c>
      <c r="C188" s="2">
        <v>1</v>
      </c>
      <c r="D188" s="2">
        <v>1</v>
      </c>
      <c r="F188" t="str">
        <f>CONCATENATE(B188," ",C188, " ",D188)</f>
        <v xml:space="preserve"> parallel-propagate 1 1</v>
      </c>
      <c r="G188" s="3">
        <f xml:space="preserve"> 0 + 4.61</f>
        <v>4.6100000000000003</v>
      </c>
    </row>
    <row r="189" spans="1:7" x14ac:dyDescent="0.25">
      <c r="A189" s="2">
        <v>0</v>
      </c>
      <c r="B189" s="2" t="s">
        <v>18</v>
      </c>
      <c r="C189" s="2">
        <v>1</v>
      </c>
      <c r="D189" s="2">
        <v>1</v>
      </c>
      <c r="F189" t="str">
        <f>CONCATENATE(B189," ",C189, " ",D189)</f>
        <v xml:space="preserve"> parallel-propagate 1 1</v>
      </c>
      <c r="G189" s="3">
        <f xml:space="preserve"> 0 + 3.09</f>
        <v>3.09</v>
      </c>
    </row>
    <row r="190" spans="1:7" x14ac:dyDescent="0.25">
      <c r="A190" s="2">
        <v>0</v>
      </c>
      <c r="B190" s="2" t="s">
        <v>18</v>
      </c>
      <c r="C190" s="2">
        <v>1</v>
      </c>
      <c r="D190" s="2">
        <v>1</v>
      </c>
      <c r="F190" t="str">
        <f>CONCATENATE(B190," ",C190, " ",D190)</f>
        <v xml:space="preserve"> parallel-propagate 1 1</v>
      </c>
      <c r="G190" s="3">
        <f xml:space="preserve"> 0 + 2.82</f>
        <v>2.82</v>
      </c>
    </row>
    <row r="191" spans="1:7" x14ac:dyDescent="0.25">
      <c r="A191" s="2">
        <v>0</v>
      </c>
      <c r="B191" s="2" t="s">
        <v>18</v>
      </c>
      <c r="C191" s="2">
        <v>1</v>
      </c>
      <c r="D191" s="2">
        <v>1</v>
      </c>
      <c r="F191" t="str">
        <f>CONCATENATE(B191," ",C191, " ",D191)</f>
        <v xml:space="preserve"> parallel-propagate 1 1</v>
      </c>
      <c r="G191" s="3">
        <f xml:space="preserve"> 0 + 6.31</f>
        <v>6.31</v>
      </c>
    </row>
    <row r="192" spans="1:7" x14ac:dyDescent="0.25">
      <c r="A192" s="2">
        <v>0</v>
      </c>
      <c r="B192" s="2" t="s">
        <v>18</v>
      </c>
      <c r="C192" s="2">
        <v>1</v>
      </c>
      <c r="D192" s="2">
        <v>1</v>
      </c>
      <c r="F192" t="str">
        <f>CONCATENATE(B192," ",C192, " ",D192)</f>
        <v xml:space="preserve"> parallel-propagate 1 1</v>
      </c>
      <c r="G192" s="3">
        <f xml:space="preserve"> 0 + 3.43</f>
        <v>3.43</v>
      </c>
    </row>
    <row r="193" spans="1:7" x14ac:dyDescent="0.25">
      <c r="A193" s="2">
        <v>0</v>
      </c>
      <c r="B193" s="2" t="s">
        <v>18</v>
      </c>
      <c r="C193" s="2">
        <v>1</v>
      </c>
      <c r="D193" s="2">
        <v>1</v>
      </c>
      <c r="F193" t="str">
        <f>CONCATENATE(B193," ",C193, " ",D193)</f>
        <v xml:space="preserve"> parallel-propagate 1 1</v>
      </c>
      <c r="G193" s="3">
        <f xml:space="preserve"> 0 + 1.42</f>
        <v>1.42</v>
      </c>
    </row>
    <row r="194" spans="1:7" x14ac:dyDescent="0.25">
      <c r="A194" s="2">
        <v>0</v>
      </c>
      <c r="B194" s="2" t="s">
        <v>18</v>
      </c>
      <c r="C194" s="2">
        <v>1</v>
      </c>
      <c r="D194" s="2">
        <v>1</v>
      </c>
      <c r="F194" t="str">
        <f>CONCATENATE(B194," ",C194, " ",D194)</f>
        <v xml:space="preserve"> parallel-propagate 1 1</v>
      </c>
      <c r="G194" s="3">
        <f xml:space="preserve"> 0 + 5.79</f>
        <v>5.79</v>
      </c>
    </row>
    <row r="195" spans="1:7" x14ac:dyDescent="0.25">
      <c r="A195" s="2">
        <v>0</v>
      </c>
      <c r="B195" s="2" t="s">
        <v>18</v>
      </c>
      <c r="C195" s="2">
        <v>1</v>
      </c>
      <c r="D195" s="2">
        <v>1</v>
      </c>
      <c r="F195" t="str">
        <f>CONCATENATE(B195," ",C195, " ",D195)</f>
        <v xml:space="preserve"> parallel-propagate 1 1</v>
      </c>
      <c r="G195" s="3">
        <f xml:space="preserve"> 0 + 1.49</f>
        <v>1.49</v>
      </c>
    </row>
    <row r="196" spans="1:7" x14ac:dyDescent="0.25">
      <c r="A196" s="2">
        <v>0</v>
      </c>
      <c r="B196" s="2" t="s">
        <v>18</v>
      </c>
      <c r="C196" s="2">
        <v>1</v>
      </c>
      <c r="D196" s="2">
        <v>1</v>
      </c>
      <c r="F196" t="str">
        <f>CONCATENATE(B196," ",C196, " ",D196)</f>
        <v xml:space="preserve"> parallel-propagate 1 1</v>
      </c>
      <c r="G196" s="3">
        <f xml:space="preserve"> 0 + 2.72</f>
        <v>2.72</v>
      </c>
    </row>
    <row r="197" spans="1:7" x14ac:dyDescent="0.25">
      <c r="A197" s="2">
        <v>0</v>
      </c>
      <c r="B197" s="2" t="s">
        <v>18</v>
      </c>
      <c r="C197" s="2">
        <v>1</v>
      </c>
      <c r="D197" s="2">
        <v>1</v>
      </c>
      <c r="F197" t="str">
        <f>CONCATENATE(B197," ",C197, " ",D197)</f>
        <v xml:space="preserve"> parallel-propagate 1 1</v>
      </c>
      <c r="G197" s="3">
        <f xml:space="preserve"> 0 + 5.47</f>
        <v>5.47</v>
      </c>
    </row>
    <row r="198" spans="1:7" x14ac:dyDescent="0.25">
      <c r="A198" s="2">
        <v>0</v>
      </c>
      <c r="B198" s="2" t="s">
        <v>18</v>
      </c>
      <c r="C198" s="2">
        <v>1</v>
      </c>
      <c r="D198" s="2">
        <v>1</v>
      </c>
      <c r="F198" t="str">
        <f>CONCATENATE(B198," ",C198, " ",D198)</f>
        <v xml:space="preserve"> parallel-propagate 1 1</v>
      </c>
      <c r="G198" s="3">
        <f xml:space="preserve"> 0 + 2.5</f>
        <v>2.5</v>
      </c>
    </row>
    <row r="199" spans="1:7" x14ac:dyDescent="0.25">
      <c r="A199" s="2">
        <v>0</v>
      </c>
      <c r="B199" s="2" t="s">
        <v>18</v>
      </c>
      <c r="C199" s="2">
        <v>1</v>
      </c>
      <c r="D199" s="2">
        <v>1</v>
      </c>
      <c r="F199" t="str">
        <f>CONCATENATE(B199," ",C199, " ",D199)</f>
        <v xml:space="preserve"> parallel-propagate 1 1</v>
      </c>
      <c r="G199" s="3">
        <f xml:space="preserve"> 0 + 2.26</f>
        <v>2.2599999999999998</v>
      </c>
    </row>
    <row r="200" spans="1:7" x14ac:dyDescent="0.25">
      <c r="A200" s="2">
        <v>0</v>
      </c>
      <c r="B200" s="2" t="s">
        <v>18</v>
      </c>
      <c r="C200" s="2">
        <v>1</v>
      </c>
      <c r="D200" s="2">
        <v>1</v>
      </c>
      <c r="F200" t="str">
        <f>CONCATENATE(B200," ",C200, " ",D200)</f>
        <v xml:space="preserve"> parallel-propagate 1 1</v>
      </c>
      <c r="G200" s="3">
        <f xml:space="preserve"> 0 + 5.92</f>
        <v>5.92</v>
      </c>
    </row>
    <row r="201" spans="1:7" x14ac:dyDescent="0.25">
      <c r="A201" s="2">
        <v>0</v>
      </c>
      <c r="B201" s="2" t="s">
        <v>18</v>
      </c>
      <c r="C201" s="2">
        <v>1</v>
      </c>
      <c r="D201" s="2">
        <v>1</v>
      </c>
      <c r="F201" t="str">
        <f>CONCATENATE(B201," ",C201, " ",D201)</f>
        <v xml:space="preserve"> parallel-propagate 1 1</v>
      </c>
      <c r="G201" s="3">
        <f xml:space="preserve"> 0 + 2.15</f>
        <v>2.15</v>
      </c>
    </row>
    <row r="202" spans="1:7" x14ac:dyDescent="0.25">
      <c r="A202" s="2">
        <v>0</v>
      </c>
      <c r="B202" s="2" t="s">
        <v>18</v>
      </c>
      <c r="C202" s="2">
        <v>1</v>
      </c>
      <c r="D202" s="2">
        <v>1</v>
      </c>
      <c r="F202" t="str">
        <f>CONCATENATE(B202," ",C202, " ",D202)</f>
        <v xml:space="preserve"> parallel-propagate 1 1</v>
      </c>
      <c r="G202" s="3">
        <f xml:space="preserve"> 0 + 2.61</f>
        <v>2.61</v>
      </c>
    </row>
    <row r="203" spans="1:7" x14ac:dyDescent="0.25">
      <c r="A203" s="2">
        <v>0</v>
      </c>
      <c r="B203" s="2" t="s">
        <v>18</v>
      </c>
      <c r="C203" s="2">
        <v>1</v>
      </c>
      <c r="D203" s="2">
        <v>1</v>
      </c>
      <c r="F203" t="str">
        <f>CONCATENATE(B203," ",C203, " ",D203)</f>
        <v xml:space="preserve"> parallel-propagate 1 1</v>
      </c>
      <c r="G203" s="3">
        <f xml:space="preserve"> 0 + 4.98</f>
        <v>4.9800000000000004</v>
      </c>
    </row>
    <row r="204" spans="1:7" x14ac:dyDescent="0.25">
      <c r="A204" s="2">
        <v>0</v>
      </c>
      <c r="B204" s="2" t="s">
        <v>18</v>
      </c>
      <c r="C204" s="2">
        <v>1</v>
      </c>
      <c r="D204" s="2">
        <v>1</v>
      </c>
      <c r="F204" t="str">
        <f>CONCATENATE(B204," ",C204, " ",D204)</f>
        <v xml:space="preserve"> parallel-propagate 1 1</v>
      </c>
      <c r="G204" s="3">
        <f xml:space="preserve"> 0 + 1.91</f>
        <v>1.91</v>
      </c>
    </row>
    <row r="205" spans="1:7" x14ac:dyDescent="0.25">
      <c r="A205" s="2">
        <v>0</v>
      </c>
      <c r="B205" s="2" t="s">
        <v>18</v>
      </c>
      <c r="C205" s="2">
        <v>1</v>
      </c>
      <c r="D205" s="2">
        <v>1</v>
      </c>
      <c r="F205" t="str">
        <f>CONCATENATE(B205," ",C205, " ",D205)</f>
        <v xml:space="preserve"> parallel-propagate 1 1</v>
      </c>
      <c r="G205" s="3">
        <f xml:space="preserve"> 0 + 4.53</f>
        <v>4.53</v>
      </c>
    </row>
    <row r="206" spans="1:7" x14ac:dyDescent="0.25">
      <c r="A206" s="2">
        <v>0</v>
      </c>
      <c r="B206" s="2" t="s">
        <v>18</v>
      </c>
      <c r="C206" s="2">
        <v>1</v>
      </c>
      <c r="D206" s="2">
        <v>1</v>
      </c>
      <c r="F206" t="str">
        <f>CONCATENATE(B206," ",C206, " ",D206)</f>
        <v xml:space="preserve"> parallel-propagate 1 1</v>
      </c>
      <c r="G206" s="3">
        <f xml:space="preserve"> 0 + 6.87</f>
        <v>6.87</v>
      </c>
    </row>
    <row r="207" spans="1:7" x14ac:dyDescent="0.25">
      <c r="A207" s="2">
        <v>0</v>
      </c>
      <c r="B207" s="2" t="s">
        <v>18</v>
      </c>
      <c r="C207" s="2">
        <v>1</v>
      </c>
      <c r="D207" s="2">
        <v>1</v>
      </c>
      <c r="F207" t="str">
        <f>CONCATENATE(B207," ",C207, " ",D207)</f>
        <v xml:space="preserve"> parallel-propagate 1 1</v>
      </c>
      <c r="G207" s="3">
        <f xml:space="preserve"> 0 + 1.75</f>
        <v>1.75</v>
      </c>
    </row>
    <row r="208" spans="1:7" x14ac:dyDescent="0.25">
      <c r="A208" s="2">
        <v>0</v>
      </c>
      <c r="B208" s="2" t="s">
        <v>18</v>
      </c>
      <c r="C208" s="2">
        <v>1</v>
      </c>
      <c r="D208" s="2">
        <v>1</v>
      </c>
      <c r="F208" t="str">
        <f>CONCATENATE(B208," ",C208, " ",D208)</f>
        <v xml:space="preserve"> parallel-propagate 1 1</v>
      </c>
      <c r="G208" s="3">
        <f xml:space="preserve"> 0 + 3.49</f>
        <v>3.49</v>
      </c>
    </row>
    <row r="209" spans="1:7" x14ac:dyDescent="0.25">
      <c r="A209" s="2">
        <v>0</v>
      </c>
      <c r="B209" s="2" t="s">
        <v>18</v>
      </c>
      <c r="C209" s="2">
        <v>1</v>
      </c>
      <c r="D209" s="2">
        <v>1</v>
      </c>
      <c r="F209" t="str">
        <f>CONCATENATE(B209," ",C209, " ",D209)</f>
        <v xml:space="preserve"> parallel-propagate 1 1</v>
      </c>
      <c r="G209" s="3">
        <f xml:space="preserve"> 0 + 6.66</f>
        <v>6.66</v>
      </c>
    </row>
    <row r="210" spans="1:7" x14ac:dyDescent="0.25">
      <c r="A210" s="2">
        <v>0</v>
      </c>
      <c r="B210" s="2" t="s">
        <v>18</v>
      </c>
      <c r="C210" s="2">
        <v>1</v>
      </c>
      <c r="D210" s="2">
        <v>1</v>
      </c>
      <c r="F210" t="str">
        <f>CONCATENATE(B210," ",C210, " ",D210)</f>
        <v xml:space="preserve"> parallel-propagate 1 1</v>
      </c>
      <c r="G210" s="3">
        <f xml:space="preserve"> 0 + 2.57</f>
        <v>2.57</v>
      </c>
    </row>
    <row r="211" spans="1:7" x14ac:dyDescent="0.25">
      <c r="A211" s="2">
        <v>0</v>
      </c>
      <c r="B211" s="2" t="s">
        <v>18</v>
      </c>
      <c r="C211" s="2">
        <v>1</v>
      </c>
      <c r="D211" s="2">
        <v>1</v>
      </c>
      <c r="F211" t="str">
        <f>CONCATENATE(B211," ",C211, " ",D211)</f>
        <v xml:space="preserve"> parallel-propagate 1 1</v>
      </c>
      <c r="G211" s="3">
        <f xml:space="preserve"> 0 + 2.63</f>
        <v>2.63</v>
      </c>
    </row>
    <row r="212" spans="1:7" x14ac:dyDescent="0.25">
      <c r="A212" s="2">
        <v>0</v>
      </c>
      <c r="B212" s="2" t="s">
        <v>18</v>
      </c>
      <c r="C212" s="2">
        <v>1</v>
      </c>
      <c r="D212" s="2">
        <v>1</v>
      </c>
      <c r="F212" t="str">
        <f>CONCATENATE(B212," ",C212, " ",D212)</f>
        <v xml:space="preserve"> parallel-propagate 1 1</v>
      </c>
      <c r="G212" s="3">
        <f xml:space="preserve"> 0 + 4.95</f>
        <v>4.95</v>
      </c>
    </row>
    <row r="213" spans="1:7" x14ac:dyDescent="0.25">
      <c r="A213" s="2">
        <v>0</v>
      </c>
      <c r="B213" s="2" t="s">
        <v>18</v>
      </c>
      <c r="C213" s="2">
        <v>1</v>
      </c>
      <c r="D213" s="2">
        <v>1</v>
      </c>
      <c r="F213" t="str">
        <f>CONCATENATE(B213," ",C213, " ",D213)</f>
        <v xml:space="preserve"> parallel-propagate 1 1</v>
      </c>
      <c r="G213" s="3">
        <f xml:space="preserve"> 0 + 2.89</f>
        <v>2.89</v>
      </c>
    </row>
    <row r="214" spans="1:7" x14ac:dyDescent="0.25">
      <c r="A214" s="2">
        <v>0</v>
      </c>
      <c r="B214" s="2" t="s">
        <v>18</v>
      </c>
      <c r="C214" s="2">
        <v>1</v>
      </c>
      <c r="D214" s="2">
        <v>1</v>
      </c>
      <c r="F214" t="str">
        <f>CONCATENATE(B214," ",C214, " ",D214)</f>
        <v xml:space="preserve"> parallel-propagate 1 1</v>
      </c>
      <c r="G214" s="3">
        <f xml:space="preserve"> 0 + 1.54</f>
        <v>1.54</v>
      </c>
    </row>
    <row r="215" spans="1:7" x14ac:dyDescent="0.25">
      <c r="A215" s="2">
        <v>0</v>
      </c>
      <c r="B215" s="2" t="s">
        <v>18</v>
      </c>
      <c r="C215" s="2">
        <v>1</v>
      </c>
      <c r="D215" s="2">
        <v>1</v>
      </c>
      <c r="F215" t="str">
        <f>CONCATENATE(B215," ",C215, " ",D215)</f>
        <v xml:space="preserve"> parallel-propagate 1 1</v>
      </c>
      <c r="G215" s="3">
        <f xml:space="preserve"> 0 + 7.77</f>
        <v>7.77</v>
      </c>
    </row>
    <row r="216" spans="1:7" x14ac:dyDescent="0.25">
      <c r="A216" s="2">
        <v>0</v>
      </c>
      <c r="B216" s="2" t="s">
        <v>18</v>
      </c>
      <c r="C216" s="2">
        <v>1</v>
      </c>
      <c r="D216" s="2">
        <v>1</v>
      </c>
      <c r="F216" t="str">
        <f>CONCATENATE(B216," ",C216, " ",D216)</f>
        <v xml:space="preserve"> parallel-propagate 1 1</v>
      </c>
      <c r="G216" s="3">
        <f xml:space="preserve"> 0 + 4.05</f>
        <v>4.05</v>
      </c>
    </row>
    <row r="217" spans="1:7" x14ac:dyDescent="0.25">
      <c r="A217" s="2">
        <v>0</v>
      </c>
      <c r="B217" s="2" t="s">
        <v>18</v>
      </c>
      <c r="C217" s="2">
        <v>1</v>
      </c>
      <c r="D217" s="2">
        <v>1</v>
      </c>
      <c r="F217" t="str">
        <f>CONCATENATE(B217," ",C217, " ",D217)</f>
        <v xml:space="preserve"> parallel-propagate 1 1</v>
      </c>
      <c r="G217" s="3">
        <f xml:space="preserve"> 0 + 1.34</f>
        <v>1.34</v>
      </c>
    </row>
    <row r="218" spans="1:7" x14ac:dyDescent="0.25">
      <c r="A218" s="2">
        <v>0</v>
      </c>
      <c r="B218" s="2" t="s">
        <v>18</v>
      </c>
      <c r="C218" s="2">
        <v>1</v>
      </c>
      <c r="D218" s="2">
        <v>1</v>
      </c>
      <c r="F218" t="str">
        <f>CONCATENATE(B218," ",C218, " ",D218)</f>
        <v xml:space="preserve"> parallel-propagate 1 1</v>
      </c>
      <c r="G218" s="3">
        <f xml:space="preserve"> 0 + 6.45</f>
        <v>6.45</v>
      </c>
    </row>
    <row r="219" spans="1:7" x14ac:dyDescent="0.25">
      <c r="A219" s="2">
        <v>0</v>
      </c>
      <c r="B219" s="2" t="s">
        <v>18</v>
      </c>
      <c r="C219" s="2">
        <v>1</v>
      </c>
      <c r="D219" s="2">
        <v>1</v>
      </c>
      <c r="F219" t="str">
        <f>CONCATENATE(B219," ",C219, " ",D219)</f>
        <v xml:space="preserve"> parallel-propagate 1 1</v>
      </c>
      <c r="G219" s="3">
        <f xml:space="preserve"> 0 + 2.24</f>
        <v>2.2400000000000002</v>
      </c>
    </row>
    <row r="220" spans="1:7" x14ac:dyDescent="0.25">
      <c r="A220" s="2">
        <v>0</v>
      </c>
      <c r="B220" s="2" t="s">
        <v>18</v>
      </c>
      <c r="C220" s="2">
        <v>1</v>
      </c>
      <c r="D220" s="2">
        <v>1</v>
      </c>
      <c r="F220" t="str">
        <f>CONCATENATE(B220," ",C220, " ",D220)</f>
        <v xml:space="preserve"> parallel-propagate 1 1</v>
      </c>
      <c r="G220" s="3">
        <f xml:space="preserve"> 0 + 2.61</f>
        <v>2.61</v>
      </c>
    </row>
    <row r="221" spans="1:7" x14ac:dyDescent="0.25">
      <c r="A221" s="2">
        <v>0</v>
      </c>
      <c r="B221" s="2" t="s">
        <v>18</v>
      </c>
      <c r="C221" s="2">
        <v>1</v>
      </c>
      <c r="D221" s="2">
        <v>1</v>
      </c>
      <c r="F221" t="str">
        <f>CONCATENATE(B221," ",C221, " ",D221)</f>
        <v xml:space="preserve"> parallel-propagate 1 1</v>
      </c>
      <c r="G221" s="3">
        <f xml:space="preserve"> 0 + 7.13</f>
        <v>7.13</v>
      </c>
    </row>
    <row r="222" spans="1:7" x14ac:dyDescent="0.25">
      <c r="A222" s="2">
        <v>0</v>
      </c>
      <c r="B222" s="2" t="s">
        <v>18</v>
      </c>
      <c r="C222" s="2">
        <v>1</v>
      </c>
      <c r="D222" s="2">
        <v>1</v>
      </c>
      <c r="F222" t="str">
        <f>CONCATENATE(B222," ",C222, " ",D222)</f>
        <v xml:space="preserve"> parallel-propagate 1 1</v>
      </c>
      <c r="G222" s="3">
        <f xml:space="preserve"> 0 + 1.93</f>
        <v>1.93</v>
      </c>
    </row>
    <row r="223" spans="1:7" x14ac:dyDescent="0.25">
      <c r="A223" s="2">
        <v>0</v>
      </c>
      <c r="B223" s="2" t="s">
        <v>18</v>
      </c>
      <c r="C223" s="2">
        <v>1</v>
      </c>
      <c r="D223" s="2">
        <v>1</v>
      </c>
      <c r="F223" t="str">
        <f>CONCATENATE(B223," ",C223, " ",D223)</f>
        <v xml:space="preserve"> parallel-propagate 1 1</v>
      </c>
      <c r="G223" s="3">
        <f xml:space="preserve"> 0 + 2.65</f>
        <v>2.65</v>
      </c>
    </row>
    <row r="224" spans="1:7" x14ac:dyDescent="0.25">
      <c r="A224" s="2">
        <v>0</v>
      </c>
      <c r="B224" s="2" t="s">
        <v>18</v>
      </c>
      <c r="C224" s="2">
        <v>1</v>
      </c>
      <c r="D224" s="2">
        <v>1</v>
      </c>
      <c r="F224" t="str">
        <f>CONCATENATE(B224," ",C224, " ",D224)</f>
        <v xml:space="preserve"> parallel-propagate 1 1</v>
      </c>
      <c r="G224" s="3">
        <f xml:space="preserve"> 0 + 6.94</f>
        <v>6.94</v>
      </c>
    </row>
    <row r="225" spans="1:7" x14ac:dyDescent="0.25">
      <c r="A225" s="2">
        <v>0</v>
      </c>
      <c r="B225" s="2" t="s">
        <v>18</v>
      </c>
      <c r="C225" s="2">
        <v>1</v>
      </c>
      <c r="D225" s="2">
        <v>1</v>
      </c>
      <c r="F225" t="str">
        <f>CONCATENATE(B225," ",C225, " ",D225)</f>
        <v xml:space="preserve"> parallel-propagate 1 1</v>
      </c>
      <c r="G225" s="3">
        <f xml:space="preserve"> 0 + 1.16</f>
        <v>1.1599999999999999</v>
      </c>
    </row>
    <row r="226" spans="1:7" x14ac:dyDescent="0.25">
      <c r="A226" s="2">
        <v>0</v>
      </c>
      <c r="B226" s="2" t="s">
        <v>18</v>
      </c>
      <c r="C226" s="2">
        <v>1</v>
      </c>
      <c r="D226" s="2">
        <v>1</v>
      </c>
      <c r="F226" t="str">
        <f>CONCATENATE(B226," ",C226, " ",D226)</f>
        <v xml:space="preserve"> parallel-propagate 1 1</v>
      </c>
      <c r="G226" s="3">
        <f xml:space="preserve"> 0 + 2.92</f>
        <v>2.92</v>
      </c>
    </row>
    <row r="227" spans="1:7" x14ac:dyDescent="0.25">
      <c r="A227" s="2">
        <v>0</v>
      </c>
      <c r="B227" s="2" t="s">
        <v>18</v>
      </c>
      <c r="C227" s="2">
        <v>1</v>
      </c>
      <c r="D227" s="2">
        <v>1</v>
      </c>
      <c r="F227" t="str">
        <f>CONCATENATE(B227," ",C227, " ",D227)</f>
        <v xml:space="preserve"> parallel-propagate 1 1</v>
      </c>
      <c r="G227" s="3">
        <f xml:space="preserve"> 0 + 5.34</f>
        <v>5.34</v>
      </c>
    </row>
    <row r="228" spans="1:7" x14ac:dyDescent="0.25">
      <c r="A228" s="2">
        <v>0</v>
      </c>
      <c r="B228" s="2" t="s">
        <v>18</v>
      </c>
      <c r="C228" s="2">
        <v>1</v>
      </c>
      <c r="D228" s="2">
        <v>1</v>
      </c>
      <c r="F228" t="str">
        <f>CONCATENATE(B228," ",C228, " ",D228)</f>
        <v xml:space="preserve"> parallel-propagate 1 1</v>
      </c>
      <c r="G228" s="3">
        <f xml:space="preserve"> 0 + 1.23</f>
        <v>1.23</v>
      </c>
    </row>
    <row r="229" spans="1:7" x14ac:dyDescent="0.25">
      <c r="A229" s="2">
        <v>0</v>
      </c>
      <c r="B229" s="2" t="s">
        <v>18</v>
      </c>
      <c r="C229" s="2">
        <v>1</v>
      </c>
      <c r="D229" s="2">
        <v>1</v>
      </c>
      <c r="F229" t="str">
        <f>CONCATENATE(B229," ",C229, " ",D229)</f>
        <v xml:space="preserve"> parallel-propagate 1 1</v>
      </c>
      <c r="G229" s="3">
        <f xml:space="preserve"> 0 + 2.09</f>
        <v>2.09</v>
      </c>
    </row>
    <row r="230" spans="1:7" x14ac:dyDescent="0.25">
      <c r="A230" s="2">
        <v>0</v>
      </c>
      <c r="B230" s="2" t="s">
        <v>18</v>
      </c>
      <c r="C230" s="2">
        <v>1</v>
      </c>
      <c r="D230" s="2">
        <v>1</v>
      </c>
      <c r="F230" t="str">
        <f>CONCATENATE(B230," ",C230, " ",D230)</f>
        <v xml:space="preserve"> parallel-propagate 1 1</v>
      </c>
      <c r="G230" s="3">
        <f xml:space="preserve"> 0 + 7.56</f>
        <v>7.56</v>
      </c>
    </row>
    <row r="231" spans="1:7" x14ac:dyDescent="0.25">
      <c r="A231" s="2">
        <v>0</v>
      </c>
      <c r="B231" s="2" t="s">
        <v>18</v>
      </c>
      <c r="C231" s="2">
        <v>1</v>
      </c>
      <c r="D231" s="2">
        <v>1</v>
      </c>
      <c r="F231" t="str">
        <f>CONCATENATE(B231," ",C231, " ",D231)</f>
        <v xml:space="preserve"> parallel-propagate 1 1</v>
      </c>
      <c r="G231" s="3">
        <f xml:space="preserve"> 0 + 2.49</f>
        <v>2.4900000000000002</v>
      </c>
    </row>
    <row r="232" spans="1:7" x14ac:dyDescent="0.25">
      <c r="A232" s="2">
        <v>0</v>
      </c>
      <c r="B232" s="2" t="s">
        <v>18</v>
      </c>
      <c r="C232" s="2">
        <v>1</v>
      </c>
      <c r="D232" s="2">
        <v>1</v>
      </c>
      <c r="F232" t="str">
        <f>CONCATENATE(B232," ",C232, " ",D232)</f>
        <v xml:space="preserve"> parallel-propagate 1 1</v>
      </c>
      <c r="G232" s="3">
        <f xml:space="preserve"> 0 + 1.92</f>
        <v>1.92</v>
      </c>
    </row>
    <row r="233" spans="1:7" x14ac:dyDescent="0.25">
      <c r="A233" s="2">
        <v>0</v>
      </c>
      <c r="B233" s="2" t="s">
        <v>18</v>
      </c>
      <c r="C233" s="2">
        <v>1</v>
      </c>
      <c r="D233" s="2">
        <v>1</v>
      </c>
      <c r="F233" t="str">
        <f>CONCATENATE(B233," ",C233, " ",D233)</f>
        <v xml:space="preserve"> parallel-propagate 1 1</v>
      </c>
      <c r="G233" s="3">
        <f xml:space="preserve"> 0 + 7.4</f>
        <v>7.4</v>
      </c>
    </row>
    <row r="234" spans="1:7" x14ac:dyDescent="0.25">
      <c r="A234" s="2">
        <v>0</v>
      </c>
      <c r="B234" s="2" t="s">
        <v>18</v>
      </c>
      <c r="C234" s="2">
        <v>1</v>
      </c>
      <c r="D234" s="2">
        <v>1</v>
      </c>
      <c r="F234" t="str">
        <f>CONCATENATE(B234," ",C234, " ",D234)</f>
        <v xml:space="preserve"> parallel-propagate 1 1</v>
      </c>
      <c r="G234" s="3">
        <f xml:space="preserve"> 0 + 2.89</f>
        <v>2.89</v>
      </c>
    </row>
    <row r="235" spans="1:7" x14ac:dyDescent="0.25">
      <c r="A235" s="2">
        <v>0</v>
      </c>
      <c r="B235" s="2" t="s">
        <v>18</v>
      </c>
      <c r="C235" s="2">
        <v>1</v>
      </c>
      <c r="D235" s="2">
        <v>1</v>
      </c>
      <c r="F235" t="str">
        <f>CONCATENATE(B235," ",C235, " ",D235)</f>
        <v xml:space="preserve"> parallel-propagate 1 1</v>
      </c>
      <c r="G235" s="3">
        <f xml:space="preserve"> 0 + 3.7</f>
        <v>3.7</v>
      </c>
    </row>
    <row r="236" spans="1:7" x14ac:dyDescent="0.25">
      <c r="A236" s="2">
        <v>0</v>
      </c>
      <c r="B236" s="2" t="s">
        <v>18</v>
      </c>
      <c r="C236" s="2">
        <v>1</v>
      </c>
      <c r="D236" s="2">
        <v>1</v>
      </c>
      <c r="F236" t="str">
        <f>CONCATENATE(B236," ",C236, " ",D236)</f>
        <v xml:space="preserve"> parallel-propagate 1 1</v>
      </c>
      <c r="G236" s="3">
        <f xml:space="preserve"> 0 + 7.35</f>
        <v>7.35</v>
      </c>
    </row>
    <row r="237" spans="1:7" x14ac:dyDescent="0.25">
      <c r="A237" s="2">
        <v>0</v>
      </c>
      <c r="B237" s="2" t="s">
        <v>18</v>
      </c>
      <c r="C237" s="2">
        <v>1</v>
      </c>
      <c r="D237" s="2">
        <v>1</v>
      </c>
      <c r="F237" t="str">
        <f>CONCATENATE(B237," ",C237, " ",D237)</f>
        <v xml:space="preserve"> parallel-propagate 1 1</v>
      </c>
      <c r="G237" s="3">
        <f xml:space="preserve"> 0 + 2.71</f>
        <v>2.71</v>
      </c>
    </row>
    <row r="238" spans="1:7" x14ac:dyDescent="0.25">
      <c r="A238" s="2">
        <v>0</v>
      </c>
      <c r="B238" s="2" t="s">
        <v>18</v>
      </c>
      <c r="C238" s="2">
        <v>1</v>
      </c>
      <c r="D238" s="2">
        <v>1</v>
      </c>
      <c r="F238" t="str">
        <f>CONCATENATE(B238," ",C238, " ",D238)</f>
        <v xml:space="preserve"> parallel-propagate 1 1</v>
      </c>
      <c r="G238" s="3">
        <f xml:space="preserve"> 0 + 2.82</f>
        <v>2.82</v>
      </c>
    </row>
    <row r="239" spans="1:7" x14ac:dyDescent="0.25">
      <c r="A239" s="2">
        <v>0</v>
      </c>
      <c r="B239" s="2" t="s">
        <v>18</v>
      </c>
      <c r="C239" s="2">
        <v>1</v>
      </c>
      <c r="D239" s="2">
        <v>1</v>
      </c>
      <c r="F239" t="str">
        <f>CONCATENATE(B239," ",C239, " ",D239)</f>
        <v xml:space="preserve"> parallel-propagate 1 1</v>
      </c>
      <c r="G239" s="3">
        <f xml:space="preserve"> 0 + 6.42</f>
        <v>6.42</v>
      </c>
    </row>
    <row r="240" spans="1:7" x14ac:dyDescent="0.25">
      <c r="A240" s="2">
        <v>0</v>
      </c>
      <c r="B240" s="2" t="s">
        <v>18</v>
      </c>
      <c r="C240" s="2">
        <v>1</v>
      </c>
      <c r="D240" s="2">
        <v>1</v>
      </c>
      <c r="F240" t="str">
        <f>CONCATENATE(B240," ",C240, " ",D240)</f>
        <v xml:space="preserve"> parallel-propagate 1 1</v>
      </c>
      <c r="G240" s="3">
        <f xml:space="preserve"> 0 + 2.42</f>
        <v>2.42</v>
      </c>
    </row>
    <row r="241" spans="1:7" x14ac:dyDescent="0.25">
      <c r="A241" s="2">
        <v>0</v>
      </c>
      <c r="B241" s="2" t="s">
        <v>18</v>
      </c>
      <c r="C241" s="2">
        <v>1</v>
      </c>
      <c r="D241" s="2">
        <v>1</v>
      </c>
      <c r="F241" t="str">
        <f>CONCATENATE(B241," ",C241, " ",D241)</f>
        <v xml:space="preserve"> parallel-propagate 1 1</v>
      </c>
      <c r="G241" s="3">
        <f xml:space="preserve"> 0 + 2.06</f>
        <v>2.06</v>
      </c>
    </row>
    <row r="242" spans="1:7" x14ac:dyDescent="0.25">
      <c r="A242" s="2">
        <v>0</v>
      </c>
      <c r="B242" s="2" t="s">
        <v>18</v>
      </c>
      <c r="C242" s="2">
        <v>1</v>
      </c>
      <c r="D242" s="2">
        <v>1</v>
      </c>
      <c r="F242" t="str">
        <f>CONCATENATE(B242," ",C242, " ",D242)</f>
        <v xml:space="preserve"> parallel-propagate 1 1</v>
      </c>
      <c r="G242" s="3">
        <f xml:space="preserve"> 0 + 7.32</f>
        <v>7.32</v>
      </c>
    </row>
    <row r="243" spans="1:7" x14ac:dyDescent="0.25">
      <c r="A243" s="2">
        <v>0</v>
      </c>
      <c r="B243" s="2" t="s">
        <v>18</v>
      </c>
      <c r="C243" s="2">
        <v>1</v>
      </c>
      <c r="D243" s="2">
        <v>1</v>
      </c>
      <c r="F243" t="str">
        <f>CONCATENATE(B243," ",C243, " ",D243)</f>
        <v xml:space="preserve"> parallel-propagate 1 1</v>
      </c>
      <c r="G243" s="3">
        <f xml:space="preserve"> 0 + 2.18</f>
        <v>2.1800000000000002</v>
      </c>
    </row>
    <row r="244" spans="1:7" x14ac:dyDescent="0.25">
      <c r="A244" s="2">
        <v>0</v>
      </c>
      <c r="B244" s="2" t="s">
        <v>18</v>
      </c>
      <c r="C244" s="2">
        <v>1</v>
      </c>
      <c r="D244" s="2">
        <v>1</v>
      </c>
      <c r="F244" t="str">
        <f>CONCATENATE(B244," ",C244, " ",D244)</f>
        <v xml:space="preserve"> parallel-propagate 1 1</v>
      </c>
      <c r="G244" s="3">
        <f xml:space="preserve"> 0 + 3.43</f>
        <v>3.43</v>
      </c>
    </row>
    <row r="245" spans="1:7" x14ac:dyDescent="0.25">
      <c r="A245" s="2">
        <v>0</v>
      </c>
      <c r="B245" s="2" t="s">
        <v>18</v>
      </c>
      <c r="C245" s="2">
        <v>1</v>
      </c>
      <c r="D245" s="2">
        <v>1</v>
      </c>
      <c r="F245" t="str">
        <f>CONCATENATE(B245," ",C245, " ",D245)</f>
        <v xml:space="preserve"> parallel-propagate 1 1</v>
      </c>
      <c r="G245" s="3">
        <f xml:space="preserve"> 0 + 6.46</f>
        <v>6.46</v>
      </c>
    </row>
    <row r="246" spans="1:7" x14ac:dyDescent="0.25">
      <c r="A246" s="2">
        <v>0</v>
      </c>
      <c r="B246" s="2" t="s">
        <v>18</v>
      </c>
      <c r="C246" s="2">
        <v>1</v>
      </c>
      <c r="D246" s="2">
        <v>1</v>
      </c>
      <c r="F246" t="str">
        <f>CONCATENATE(B246," ",C246, " ",D246)</f>
        <v xml:space="preserve"> parallel-propagate 1 1</v>
      </c>
      <c r="G246" s="3">
        <f xml:space="preserve"> 0 + 1.89</f>
        <v>1.89</v>
      </c>
    </row>
    <row r="247" spans="1:7" x14ac:dyDescent="0.25">
      <c r="A247" s="2">
        <v>0</v>
      </c>
      <c r="B247" s="2" t="s">
        <v>18</v>
      </c>
      <c r="C247" s="2">
        <v>1</v>
      </c>
      <c r="D247" s="2">
        <v>1</v>
      </c>
      <c r="F247" t="str">
        <f>CONCATENATE(B247," ",C247, " ",D247)</f>
        <v xml:space="preserve"> parallel-propagate 1 1</v>
      </c>
      <c r="G247" s="3">
        <f xml:space="preserve"> 0 + 2.77</f>
        <v>2.77</v>
      </c>
    </row>
    <row r="248" spans="1:7" x14ac:dyDescent="0.25">
      <c r="A248" s="2">
        <v>0</v>
      </c>
      <c r="B248" s="2" t="s">
        <v>18</v>
      </c>
      <c r="C248" s="2">
        <v>1</v>
      </c>
      <c r="D248" s="2">
        <v>1</v>
      </c>
      <c r="F248" t="str">
        <f>CONCATENATE(B248," ",C248, " ",D248)</f>
        <v xml:space="preserve"> parallel-propagate 1 1</v>
      </c>
      <c r="G248" s="3">
        <f xml:space="preserve"> 0 + 8.89</f>
        <v>8.89</v>
      </c>
    </row>
    <row r="249" spans="1:7" x14ac:dyDescent="0.25">
      <c r="A249" s="2">
        <v>0</v>
      </c>
      <c r="B249" s="2" t="s">
        <v>18</v>
      </c>
      <c r="C249" s="2">
        <v>1</v>
      </c>
      <c r="D249" s="2">
        <v>1</v>
      </c>
      <c r="F249" t="str">
        <f>CONCATENATE(B249," ",C249, " ",D249)</f>
        <v xml:space="preserve"> parallel-propagate 1 1</v>
      </c>
      <c r="G249" s="3">
        <f xml:space="preserve"> 0 + 3.63</f>
        <v>3.63</v>
      </c>
    </row>
    <row r="250" spans="1:7" x14ac:dyDescent="0.25">
      <c r="A250" s="2">
        <v>0</v>
      </c>
      <c r="B250" s="2" t="s">
        <v>18</v>
      </c>
      <c r="C250" s="2">
        <v>1</v>
      </c>
      <c r="D250" s="2">
        <v>1</v>
      </c>
      <c r="F250" t="str">
        <f>CONCATENATE(B250," ",C250, " ",D250)</f>
        <v xml:space="preserve"> parallel-propagate 1 1</v>
      </c>
      <c r="G250" s="3">
        <f xml:space="preserve"> 0 + 5.18</f>
        <v>5.18</v>
      </c>
    </row>
    <row r="251" spans="1:7" x14ac:dyDescent="0.25">
      <c r="A251" s="2">
        <v>0</v>
      </c>
      <c r="B251" s="2" t="s">
        <v>18</v>
      </c>
      <c r="C251" s="2">
        <v>1</v>
      </c>
      <c r="D251" s="2">
        <v>1</v>
      </c>
      <c r="F251" t="str">
        <f>CONCATENATE(B251," ",C251, " ",D251)</f>
        <v xml:space="preserve"> parallel-propagate 1 1</v>
      </c>
      <c r="G251" s="3">
        <f xml:space="preserve"> 0 + 6.19</f>
        <v>6.19</v>
      </c>
    </row>
    <row r="252" spans="1:7" x14ac:dyDescent="0.25">
      <c r="A252" s="2">
        <v>0</v>
      </c>
      <c r="B252" s="2" t="s">
        <v>18</v>
      </c>
      <c r="C252" s="2">
        <v>1</v>
      </c>
      <c r="D252" s="2">
        <v>1</v>
      </c>
      <c r="F252" t="str">
        <f>CONCATENATE(B252," ",C252, " ",D252)</f>
        <v xml:space="preserve"> parallel-propagate 1 1</v>
      </c>
      <c r="G252" s="3">
        <f xml:space="preserve"> 0 + 3.57</f>
        <v>3.57</v>
      </c>
    </row>
    <row r="253" spans="1:7" x14ac:dyDescent="0.25">
      <c r="A253" s="2">
        <v>0</v>
      </c>
      <c r="B253" s="2" t="s">
        <v>18</v>
      </c>
      <c r="C253" s="2">
        <v>1</v>
      </c>
      <c r="D253" s="2">
        <v>1</v>
      </c>
      <c r="F253" t="str">
        <f>CONCATENATE(B253," ",C253, " ",D253)</f>
        <v xml:space="preserve"> parallel-propagate 1 1</v>
      </c>
      <c r="G253" s="3">
        <f xml:space="preserve"> 0 + 3.37</f>
        <v>3.37</v>
      </c>
    </row>
    <row r="254" spans="1:7" x14ac:dyDescent="0.25">
      <c r="A254" s="2">
        <v>0</v>
      </c>
      <c r="B254" s="2" t="s">
        <v>18</v>
      </c>
      <c r="C254" s="2">
        <v>1</v>
      </c>
      <c r="D254" s="2">
        <v>1</v>
      </c>
      <c r="F254" t="str">
        <f>CONCATENATE(B254," ",C254, " ",D254)</f>
        <v xml:space="preserve"> parallel-propagate 1 1</v>
      </c>
      <c r="G254" s="3">
        <f xml:space="preserve"> 0 + 7.88</f>
        <v>7.88</v>
      </c>
    </row>
    <row r="255" spans="1:7" x14ac:dyDescent="0.25">
      <c r="A255" s="2">
        <v>0</v>
      </c>
      <c r="B255" s="2" t="s">
        <v>18</v>
      </c>
      <c r="C255" s="2">
        <v>1</v>
      </c>
      <c r="D255" s="2">
        <v>1</v>
      </c>
      <c r="F255" t="str">
        <f>CONCATENATE(B255," ",C255, " ",D255)</f>
        <v xml:space="preserve"> parallel-propagate 1 1</v>
      </c>
      <c r="G255" s="3">
        <f xml:space="preserve"> 0 + 0.4</f>
        <v>0.4</v>
      </c>
    </row>
    <row r="256" spans="1:7" x14ac:dyDescent="0.25">
      <c r="A256" s="2">
        <v>0</v>
      </c>
      <c r="B256" s="2" t="s">
        <v>18</v>
      </c>
      <c r="C256" s="2">
        <v>1</v>
      </c>
      <c r="D256" s="2">
        <v>1</v>
      </c>
      <c r="F256" t="str">
        <f>CONCATENATE(B256," ",C256, " ",D256)</f>
        <v xml:space="preserve"> parallel-propagate 1 1</v>
      </c>
      <c r="G256" s="3">
        <f xml:space="preserve"> 0 + 2.46</f>
        <v>2.46</v>
      </c>
    </row>
    <row r="257" spans="1:7" x14ac:dyDescent="0.25">
      <c r="A257" s="2">
        <v>0</v>
      </c>
      <c r="B257" s="2" t="s">
        <v>18</v>
      </c>
      <c r="C257" s="2">
        <v>1</v>
      </c>
      <c r="D257" s="2">
        <v>1</v>
      </c>
      <c r="F257" t="str">
        <f>CONCATENATE(B257," ",C257, " ",D257)</f>
        <v xml:space="preserve"> parallel-propagate 1 1</v>
      </c>
      <c r="G257" s="3">
        <f xml:space="preserve"> 0 + 6.8</f>
        <v>6.8</v>
      </c>
    </row>
    <row r="258" spans="1:7" x14ac:dyDescent="0.25">
      <c r="A258" s="2">
        <v>0</v>
      </c>
      <c r="B258" s="2" t="s">
        <v>18</v>
      </c>
      <c r="C258" s="2">
        <v>1</v>
      </c>
      <c r="D258" s="2">
        <v>1</v>
      </c>
      <c r="F258" t="str">
        <f>CONCATENATE(B258," ",C258, " ",D258)</f>
        <v xml:space="preserve"> parallel-propagate 1 1</v>
      </c>
      <c r="G258" s="3">
        <f xml:space="preserve"> 0 + 1.98</f>
        <v>1.98</v>
      </c>
    </row>
    <row r="259" spans="1:7" x14ac:dyDescent="0.25">
      <c r="A259" s="2">
        <v>0</v>
      </c>
      <c r="B259" s="2" t="s">
        <v>18</v>
      </c>
      <c r="C259" s="2">
        <v>1</v>
      </c>
      <c r="D259" s="2">
        <v>1</v>
      </c>
      <c r="F259" t="str">
        <f>CONCATENATE(B259," ",C259, " ",D259)</f>
        <v xml:space="preserve"> parallel-propagate 1 1</v>
      </c>
      <c r="G259" s="3">
        <f xml:space="preserve"> 0 + 3.2</f>
        <v>3.2</v>
      </c>
    </row>
    <row r="260" spans="1:7" x14ac:dyDescent="0.25">
      <c r="A260" s="2">
        <v>0</v>
      </c>
      <c r="B260" s="2" t="s">
        <v>18</v>
      </c>
      <c r="C260" s="2">
        <v>1</v>
      </c>
      <c r="D260" s="2">
        <v>1</v>
      </c>
      <c r="F260" t="str">
        <f>CONCATENATE(B260," ",C260, " ",D260)</f>
        <v xml:space="preserve"> parallel-propagate 1 1</v>
      </c>
      <c r="G260" s="3">
        <f xml:space="preserve"> 0 + 7.65</f>
        <v>7.65</v>
      </c>
    </row>
    <row r="261" spans="1:7" x14ac:dyDescent="0.25">
      <c r="A261" s="2">
        <v>0</v>
      </c>
      <c r="B261" s="2" t="s">
        <v>18</v>
      </c>
      <c r="C261" s="2">
        <v>1</v>
      </c>
      <c r="D261" s="2">
        <v>1</v>
      </c>
      <c r="F261" t="str">
        <f>CONCATENATE(B261," ",C261, " ",D261)</f>
        <v xml:space="preserve"> parallel-propagate 1 1</v>
      </c>
      <c r="G261" s="3">
        <f xml:space="preserve"> 0 + 2.72</f>
        <v>2.72</v>
      </c>
    </row>
    <row r="262" spans="1:7" x14ac:dyDescent="0.25">
      <c r="A262" s="2">
        <v>0</v>
      </c>
      <c r="B262" s="2" t="s">
        <v>18</v>
      </c>
      <c r="C262" s="2">
        <v>1</v>
      </c>
      <c r="D262" s="2">
        <v>1</v>
      </c>
      <c r="F262" t="str">
        <f>CONCATENATE(B262," ",C262, " ",D262)</f>
        <v xml:space="preserve"> parallel-propagate 1 1</v>
      </c>
      <c r="G262" s="3">
        <f xml:space="preserve"> 0 + 4.06</f>
        <v>4.0599999999999996</v>
      </c>
    </row>
    <row r="263" spans="1:7" x14ac:dyDescent="0.25">
      <c r="A263" s="2">
        <v>0</v>
      </c>
      <c r="B263" s="2" t="s">
        <v>18</v>
      </c>
      <c r="C263" s="2">
        <v>1</v>
      </c>
      <c r="D263" s="2">
        <v>1</v>
      </c>
      <c r="F263" t="str">
        <f>CONCATENATE(B263," ",C263, " ",D263)</f>
        <v xml:space="preserve"> parallel-propagate 1 1</v>
      </c>
      <c r="G263" s="3">
        <f xml:space="preserve"> 0 + 9.21</f>
        <v>9.2100000000000009</v>
      </c>
    </row>
    <row r="264" spans="1:7" x14ac:dyDescent="0.25">
      <c r="A264" s="2">
        <v>0</v>
      </c>
      <c r="B264" s="2" t="s">
        <v>18</v>
      </c>
      <c r="C264" s="2">
        <v>1</v>
      </c>
      <c r="D264" s="2">
        <v>1</v>
      </c>
      <c r="F264" t="str">
        <f>CONCATENATE(B264," ",C264, " ",D264)</f>
        <v xml:space="preserve"> parallel-propagate 1 1</v>
      </c>
      <c r="G264" s="3">
        <f xml:space="preserve"> 0 + 2.86</f>
        <v>2.86</v>
      </c>
    </row>
    <row r="265" spans="1:7" x14ac:dyDescent="0.25">
      <c r="A265" s="2">
        <v>0</v>
      </c>
      <c r="B265" s="2" t="s">
        <v>18</v>
      </c>
      <c r="C265" s="2">
        <v>1</v>
      </c>
      <c r="D265" s="2">
        <v>1</v>
      </c>
      <c r="F265" t="str">
        <f>CONCATENATE(B265," ",C265, " ",D265)</f>
        <v xml:space="preserve"> parallel-propagate 1 1</v>
      </c>
      <c r="G265" s="3">
        <f xml:space="preserve"> 0 + 3.36</f>
        <v>3.36</v>
      </c>
    </row>
    <row r="266" spans="1:7" x14ac:dyDescent="0.25">
      <c r="A266" s="2">
        <v>0</v>
      </c>
      <c r="B266" s="2" t="s">
        <v>18</v>
      </c>
      <c r="C266" s="2">
        <v>1</v>
      </c>
      <c r="D266" s="2">
        <v>1</v>
      </c>
      <c r="F266" t="str">
        <f>CONCATENATE(B266," ",C266, " ",D266)</f>
        <v xml:space="preserve"> parallel-propagate 1 1</v>
      </c>
      <c r="G266" s="3">
        <f xml:space="preserve"> 0 + 9.6</f>
        <v>9.6</v>
      </c>
    </row>
    <row r="267" spans="1:7" x14ac:dyDescent="0.25">
      <c r="A267" s="2">
        <v>0</v>
      </c>
      <c r="B267" s="2" t="s">
        <v>18</v>
      </c>
      <c r="C267" s="2">
        <v>1</v>
      </c>
      <c r="D267" s="2">
        <v>1</v>
      </c>
      <c r="F267" t="str">
        <f>CONCATENATE(B267," ",C267, " ",D267)</f>
        <v xml:space="preserve"> parallel-propagate 1 1</v>
      </c>
      <c r="G267" s="3">
        <f xml:space="preserve"> 0 + 3.81</f>
        <v>3.81</v>
      </c>
    </row>
    <row r="268" spans="1:7" x14ac:dyDescent="0.25">
      <c r="A268" s="2">
        <v>0</v>
      </c>
      <c r="B268" s="2" t="s">
        <v>18</v>
      </c>
      <c r="C268" s="2">
        <v>1</v>
      </c>
      <c r="D268" s="2">
        <v>1</v>
      </c>
      <c r="F268" t="str">
        <f>CONCATENATE(B268," ",C268, " ",D268)</f>
        <v xml:space="preserve"> parallel-propagate 1 1</v>
      </c>
      <c r="G268" s="3">
        <f xml:space="preserve"> 0 + 4.49</f>
        <v>4.49</v>
      </c>
    </row>
    <row r="269" spans="1:7" x14ac:dyDescent="0.25">
      <c r="A269" s="2">
        <v>0</v>
      </c>
      <c r="B269" s="2" t="s">
        <v>18</v>
      </c>
      <c r="C269" s="2">
        <v>1</v>
      </c>
      <c r="D269" s="2">
        <v>1</v>
      </c>
      <c r="F269" t="str">
        <f>CONCATENATE(B269," ",C269, " ",D269)</f>
        <v xml:space="preserve"> parallel-propagate 1 1</v>
      </c>
      <c r="G269" s="3">
        <f xml:space="preserve"> 0 + 11.51</f>
        <v>11.51</v>
      </c>
    </row>
    <row r="270" spans="1:7" x14ac:dyDescent="0.25">
      <c r="A270" s="2">
        <v>0</v>
      </c>
      <c r="B270" s="2" t="s">
        <v>18</v>
      </c>
      <c r="C270" s="2">
        <v>1</v>
      </c>
      <c r="D270" s="2">
        <v>1</v>
      </c>
      <c r="F270" t="str">
        <f>CONCATENATE(B270," ",C270, " ",D270)</f>
        <v xml:space="preserve"> parallel-propagate 1 1</v>
      </c>
      <c r="G270" s="3">
        <f xml:space="preserve"> 0 + 3.35</f>
        <v>3.35</v>
      </c>
    </row>
    <row r="271" spans="1:7" x14ac:dyDescent="0.25">
      <c r="A271" s="2">
        <v>0</v>
      </c>
      <c r="B271" s="2" t="s">
        <v>18</v>
      </c>
      <c r="C271" s="2">
        <v>1</v>
      </c>
      <c r="D271" s="2">
        <v>1</v>
      </c>
      <c r="F271" t="str">
        <f>CONCATENATE(B271," ",C271, " ",D271)</f>
        <v xml:space="preserve"> parallel-propagate 1 1</v>
      </c>
      <c r="G271" s="3">
        <f xml:space="preserve"> 0 + 3.75</f>
        <v>3.75</v>
      </c>
    </row>
    <row r="272" spans="1:7" x14ac:dyDescent="0.25">
      <c r="A272" s="2">
        <v>0</v>
      </c>
      <c r="B272" s="2" t="s">
        <v>18</v>
      </c>
      <c r="C272" s="2">
        <v>1</v>
      </c>
      <c r="D272" s="2">
        <v>1</v>
      </c>
      <c r="F272" t="str">
        <f>CONCATENATE(B272," ",C272, " ",D272)</f>
        <v xml:space="preserve"> parallel-propagate 1 1</v>
      </c>
      <c r="G272" s="3">
        <f xml:space="preserve"> 0 + 7.12</f>
        <v>7.12</v>
      </c>
    </row>
    <row r="273" spans="1:7" x14ac:dyDescent="0.25">
      <c r="A273" s="2">
        <v>0</v>
      </c>
      <c r="B273" s="2" t="s">
        <v>18</v>
      </c>
      <c r="C273" s="2">
        <v>1</v>
      </c>
      <c r="D273" s="2">
        <v>1</v>
      </c>
      <c r="F273" t="str">
        <f>CONCATENATE(B273," ",C273, " ",D273)</f>
        <v xml:space="preserve"> parallel-propagate 1 1</v>
      </c>
      <c r="G273" s="3">
        <f xml:space="preserve"> 0 + 3.42</f>
        <v>3.42</v>
      </c>
    </row>
    <row r="274" spans="1:7" x14ac:dyDescent="0.25">
      <c r="A274" s="2">
        <v>0</v>
      </c>
      <c r="B274" s="2" t="s">
        <v>18</v>
      </c>
      <c r="C274" s="2">
        <v>1</v>
      </c>
      <c r="D274" s="2">
        <v>1</v>
      </c>
      <c r="F274" t="str">
        <f>CONCATENATE(B274," ",C274, " ",D274)</f>
        <v xml:space="preserve"> parallel-propagate 1 1</v>
      </c>
      <c r="G274" s="3">
        <f xml:space="preserve"> 0 + 3.21</f>
        <v>3.21</v>
      </c>
    </row>
    <row r="275" spans="1:7" x14ac:dyDescent="0.25">
      <c r="A275" s="2">
        <v>0</v>
      </c>
      <c r="B275" s="2" t="s">
        <v>18</v>
      </c>
      <c r="C275" s="2">
        <v>1</v>
      </c>
      <c r="D275" s="2">
        <v>1</v>
      </c>
      <c r="F275" t="str">
        <f>CONCATENATE(B275," ",C275, " ",D275)</f>
        <v xml:space="preserve"> parallel-propagate 1 1</v>
      </c>
      <c r="G275" s="3">
        <f xml:space="preserve"> 0 + 7.11</f>
        <v>7.11</v>
      </c>
    </row>
    <row r="276" spans="1:7" x14ac:dyDescent="0.25">
      <c r="A276" s="2">
        <v>0</v>
      </c>
      <c r="B276" s="2" t="s">
        <v>18</v>
      </c>
      <c r="C276" s="2">
        <v>1</v>
      </c>
      <c r="D276" s="2">
        <v>1</v>
      </c>
      <c r="F276" t="str">
        <f>CONCATENATE(B276," ",C276, " ",D276)</f>
        <v xml:space="preserve"> parallel-propagate 1 1</v>
      </c>
      <c r="G276" s="3">
        <f xml:space="preserve"> 0 + 2.74</f>
        <v>2.74</v>
      </c>
    </row>
    <row r="277" spans="1:7" x14ac:dyDescent="0.25">
      <c r="A277" s="2">
        <v>0</v>
      </c>
      <c r="B277" s="2" t="s">
        <v>18</v>
      </c>
      <c r="C277" s="2">
        <v>1</v>
      </c>
      <c r="D277" s="2">
        <v>1</v>
      </c>
      <c r="F277" t="str">
        <f>CONCATENATE(B277," ",C277, " ",D277)</f>
        <v xml:space="preserve"> parallel-propagate 1 1</v>
      </c>
      <c r="G277" s="3">
        <f xml:space="preserve"> 0 + 2.45</f>
        <v>2.4500000000000002</v>
      </c>
    </row>
    <row r="278" spans="1:7" x14ac:dyDescent="0.25">
      <c r="A278" s="2">
        <v>0</v>
      </c>
      <c r="B278" s="2" t="s">
        <v>18</v>
      </c>
      <c r="C278" s="2">
        <v>1</v>
      </c>
      <c r="D278" s="2">
        <v>1</v>
      </c>
      <c r="F278" t="str">
        <f>CONCATENATE(B278," ",C278, " ",D278)</f>
        <v xml:space="preserve"> parallel-propagate 1 1</v>
      </c>
      <c r="G278" s="3">
        <f xml:space="preserve"> 0 + 8.2</f>
        <v>8.1999999999999993</v>
      </c>
    </row>
    <row r="279" spans="1:7" x14ac:dyDescent="0.25">
      <c r="A279" s="2">
        <v>0</v>
      </c>
      <c r="B279" s="2" t="s">
        <v>18</v>
      </c>
      <c r="C279" s="2">
        <v>1</v>
      </c>
      <c r="D279" s="2">
        <v>1</v>
      </c>
      <c r="F279" t="str">
        <f>CONCATENATE(B279," ",C279, " ",D279)</f>
        <v xml:space="preserve"> parallel-propagate 1 1</v>
      </c>
      <c r="G279" s="3">
        <f xml:space="preserve"> 0 + 3.43</f>
        <v>3.43</v>
      </c>
    </row>
    <row r="280" spans="1:7" x14ac:dyDescent="0.25">
      <c r="A280" s="2">
        <v>0</v>
      </c>
      <c r="B280" s="2" t="s">
        <v>18</v>
      </c>
      <c r="C280" s="2">
        <v>1</v>
      </c>
      <c r="D280" s="2">
        <v>1</v>
      </c>
      <c r="F280" t="str">
        <f>CONCATENATE(B280," ",C280, " ",D280)</f>
        <v xml:space="preserve"> parallel-propagate 1 1</v>
      </c>
      <c r="G280" s="3">
        <f xml:space="preserve"> 0 + 3.34</f>
        <v>3.34</v>
      </c>
    </row>
    <row r="281" spans="1:7" x14ac:dyDescent="0.25">
      <c r="A281" s="2">
        <v>0</v>
      </c>
      <c r="B281" s="2" t="s">
        <v>18</v>
      </c>
      <c r="C281" s="2">
        <v>1</v>
      </c>
      <c r="D281" s="2">
        <v>1</v>
      </c>
      <c r="F281" t="str">
        <f>CONCATENATE(B281," ",C281, " ",D281)</f>
        <v xml:space="preserve"> parallel-propagate 1 1</v>
      </c>
      <c r="G281" s="3">
        <f xml:space="preserve"> 0 + 4.79</f>
        <v>4.79</v>
      </c>
    </row>
    <row r="282" spans="1:7" x14ac:dyDescent="0.25">
      <c r="A282" s="2">
        <v>0</v>
      </c>
      <c r="B282" s="2" t="s">
        <v>18</v>
      </c>
      <c r="C282" s="2">
        <v>1</v>
      </c>
      <c r="D282" s="2">
        <v>1</v>
      </c>
      <c r="F282" t="str">
        <f>CONCATENATE(B282," ",C282, " ",D282)</f>
        <v xml:space="preserve"> parallel-propagate 1 1</v>
      </c>
      <c r="G282" s="3">
        <f xml:space="preserve"> 0 + 2.7</f>
        <v>2.7</v>
      </c>
    </row>
    <row r="283" spans="1:7" x14ac:dyDescent="0.25">
      <c r="A283" s="2">
        <v>0</v>
      </c>
      <c r="B283" s="2" t="s">
        <v>18</v>
      </c>
      <c r="C283" s="2">
        <v>1</v>
      </c>
      <c r="D283" s="2">
        <v>1</v>
      </c>
      <c r="F283" t="str">
        <f>CONCATENATE(B283," ",C283, " ",D283)</f>
        <v xml:space="preserve"> parallel-propagate 1 1</v>
      </c>
      <c r="G283" s="3">
        <f xml:space="preserve"> 0 + 2.29</f>
        <v>2.29</v>
      </c>
    </row>
    <row r="284" spans="1:7" x14ac:dyDescent="0.25">
      <c r="A284" s="2">
        <v>0</v>
      </c>
      <c r="B284" s="2" t="s">
        <v>18</v>
      </c>
      <c r="C284" s="2">
        <v>1</v>
      </c>
      <c r="D284" s="2">
        <v>1</v>
      </c>
      <c r="F284" t="str">
        <f>CONCATENATE(B284," ",C284, " ",D284)</f>
        <v xml:space="preserve"> parallel-propagate 1 1</v>
      </c>
      <c r="G284" s="3">
        <f xml:space="preserve"> 0 + 10.46</f>
        <v>10.46</v>
      </c>
    </row>
    <row r="285" spans="1:7" x14ac:dyDescent="0.25">
      <c r="A285" s="2">
        <v>0</v>
      </c>
      <c r="B285" s="2" t="s">
        <v>18</v>
      </c>
      <c r="C285" s="2">
        <v>1</v>
      </c>
      <c r="D285" s="2">
        <v>1</v>
      </c>
      <c r="F285" t="str">
        <f>CONCATENATE(B285," ",C285, " ",D285)</f>
        <v xml:space="preserve"> parallel-propagate 1 1</v>
      </c>
      <c r="G285" s="3">
        <f xml:space="preserve"> 0 + 2.3</f>
        <v>2.2999999999999998</v>
      </c>
    </row>
    <row r="286" spans="1:7" x14ac:dyDescent="0.25">
      <c r="A286" s="2">
        <v>0</v>
      </c>
      <c r="B286" s="2" t="s">
        <v>18</v>
      </c>
      <c r="C286" s="2">
        <v>1</v>
      </c>
      <c r="D286" s="2">
        <v>1</v>
      </c>
      <c r="F286" t="str">
        <f>CONCATENATE(B286," ",C286, " ",D286)</f>
        <v xml:space="preserve"> parallel-propagate 1 1</v>
      </c>
      <c r="G286" s="3">
        <f xml:space="preserve"> 0 + 3.5</f>
        <v>3.5</v>
      </c>
    </row>
    <row r="287" spans="1:7" x14ac:dyDescent="0.25">
      <c r="A287" s="2">
        <v>0</v>
      </c>
      <c r="B287" s="2" t="s">
        <v>18</v>
      </c>
      <c r="C287" s="2">
        <v>1</v>
      </c>
      <c r="D287" s="2">
        <v>1</v>
      </c>
      <c r="F287" t="str">
        <f>CONCATENATE(B287," ",C287, " ",D287)</f>
        <v xml:space="preserve"> parallel-propagate 1 1</v>
      </c>
      <c r="G287" s="3">
        <f xml:space="preserve"> 0 + 7.89</f>
        <v>7.89</v>
      </c>
    </row>
    <row r="288" spans="1:7" x14ac:dyDescent="0.25">
      <c r="A288" s="2">
        <v>0</v>
      </c>
      <c r="B288" s="2" t="s">
        <v>18</v>
      </c>
      <c r="C288" s="2">
        <v>1</v>
      </c>
      <c r="D288" s="2">
        <v>1</v>
      </c>
      <c r="F288" t="str">
        <f>CONCATENATE(B288," ",C288, " ",D288)</f>
        <v xml:space="preserve"> parallel-propagate 1 1</v>
      </c>
      <c r="G288" s="3">
        <f xml:space="preserve"> 0 + 3.21</f>
        <v>3.21</v>
      </c>
    </row>
    <row r="289" spans="1:7" x14ac:dyDescent="0.25">
      <c r="A289" s="2">
        <v>0</v>
      </c>
      <c r="B289" s="2" t="s">
        <v>18</v>
      </c>
      <c r="C289" s="2">
        <v>1</v>
      </c>
      <c r="D289" s="2">
        <v>1</v>
      </c>
      <c r="F289" t="str">
        <f>CONCATENATE(B289," ",C289, " ",D289)</f>
        <v xml:space="preserve"> parallel-propagate 1 1</v>
      </c>
      <c r="G289" s="3">
        <f xml:space="preserve"> 0 + 2.95</f>
        <v>2.95</v>
      </c>
    </row>
    <row r="290" spans="1:7" x14ac:dyDescent="0.25">
      <c r="A290" s="2">
        <v>0</v>
      </c>
      <c r="B290" s="2" t="s">
        <v>18</v>
      </c>
      <c r="C290" s="2">
        <v>1</v>
      </c>
      <c r="D290" s="2">
        <v>1</v>
      </c>
      <c r="F290" t="str">
        <f>CONCATENATE(B290," ",C290, " ",D290)</f>
        <v xml:space="preserve"> parallel-propagate 1 1</v>
      </c>
      <c r="G290" s="3">
        <f xml:space="preserve"> 0 + 8.5</f>
        <v>8.5</v>
      </c>
    </row>
    <row r="291" spans="1:7" x14ac:dyDescent="0.25">
      <c r="A291" s="2">
        <v>0</v>
      </c>
      <c r="B291" s="2" t="s">
        <v>18</v>
      </c>
      <c r="C291" s="2">
        <v>1</v>
      </c>
      <c r="D291" s="2">
        <v>1</v>
      </c>
      <c r="F291" t="str">
        <f>CONCATENATE(B291," ",C291, " ",D291)</f>
        <v xml:space="preserve"> parallel-propagate 1 1</v>
      </c>
      <c r="G291" s="3">
        <f xml:space="preserve"> 0 + 2.65</f>
        <v>2.65</v>
      </c>
    </row>
    <row r="292" spans="1:7" x14ac:dyDescent="0.25">
      <c r="A292" s="2">
        <v>0</v>
      </c>
      <c r="B292" s="2" t="s">
        <v>18</v>
      </c>
      <c r="C292" s="2">
        <v>1</v>
      </c>
      <c r="D292" s="2">
        <v>1</v>
      </c>
      <c r="F292" t="str">
        <f>CONCATENATE(B292," ",C292, " ",D292)</f>
        <v xml:space="preserve"> parallel-propagate 1 1</v>
      </c>
      <c r="G292" s="3">
        <f xml:space="preserve"> 0 + 2.66</f>
        <v>2.66</v>
      </c>
    </row>
    <row r="293" spans="1:7" x14ac:dyDescent="0.25">
      <c r="A293" s="2">
        <v>0</v>
      </c>
      <c r="B293" s="2" t="s">
        <v>18</v>
      </c>
      <c r="C293" s="2">
        <v>1</v>
      </c>
      <c r="D293" s="2">
        <v>1</v>
      </c>
      <c r="F293" t="str">
        <f>CONCATENATE(B293," ",C293, " ",D293)</f>
        <v xml:space="preserve"> parallel-propagate 1 1</v>
      </c>
      <c r="G293" s="3">
        <f xml:space="preserve"> 0 + 5.57</f>
        <v>5.57</v>
      </c>
    </row>
    <row r="294" spans="1:7" x14ac:dyDescent="0.25">
      <c r="A294" s="2">
        <v>0</v>
      </c>
      <c r="B294" s="2" t="s">
        <v>18</v>
      </c>
      <c r="C294" s="2">
        <v>1</v>
      </c>
      <c r="D294" s="2">
        <v>1</v>
      </c>
      <c r="F294" t="str">
        <f>CONCATENATE(B294," ",C294, " ",D294)</f>
        <v xml:space="preserve"> parallel-propagate 1 1</v>
      </c>
      <c r="G294" s="3">
        <f xml:space="preserve"> 0 + 3.14</f>
        <v>3.14</v>
      </c>
    </row>
    <row r="295" spans="1:7" x14ac:dyDescent="0.25">
      <c r="A295" s="2">
        <v>0</v>
      </c>
      <c r="B295" s="2" t="s">
        <v>18</v>
      </c>
      <c r="C295" s="2">
        <v>1</v>
      </c>
      <c r="D295" s="2">
        <v>1</v>
      </c>
      <c r="F295" t="str">
        <f>CONCATENATE(B295," ",C295, " ",D295)</f>
        <v xml:space="preserve"> parallel-propagate 1 1</v>
      </c>
      <c r="G295" s="3">
        <f xml:space="preserve"> 0 + 5.33</f>
        <v>5.33</v>
      </c>
    </row>
    <row r="296" spans="1:7" x14ac:dyDescent="0.25">
      <c r="A296" s="2">
        <v>0</v>
      </c>
      <c r="B296" s="2" t="s">
        <v>18</v>
      </c>
      <c r="C296" s="2">
        <v>1</v>
      </c>
      <c r="D296" s="2">
        <v>1</v>
      </c>
      <c r="F296" t="str">
        <f>CONCATENATE(B296," ",C296, " ",D296)</f>
        <v xml:space="preserve"> parallel-propagate 1 1</v>
      </c>
      <c r="G296" s="3">
        <f xml:space="preserve"> 0 + 7.66</f>
        <v>7.66</v>
      </c>
    </row>
    <row r="297" spans="1:7" x14ac:dyDescent="0.25">
      <c r="A297" s="2">
        <v>0</v>
      </c>
      <c r="B297" s="2" t="s">
        <v>18</v>
      </c>
      <c r="C297" s="2">
        <v>1</v>
      </c>
      <c r="D297" s="2">
        <v>1</v>
      </c>
      <c r="F297" t="str">
        <f>CONCATENATE(B297," ",C297, " ",D297)</f>
        <v xml:space="preserve"> parallel-propagate 1 1</v>
      </c>
      <c r="G297" s="3">
        <f xml:space="preserve"> 0 + 3.02</f>
        <v>3.02</v>
      </c>
    </row>
    <row r="298" spans="1:7" x14ac:dyDescent="0.25">
      <c r="A298" s="2">
        <v>0</v>
      </c>
      <c r="B298" s="2" t="s">
        <v>18</v>
      </c>
      <c r="C298" s="2">
        <v>1</v>
      </c>
      <c r="D298" s="2">
        <v>1</v>
      </c>
      <c r="F298" t="str">
        <f>CONCATENATE(B298," ",C298, " ",D298)</f>
        <v xml:space="preserve"> parallel-propagate 1 1</v>
      </c>
      <c r="G298" s="3">
        <f xml:space="preserve"> 0 + 3.14</f>
        <v>3.14</v>
      </c>
    </row>
    <row r="299" spans="1:7" x14ac:dyDescent="0.25">
      <c r="A299" s="2">
        <v>0</v>
      </c>
      <c r="B299" s="2" t="s">
        <v>18</v>
      </c>
      <c r="C299" s="2">
        <v>1</v>
      </c>
      <c r="D299" s="2">
        <v>1</v>
      </c>
      <c r="F299" t="str">
        <f>CONCATENATE(B299," ",C299, " ",D299)</f>
        <v xml:space="preserve"> parallel-propagate 1 1</v>
      </c>
      <c r="G299" s="3">
        <f xml:space="preserve"> 0 + 6.03</f>
        <v>6.03</v>
      </c>
    </row>
    <row r="300" spans="1:7" x14ac:dyDescent="0.25">
      <c r="A300" s="2">
        <v>0</v>
      </c>
      <c r="B300" s="2" t="s">
        <v>18</v>
      </c>
      <c r="C300" s="2">
        <v>1</v>
      </c>
      <c r="D300" s="2">
        <v>1</v>
      </c>
      <c r="F300" t="str">
        <f>CONCATENATE(B300," ",C300, " ",D300)</f>
        <v xml:space="preserve"> parallel-propagate 1 1</v>
      </c>
      <c r="G300" s="3">
        <f xml:space="preserve"> 0 + 1.57</f>
        <v>1.57</v>
      </c>
    </row>
    <row r="301" spans="1:7" x14ac:dyDescent="0.25">
      <c r="A301" s="2">
        <v>0</v>
      </c>
      <c r="B301" s="2" t="s">
        <v>18</v>
      </c>
      <c r="C301" s="2">
        <v>1</v>
      </c>
      <c r="D301" s="2">
        <v>1</v>
      </c>
      <c r="F301" t="str">
        <f>CONCATENATE(B301," ",C301, " ",D301)</f>
        <v xml:space="preserve"> parallel-propagate 1 1</v>
      </c>
      <c r="G301" s="3">
        <f xml:space="preserve"> 0 + 3.75</f>
        <v>3.75</v>
      </c>
    </row>
    <row r="302" spans="1:7" x14ac:dyDescent="0.25">
      <c r="A302" s="2">
        <v>0</v>
      </c>
      <c r="B302" s="2" t="s">
        <v>18</v>
      </c>
      <c r="C302" s="2">
        <v>2</v>
      </c>
      <c r="D302" s="2">
        <v>1</v>
      </c>
      <c r="F302" t="str">
        <f>CONCATENATE(B302," ",C302, " ",D302)</f>
        <v xml:space="preserve"> parallel-propagate 2 1</v>
      </c>
      <c r="G302" s="3">
        <f xml:space="preserve"> 0 + 7.08</f>
        <v>7.08</v>
      </c>
    </row>
    <row r="303" spans="1:7" x14ac:dyDescent="0.25">
      <c r="A303" s="2">
        <v>0</v>
      </c>
      <c r="B303" s="2" t="s">
        <v>18</v>
      </c>
      <c r="C303" s="2">
        <v>2</v>
      </c>
      <c r="D303" s="2">
        <v>1</v>
      </c>
      <c r="F303" t="str">
        <f>CONCATENATE(B303," ",C303, " ",D303)</f>
        <v xml:space="preserve"> parallel-propagate 2 1</v>
      </c>
      <c r="G303" s="3">
        <f xml:space="preserve"> 0 + 1.92</f>
        <v>1.92</v>
      </c>
    </row>
    <row r="304" spans="1:7" x14ac:dyDescent="0.25">
      <c r="A304" s="2">
        <v>0</v>
      </c>
      <c r="B304" s="2" t="s">
        <v>18</v>
      </c>
      <c r="C304" s="2">
        <v>2</v>
      </c>
      <c r="D304" s="2">
        <v>1</v>
      </c>
      <c r="F304" t="str">
        <f>CONCATENATE(B304," ",C304, " ",D304)</f>
        <v xml:space="preserve"> parallel-propagate 2 1</v>
      </c>
      <c r="G304" s="3">
        <f xml:space="preserve"> 0 + 3.1</f>
        <v>3.1</v>
      </c>
    </row>
    <row r="305" spans="1:7" x14ac:dyDescent="0.25">
      <c r="A305" s="2">
        <v>0</v>
      </c>
      <c r="B305" s="2" t="s">
        <v>18</v>
      </c>
      <c r="C305" s="2">
        <v>2</v>
      </c>
      <c r="D305" s="2">
        <v>1</v>
      </c>
      <c r="F305" t="str">
        <f>CONCATENATE(B305," ",C305, " ",D305)</f>
        <v xml:space="preserve"> parallel-propagate 2 1</v>
      </c>
      <c r="G305" s="3">
        <f xml:space="preserve"> 0 + 6.98</f>
        <v>6.98</v>
      </c>
    </row>
    <row r="306" spans="1:7" x14ac:dyDescent="0.25">
      <c r="A306" s="2">
        <v>0</v>
      </c>
      <c r="B306" s="2" t="s">
        <v>18</v>
      </c>
      <c r="C306" s="2">
        <v>2</v>
      </c>
      <c r="D306" s="2">
        <v>1</v>
      </c>
      <c r="F306" t="str">
        <f>CONCATENATE(B306," ",C306, " ",D306)</f>
        <v xml:space="preserve"> parallel-propagate 2 1</v>
      </c>
      <c r="G306" s="3">
        <f xml:space="preserve"> 0 + 4.46</f>
        <v>4.46</v>
      </c>
    </row>
    <row r="307" spans="1:7" x14ac:dyDescent="0.25">
      <c r="A307" s="2">
        <v>0</v>
      </c>
      <c r="B307" s="2" t="s">
        <v>18</v>
      </c>
      <c r="C307" s="2">
        <v>2</v>
      </c>
      <c r="D307" s="2">
        <v>1</v>
      </c>
      <c r="F307" t="str">
        <f>CONCATENATE(B307," ",C307, " ",D307)</f>
        <v xml:space="preserve"> parallel-propagate 2 1</v>
      </c>
      <c r="G307" s="3">
        <f xml:space="preserve"> 0 + 5.88</f>
        <v>5.88</v>
      </c>
    </row>
    <row r="308" spans="1:7" x14ac:dyDescent="0.25">
      <c r="A308" s="2">
        <v>0</v>
      </c>
      <c r="B308" s="2" t="s">
        <v>18</v>
      </c>
      <c r="C308" s="2">
        <v>2</v>
      </c>
      <c r="D308" s="2">
        <v>1</v>
      </c>
      <c r="F308" t="str">
        <f>CONCATENATE(B308," ",C308, " ",D308)</f>
        <v xml:space="preserve"> parallel-propagate 2 1</v>
      </c>
      <c r="G308" s="3">
        <f xml:space="preserve"> 0 + 4.71</f>
        <v>4.71</v>
      </c>
    </row>
    <row r="309" spans="1:7" x14ac:dyDescent="0.25">
      <c r="A309" s="2">
        <v>0</v>
      </c>
      <c r="B309" s="2" t="s">
        <v>18</v>
      </c>
      <c r="C309" s="2">
        <v>2</v>
      </c>
      <c r="D309" s="2">
        <v>1</v>
      </c>
      <c r="F309" t="str">
        <f>CONCATENATE(B309," ",C309, " ",D309)</f>
        <v xml:space="preserve"> parallel-propagate 2 1</v>
      </c>
      <c r="G309" s="3">
        <f xml:space="preserve"> 0 + 2.2</f>
        <v>2.2000000000000002</v>
      </c>
    </row>
    <row r="310" spans="1:7" x14ac:dyDescent="0.25">
      <c r="A310" s="2">
        <v>0</v>
      </c>
      <c r="B310" s="2" t="s">
        <v>18</v>
      </c>
      <c r="C310" s="2">
        <v>2</v>
      </c>
      <c r="D310" s="2">
        <v>1</v>
      </c>
      <c r="F310" t="str">
        <f>CONCATENATE(B310," ",C310, " ",D310)</f>
        <v xml:space="preserve"> parallel-propagate 2 1</v>
      </c>
      <c r="G310" s="3">
        <f xml:space="preserve"> 0 + 4.22</f>
        <v>4.22</v>
      </c>
    </row>
    <row r="311" spans="1:7" x14ac:dyDescent="0.25">
      <c r="A311" s="2">
        <v>0</v>
      </c>
      <c r="B311" s="2" t="s">
        <v>18</v>
      </c>
      <c r="C311" s="2">
        <v>2</v>
      </c>
      <c r="D311" s="2">
        <v>1</v>
      </c>
      <c r="F311" t="str">
        <f>CONCATENATE(B311," ",C311, " ",D311)</f>
        <v xml:space="preserve"> parallel-propagate 2 1</v>
      </c>
      <c r="G311" s="3">
        <f xml:space="preserve"> 0 + 6.5</f>
        <v>6.5</v>
      </c>
    </row>
    <row r="312" spans="1:7" x14ac:dyDescent="0.25">
      <c r="A312" s="2">
        <v>0</v>
      </c>
      <c r="B312" s="2" t="s">
        <v>18</v>
      </c>
      <c r="C312" s="2">
        <v>2</v>
      </c>
      <c r="D312" s="2">
        <v>1</v>
      </c>
      <c r="F312" t="str">
        <f>CONCATENATE(B312," ",C312, " ",D312)</f>
        <v xml:space="preserve"> parallel-propagate 2 1</v>
      </c>
      <c r="G312" s="3">
        <f xml:space="preserve"> 0 + 2.83</f>
        <v>2.83</v>
      </c>
    </row>
    <row r="313" spans="1:7" x14ac:dyDescent="0.25">
      <c r="A313" s="2">
        <v>0</v>
      </c>
      <c r="B313" s="2" t="s">
        <v>18</v>
      </c>
      <c r="C313" s="2">
        <v>2</v>
      </c>
      <c r="D313" s="2">
        <v>1</v>
      </c>
      <c r="F313" t="str">
        <f>CONCATENATE(B313," ",C313, " ",D313)</f>
        <v xml:space="preserve"> parallel-propagate 2 1</v>
      </c>
      <c r="G313" s="3">
        <f xml:space="preserve"> 0 + 3.86</f>
        <v>3.86</v>
      </c>
    </row>
    <row r="314" spans="1:7" x14ac:dyDescent="0.25">
      <c r="A314" s="2">
        <v>0</v>
      </c>
      <c r="B314" s="2" t="s">
        <v>18</v>
      </c>
      <c r="C314" s="2">
        <v>2</v>
      </c>
      <c r="D314" s="2">
        <v>1</v>
      </c>
      <c r="F314" t="str">
        <f>CONCATENATE(B314," ",C314, " ",D314)</f>
        <v xml:space="preserve"> parallel-propagate 2 1</v>
      </c>
      <c r="G314" s="3">
        <f xml:space="preserve"> 0 + 7.55</f>
        <v>7.55</v>
      </c>
    </row>
    <row r="315" spans="1:7" x14ac:dyDescent="0.25">
      <c r="A315" s="2">
        <v>0</v>
      </c>
      <c r="B315" s="2" t="s">
        <v>18</v>
      </c>
      <c r="C315" s="2">
        <v>2</v>
      </c>
      <c r="D315" s="2">
        <v>1</v>
      </c>
      <c r="F315" t="str">
        <f>CONCATENATE(B315," ",C315, " ",D315)</f>
        <v xml:space="preserve"> parallel-propagate 2 1</v>
      </c>
      <c r="G315" s="3">
        <f xml:space="preserve"> 0 + 1.92</f>
        <v>1.92</v>
      </c>
    </row>
    <row r="316" spans="1:7" x14ac:dyDescent="0.25">
      <c r="A316" s="2">
        <v>0</v>
      </c>
      <c r="B316" s="2" t="s">
        <v>18</v>
      </c>
      <c r="C316" s="2">
        <v>2</v>
      </c>
      <c r="D316" s="2">
        <v>1</v>
      </c>
      <c r="F316" t="str">
        <f>CONCATENATE(B316," ",C316, " ",D316)</f>
        <v xml:space="preserve"> parallel-propagate 2 1</v>
      </c>
      <c r="G316" s="3">
        <f xml:space="preserve"> 0 + 2.85</f>
        <v>2.85</v>
      </c>
    </row>
    <row r="317" spans="1:7" x14ac:dyDescent="0.25">
      <c r="A317" s="2">
        <v>0</v>
      </c>
      <c r="B317" s="2" t="s">
        <v>18</v>
      </c>
      <c r="C317" s="2">
        <v>2</v>
      </c>
      <c r="D317" s="2">
        <v>1</v>
      </c>
      <c r="F317" t="str">
        <f>CONCATENATE(B317," ",C317, " ",D317)</f>
        <v xml:space="preserve"> parallel-propagate 2 1</v>
      </c>
      <c r="G317" s="3">
        <f xml:space="preserve"> 0 + 6.46</f>
        <v>6.46</v>
      </c>
    </row>
    <row r="318" spans="1:7" x14ac:dyDescent="0.25">
      <c r="A318" s="2">
        <v>0</v>
      </c>
      <c r="B318" s="2" t="s">
        <v>18</v>
      </c>
      <c r="C318" s="2">
        <v>2</v>
      </c>
      <c r="D318" s="2">
        <v>1</v>
      </c>
      <c r="F318" t="str">
        <f>CONCATENATE(B318," ",C318, " ",D318)</f>
        <v xml:space="preserve"> parallel-propagate 2 1</v>
      </c>
      <c r="G318" s="3">
        <f xml:space="preserve"> 0 + 2.07</f>
        <v>2.0699999999999998</v>
      </c>
    </row>
    <row r="319" spans="1:7" x14ac:dyDescent="0.25">
      <c r="A319" s="2">
        <v>0</v>
      </c>
      <c r="B319" s="2" t="s">
        <v>18</v>
      </c>
      <c r="C319" s="2">
        <v>2</v>
      </c>
      <c r="D319" s="2">
        <v>1</v>
      </c>
      <c r="F319" t="str">
        <f>CONCATENATE(B319," ",C319, " ",D319)</f>
        <v xml:space="preserve"> parallel-propagate 2 1</v>
      </c>
      <c r="G319" s="3">
        <f xml:space="preserve"> 0 + 2.46</f>
        <v>2.46</v>
      </c>
    </row>
    <row r="320" spans="1:7" x14ac:dyDescent="0.25">
      <c r="A320" s="2">
        <v>0</v>
      </c>
      <c r="B320" s="2" t="s">
        <v>18</v>
      </c>
      <c r="C320" s="2">
        <v>2</v>
      </c>
      <c r="D320" s="2">
        <v>1</v>
      </c>
      <c r="F320" t="str">
        <f>CONCATENATE(B320," ",C320, " ",D320)</f>
        <v xml:space="preserve"> parallel-propagate 2 1</v>
      </c>
      <c r="G320" s="3">
        <f xml:space="preserve"> 0 + 7.21</f>
        <v>7.21</v>
      </c>
    </row>
    <row r="321" spans="1:7" x14ac:dyDescent="0.25">
      <c r="A321" s="2">
        <v>0</v>
      </c>
      <c r="B321" s="2" t="s">
        <v>18</v>
      </c>
      <c r="C321" s="2">
        <v>2</v>
      </c>
      <c r="D321" s="2">
        <v>1</v>
      </c>
      <c r="F321" t="str">
        <f>CONCATENATE(B321," ",C321, " ",D321)</f>
        <v xml:space="preserve"> parallel-propagate 2 1</v>
      </c>
      <c r="G321" s="3">
        <f xml:space="preserve"> 0 + 2.35</f>
        <v>2.35</v>
      </c>
    </row>
    <row r="322" spans="1:7" x14ac:dyDescent="0.25">
      <c r="A322" s="2">
        <v>0</v>
      </c>
      <c r="B322" s="2" t="s">
        <v>18</v>
      </c>
      <c r="C322" s="2">
        <v>2</v>
      </c>
      <c r="D322" s="2">
        <v>1</v>
      </c>
      <c r="F322" t="str">
        <f>CONCATENATE(B322," ",C322, " ",D322)</f>
        <v xml:space="preserve"> parallel-propagate 2 1</v>
      </c>
      <c r="G322" s="3">
        <f xml:space="preserve"> 0 + 3.92</f>
        <v>3.92</v>
      </c>
    </row>
    <row r="323" spans="1:7" x14ac:dyDescent="0.25">
      <c r="A323" s="2">
        <v>0</v>
      </c>
      <c r="B323" s="2" t="s">
        <v>18</v>
      </c>
      <c r="C323" s="2">
        <v>2</v>
      </c>
      <c r="D323" s="2">
        <v>1</v>
      </c>
      <c r="F323" t="str">
        <f>CONCATENATE(B323," ",C323, " ",D323)</f>
        <v xml:space="preserve"> parallel-propagate 2 1</v>
      </c>
      <c r="G323" s="3">
        <f xml:space="preserve"> 0 + 6.34</f>
        <v>6.34</v>
      </c>
    </row>
    <row r="324" spans="1:7" x14ac:dyDescent="0.25">
      <c r="A324" s="2">
        <v>0</v>
      </c>
      <c r="B324" s="2" t="s">
        <v>18</v>
      </c>
      <c r="C324" s="2">
        <v>2</v>
      </c>
      <c r="D324" s="2">
        <v>1</v>
      </c>
      <c r="F324" t="str">
        <f>CONCATENATE(B324," ",C324, " ",D324)</f>
        <v xml:space="preserve"> parallel-propagate 2 1</v>
      </c>
      <c r="G324" s="3">
        <f xml:space="preserve"> 0 + 2.37</f>
        <v>2.37</v>
      </c>
    </row>
    <row r="325" spans="1:7" x14ac:dyDescent="0.25">
      <c r="A325" s="2">
        <v>0</v>
      </c>
      <c r="B325" s="2" t="s">
        <v>18</v>
      </c>
      <c r="C325" s="2">
        <v>2</v>
      </c>
      <c r="D325" s="2">
        <v>1</v>
      </c>
      <c r="F325" t="str">
        <f>CONCATENATE(B325," ",C325, " ",D325)</f>
        <v xml:space="preserve"> parallel-propagate 2 1</v>
      </c>
      <c r="G325" s="3">
        <f xml:space="preserve"> 0 + 3.49</f>
        <v>3.49</v>
      </c>
    </row>
    <row r="326" spans="1:7" x14ac:dyDescent="0.25">
      <c r="A326" s="2">
        <v>0</v>
      </c>
      <c r="B326" s="2" t="s">
        <v>18</v>
      </c>
      <c r="C326" s="2">
        <v>2</v>
      </c>
      <c r="D326" s="2">
        <v>1</v>
      </c>
      <c r="F326" t="str">
        <f>CONCATENATE(B326," ",C326, " ",D326)</f>
        <v xml:space="preserve"> parallel-propagate 2 1</v>
      </c>
      <c r="G326" s="3">
        <f xml:space="preserve"> 0 + 6.33</f>
        <v>6.33</v>
      </c>
    </row>
    <row r="327" spans="1:7" x14ac:dyDescent="0.25">
      <c r="A327" s="2">
        <v>0</v>
      </c>
      <c r="B327" s="2" t="s">
        <v>18</v>
      </c>
      <c r="C327" s="2">
        <v>2</v>
      </c>
      <c r="D327" s="2">
        <v>1</v>
      </c>
      <c r="F327" t="str">
        <f>CONCATENATE(B327," ",C327, " ",D327)</f>
        <v xml:space="preserve"> parallel-propagate 2 1</v>
      </c>
      <c r="G327" s="3">
        <f xml:space="preserve"> 0 + 1.86</f>
        <v>1.86</v>
      </c>
    </row>
    <row r="328" spans="1:7" x14ac:dyDescent="0.25">
      <c r="A328" s="2">
        <v>0</v>
      </c>
      <c r="B328" s="2" t="s">
        <v>18</v>
      </c>
      <c r="C328" s="2">
        <v>2</v>
      </c>
      <c r="D328" s="2">
        <v>1</v>
      </c>
      <c r="F328" t="str">
        <f>CONCATENATE(B328," ",C328, " ",D328)</f>
        <v xml:space="preserve"> parallel-propagate 2 1</v>
      </c>
      <c r="G328" s="3">
        <f xml:space="preserve"> 0 + 3.88</f>
        <v>3.88</v>
      </c>
    </row>
    <row r="329" spans="1:7" x14ac:dyDescent="0.25">
      <c r="A329" s="2">
        <v>0</v>
      </c>
      <c r="B329" s="2" t="s">
        <v>18</v>
      </c>
      <c r="C329" s="2">
        <v>2</v>
      </c>
      <c r="D329" s="2">
        <v>1</v>
      </c>
      <c r="F329" t="str">
        <f>CONCATENATE(B329," ",C329, " ",D329)</f>
        <v xml:space="preserve"> parallel-propagate 2 1</v>
      </c>
      <c r="G329" s="3">
        <f xml:space="preserve"> 0 + 8.15</f>
        <v>8.15</v>
      </c>
    </row>
    <row r="330" spans="1:7" x14ac:dyDescent="0.25">
      <c r="A330" s="2">
        <v>0</v>
      </c>
      <c r="B330" s="2" t="s">
        <v>18</v>
      </c>
      <c r="C330" s="2">
        <v>2</v>
      </c>
      <c r="D330" s="2">
        <v>1</v>
      </c>
      <c r="F330" t="str">
        <f>CONCATENATE(B330," ",C330, " ",D330)</f>
        <v xml:space="preserve"> parallel-propagate 2 1</v>
      </c>
      <c r="G330" s="3">
        <f xml:space="preserve"> 0 + 2.96</f>
        <v>2.96</v>
      </c>
    </row>
    <row r="331" spans="1:7" x14ac:dyDescent="0.25">
      <c r="A331" s="2">
        <v>0</v>
      </c>
      <c r="B331" s="2" t="s">
        <v>18</v>
      </c>
      <c r="C331" s="2">
        <v>2</v>
      </c>
      <c r="D331" s="2">
        <v>1</v>
      </c>
      <c r="F331" t="str">
        <f>CONCATENATE(B331," ",C331, " ",D331)</f>
        <v xml:space="preserve"> parallel-propagate 2 1</v>
      </c>
      <c r="G331" s="3">
        <f xml:space="preserve"> 0 + 2.35</f>
        <v>2.35</v>
      </c>
    </row>
    <row r="332" spans="1:7" x14ac:dyDescent="0.25">
      <c r="A332" s="2">
        <v>0</v>
      </c>
      <c r="B332" s="2" t="s">
        <v>18</v>
      </c>
      <c r="C332" s="2">
        <v>2</v>
      </c>
      <c r="D332" s="2">
        <v>1</v>
      </c>
      <c r="F332" t="str">
        <f>CONCATENATE(B332," ",C332, " ",D332)</f>
        <v xml:space="preserve"> parallel-propagate 2 1</v>
      </c>
      <c r="G332" s="3">
        <f xml:space="preserve"> 0 + 6.01</f>
        <v>6.01</v>
      </c>
    </row>
    <row r="333" spans="1:7" x14ac:dyDescent="0.25">
      <c r="A333" s="2">
        <v>0</v>
      </c>
      <c r="B333" s="2" t="s">
        <v>18</v>
      </c>
      <c r="C333" s="2">
        <v>2</v>
      </c>
      <c r="D333" s="2">
        <v>1</v>
      </c>
      <c r="F333" t="str">
        <f>CONCATENATE(B333," ",C333, " ",D333)</f>
        <v xml:space="preserve"> parallel-propagate 2 1</v>
      </c>
      <c r="G333" s="3">
        <f xml:space="preserve"> 0 + 1.99</f>
        <v>1.99</v>
      </c>
    </row>
    <row r="334" spans="1:7" x14ac:dyDescent="0.25">
      <c r="A334" s="2">
        <v>0</v>
      </c>
      <c r="B334" s="2" t="s">
        <v>18</v>
      </c>
      <c r="C334" s="2">
        <v>2</v>
      </c>
      <c r="D334" s="2">
        <v>1</v>
      </c>
      <c r="F334" t="str">
        <f>CONCATENATE(B334," ",C334, " ",D334)</f>
        <v xml:space="preserve"> parallel-propagate 2 1</v>
      </c>
      <c r="G334" s="3">
        <f xml:space="preserve"> 0 + 2.24</f>
        <v>2.2400000000000002</v>
      </c>
    </row>
    <row r="335" spans="1:7" x14ac:dyDescent="0.25">
      <c r="A335" s="2">
        <v>0</v>
      </c>
      <c r="B335" s="2" t="s">
        <v>18</v>
      </c>
      <c r="C335" s="2">
        <v>2</v>
      </c>
      <c r="D335" s="2">
        <v>1</v>
      </c>
      <c r="F335" t="str">
        <f>CONCATENATE(B335," ",C335, " ",D335)</f>
        <v xml:space="preserve"> parallel-propagate 2 1</v>
      </c>
      <c r="G335" s="3">
        <f xml:space="preserve"> 0 + 4.59</f>
        <v>4.59</v>
      </c>
    </row>
    <row r="336" spans="1:7" x14ac:dyDescent="0.25">
      <c r="A336" s="2">
        <v>0</v>
      </c>
      <c r="B336" s="2" t="s">
        <v>18</v>
      </c>
      <c r="C336" s="2">
        <v>2</v>
      </c>
      <c r="D336" s="2">
        <v>1</v>
      </c>
      <c r="F336" t="str">
        <f>CONCATENATE(B336," ",C336, " ",D336)</f>
        <v xml:space="preserve"> parallel-propagate 2 1</v>
      </c>
      <c r="G336" s="3">
        <f xml:space="preserve"> 0 + 1.3</f>
        <v>1.3</v>
      </c>
    </row>
    <row r="337" spans="1:7" x14ac:dyDescent="0.25">
      <c r="A337" s="2">
        <v>0</v>
      </c>
      <c r="B337" s="2" t="s">
        <v>18</v>
      </c>
      <c r="C337" s="2">
        <v>2</v>
      </c>
      <c r="D337" s="2">
        <v>1</v>
      </c>
      <c r="F337" t="str">
        <f>CONCATENATE(B337," ",C337, " ",D337)</f>
        <v xml:space="preserve"> parallel-propagate 2 1</v>
      </c>
      <c r="G337" s="3">
        <f xml:space="preserve"> 0 + 3.02</f>
        <v>3.02</v>
      </c>
    </row>
    <row r="338" spans="1:7" x14ac:dyDescent="0.25">
      <c r="A338" s="2">
        <v>0</v>
      </c>
      <c r="B338" s="2" t="s">
        <v>18</v>
      </c>
      <c r="C338" s="2">
        <v>2</v>
      </c>
      <c r="D338" s="2">
        <v>1</v>
      </c>
      <c r="F338" t="str">
        <f>CONCATENATE(B338," ",C338, " ",D338)</f>
        <v xml:space="preserve"> parallel-propagate 2 1</v>
      </c>
      <c r="G338" s="3">
        <f xml:space="preserve"> 0 + 4.61</f>
        <v>4.6100000000000003</v>
      </c>
    </row>
    <row r="339" spans="1:7" x14ac:dyDescent="0.25">
      <c r="A339" s="2">
        <v>0</v>
      </c>
      <c r="B339" s="2" t="s">
        <v>18</v>
      </c>
      <c r="C339" s="2">
        <v>2</v>
      </c>
      <c r="D339" s="2">
        <v>1</v>
      </c>
      <c r="F339" t="str">
        <f>CONCATENATE(B339," ",C339, " ",D339)</f>
        <v xml:space="preserve"> parallel-propagate 2 1</v>
      </c>
      <c r="G339" s="3">
        <f xml:space="preserve"> 0 + 3.09</f>
        <v>3.09</v>
      </c>
    </row>
    <row r="340" spans="1:7" x14ac:dyDescent="0.25">
      <c r="A340" s="2">
        <v>0</v>
      </c>
      <c r="B340" s="2" t="s">
        <v>18</v>
      </c>
      <c r="C340" s="2">
        <v>2</v>
      </c>
      <c r="D340" s="2">
        <v>1</v>
      </c>
      <c r="F340" t="str">
        <f>CONCATENATE(B340," ",C340, " ",D340)</f>
        <v xml:space="preserve"> parallel-propagate 2 1</v>
      </c>
      <c r="G340" s="3">
        <f xml:space="preserve"> 0 + 2.81</f>
        <v>2.81</v>
      </c>
    </row>
    <row r="341" spans="1:7" x14ac:dyDescent="0.25">
      <c r="A341" s="2">
        <v>0</v>
      </c>
      <c r="B341" s="2" t="s">
        <v>18</v>
      </c>
      <c r="C341" s="2">
        <v>2</v>
      </c>
      <c r="D341" s="2">
        <v>1</v>
      </c>
      <c r="F341" t="str">
        <f>CONCATENATE(B341," ",C341, " ",D341)</f>
        <v xml:space="preserve"> parallel-propagate 2 1</v>
      </c>
      <c r="G341" s="3">
        <f xml:space="preserve"> 0 + 6.3</f>
        <v>6.3</v>
      </c>
    </row>
    <row r="342" spans="1:7" x14ac:dyDescent="0.25">
      <c r="A342" s="2">
        <v>0</v>
      </c>
      <c r="B342" s="2" t="s">
        <v>18</v>
      </c>
      <c r="C342" s="2">
        <v>2</v>
      </c>
      <c r="D342" s="2">
        <v>1</v>
      </c>
      <c r="F342" t="str">
        <f>CONCATENATE(B342," ",C342, " ",D342)</f>
        <v xml:space="preserve"> parallel-propagate 2 1</v>
      </c>
      <c r="G342" s="3">
        <f xml:space="preserve"> 0 + 3.45</f>
        <v>3.45</v>
      </c>
    </row>
    <row r="343" spans="1:7" x14ac:dyDescent="0.25">
      <c r="A343" s="2">
        <v>0</v>
      </c>
      <c r="B343" s="2" t="s">
        <v>18</v>
      </c>
      <c r="C343" s="2">
        <v>2</v>
      </c>
      <c r="D343" s="2">
        <v>1</v>
      </c>
      <c r="F343" t="str">
        <f>CONCATENATE(B343," ",C343, " ",D343)</f>
        <v xml:space="preserve"> parallel-propagate 2 1</v>
      </c>
      <c r="G343" s="3">
        <f xml:space="preserve"> 0 + 1.42</f>
        <v>1.42</v>
      </c>
    </row>
    <row r="344" spans="1:7" x14ac:dyDescent="0.25">
      <c r="A344" s="2">
        <v>0</v>
      </c>
      <c r="B344" s="2" t="s">
        <v>18</v>
      </c>
      <c r="C344" s="2">
        <v>2</v>
      </c>
      <c r="D344" s="2">
        <v>1</v>
      </c>
      <c r="F344" t="str">
        <f>CONCATENATE(B344," ",C344, " ",D344)</f>
        <v xml:space="preserve"> parallel-propagate 2 1</v>
      </c>
      <c r="G344" s="3">
        <f xml:space="preserve"> 0 + 5.75</f>
        <v>5.75</v>
      </c>
    </row>
    <row r="345" spans="1:7" x14ac:dyDescent="0.25">
      <c r="A345" s="2">
        <v>0</v>
      </c>
      <c r="B345" s="2" t="s">
        <v>18</v>
      </c>
      <c r="C345" s="2">
        <v>2</v>
      </c>
      <c r="D345" s="2">
        <v>1</v>
      </c>
      <c r="F345" t="str">
        <f>CONCATENATE(B345," ",C345, " ",D345)</f>
        <v xml:space="preserve"> parallel-propagate 2 1</v>
      </c>
      <c r="G345" s="3">
        <f xml:space="preserve"> 0 + 1.49</f>
        <v>1.49</v>
      </c>
    </row>
    <row r="346" spans="1:7" x14ac:dyDescent="0.25">
      <c r="A346" s="2">
        <v>0</v>
      </c>
      <c r="B346" s="2" t="s">
        <v>18</v>
      </c>
      <c r="C346" s="2">
        <v>2</v>
      </c>
      <c r="D346" s="2">
        <v>1</v>
      </c>
      <c r="F346" t="str">
        <f>CONCATENATE(B346," ",C346, " ",D346)</f>
        <v xml:space="preserve"> parallel-propagate 2 1</v>
      </c>
      <c r="G346" s="3">
        <f xml:space="preserve"> 0 + 2.64</f>
        <v>2.64</v>
      </c>
    </row>
    <row r="347" spans="1:7" x14ac:dyDescent="0.25">
      <c r="A347" s="2">
        <v>0</v>
      </c>
      <c r="B347" s="2" t="s">
        <v>18</v>
      </c>
      <c r="C347" s="2">
        <v>2</v>
      </c>
      <c r="D347" s="2">
        <v>1</v>
      </c>
      <c r="F347" t="str">
        <f>CONCATENATE(B347," ",C347, " ",D347)</f>
        <v xml:space="preserve"> parallel-propagate 2 1</v>
      </c>
      <c r="G347" s="3">
        <f xml:space="preserve"> 0 + 5.53</f>
        <v>5.53</v>
      </c>
    </row>
    <row r="348" spans="1:7" x14ac:dyDescent="0.25">
      <c r="A348" s="2">
        <v>0</v>
      </c>
      <c r="B348" s="2" t="s">
        <v>18</v>
      </c>
      <c r="C348" s="2">
        <v>2</v>
      </c>
      <c r="D348" s="2">
        <v>1</v>
      </c>
      <c r="F348" t="str">
        <f>CONCATENATE(B348," ",C348, " ",D348)</f>
        <v xml:space="preserve"> parallel-propagate 2 1</v>
      </c>
      <c r="G348" s="3">
        <f xml:space="preserve"> 0 + 2.49</f>
        <v>2.4900000000000002</v>
      </c>
    </row>
    <row r="349" spans="1:7" x14ac:dyDescent="0.25">
      <c r="A349" s="2">
        <v>0</v>
      </c>
      <c r="B349" s="2" t="s">
        <v>18</v>
      </c>
      <c r="C349" s="2">
        <v>2</v>
      </c>
      <c r="D349" s="2">
        <v>1</v>
      </c>
      <c r="F349" t="str">
        <f>CONCATENATE(B349," ",C349, " ",D349)</f>
        <v xml:space="preserve"> parallel-propagate 2 1</v>
      </c>
      <c r="G349" s="3">
        <f xml:space="preserve"> 0 + 2.23</f>
        <v>2.23</v>
      </c>
    </row>
    <row r="350" spans="1:7" x14ac:dyDescent="0.25">
      <c r="A350" s="2">
        <v>0</v>
      </c>
      <c r="B350" s="2" t="s">
        <v>18</v>
      </c>
      <c r="C350" s="2">
        <v>2</v>
      </c>
      <c r="D350" s="2">
        <v>1</v>
      </c>
      <c r="F350" t="str">
        <f>CONCATENATE(B350," ",C350, " ",D350)</f>
        <v xml:space="preserve"> parallel-propagate 2 1</v>
      </c>
      <c r="G350" s="3">
        <f xml:space="preserve"> 0 + 5.91</f>
        <v>5.91</v>
      </c>
    </row>
    <row r="351" spans="1:7" x14ac:dyDescent="0.25">
      <c r="A351" s="2">
        <v>0</v>
      </c>
      <c r="B351" s="2" t="s">
        <v>18</v>
      </c>
      <c r="C351" s="2">
        <v>2</v>
      </c>
      <c r="D351" s="2">
        <v>1</v>
      </c>
      <c r="F351" t="str">
        <f>CONCATENATE(B351," ",C351, " ",D351)</f>
        <v xml:space="preserve"> parallel-propagate 2 1</v>
      </c>
      <c r="G351" s="3">
        <f xml:space="preserve"> 0 + 2.13</f>
        <v>2.13</v>
      </c>
    </row>
    <row r="352" spans="1:7" x14ac:dyDescent="0.25">
      <c r="A352" s="2">
        <v>0</v>
      </c>
      <c r="B352" s="2" t="s">
        <v>18</v>
      </c>
      <c r="C352" s="2">
        <v>2</v>
      </c>
      <c r="D352" s="2">
        <v>1</v>
      </c>
      <c r="F352" t="str">
        <f>CONCATENATE(B352," ",C352, " ",D352)</f>
        <v xml:space="preserve"> parallel-propagate 2 1</v>
      </c>
      <c r="G352" s="3">
        <f xml:space="preserve"> 0 + 2.58</f>
        <v>2.58</v>
      </c>
    </row>
    <row r="353" spans="1:7" x14ac:dyDescent="0.25">
      <c r="A353" s="2">
        <v>0</v>
      </c>
      <c r="B353" s="2" t="s">
        <v>18</v>
      </c>
      <c r="C353" s="2">
        <v>2</v>
      </c>
      <c r="D353" s="2">
        <v>1</v>
      </c>
      <c r="F353" t="str">
        <f>CONCATENATE(B353," ",C353, " ",D353)</f>
        <v xml:space="preserve"> parallel-propagate 2 1</v>
      </c>
      <c r="G353" s="3">
        <f xml:space="preserve"> 0 + 5.01</f>
        <v>5.01</v>
      </c>
    </row>
    <row r="354" spans="1:7" x14ac:dyDescent="0.25">
      <c r="A354" s="2">
        <v>0</v>
      </c>
      <c r="B354" s="2" t="s">
        <v>18</v>
      </c>
      <c r="C354" s="2">
        <v>2</v>
      </c>
      <c r="D354" s="2">
        <v>1</v>
      </c>
      <c r="F354" t="str">
        <f>CONCATENATE(B354," ",C354, " ",D354)</f>
        <v xml:space="preserve"> parallel-propagate 2 1</v>
      </c>
      <c r="G354" s="3">
        <f xml:space="preserve"> 0 + 1.92</f>
        <v>1.92</v>
      </c>
    </row>
    <row r="355" spans="1:7" x14ac:dyDescent="0.25">
      <c r="A355" s="2">
        <v>0</v>
      </c>
      <c r="B355" s="2" t="s">
        <v>18</v>
      </c>
      <c r="C355" s="2">
        <v>2</v>
      </c>
      <c r="D355" s="2">
        <v>1</v>
      </c>
      <c r="F355" t="str">
        <f>CONCATENATE(B355," ",C355, " ",D355)</f>
        <v xml:space="preserve"> parallel-propagate 2 1</v>
      </c>
      <c r="G355" s="3">
        <f xml:space="preserve"> 0 + 4.49</f>
        <v>4.49</v>
      </c>
    </row>
    <row r="356" spans="1:7" x14ac:dyDescent="0.25">
      <c r="A356" s="2">
        <v>0</v>
      </c>
      <c r="B356" s="2" t="s">
        <v>18</v>
      </c>
      <c r="C356" s="2">
        <v>2</v>
      </c>
      <c r="D356" s="2">
        <v>1</v>
      </c>
      <c r="F356" t="str">
        <f>CONCATENATE(B356," ",C356, " ",D356)</f>
        <v xml:space="preserve"> parallel-propagate 2 1</v>
      </c>
      <c r="G356" s="3">
        <f xml:space="preserve"> 0 + 6.9</f>
        <v>6.9</v>
      </c>
    </row>
    <row r="357" spans="1:7" x14ac:dyDescent="0.25">
      <c r="A357" s="2">
        <v>0</v>
      </c>
      <c r="B357" s="2" t="s">
        <v>18</v>
      </c>
      <c r="C357" s="2">
        <v>2</v>
      </c>
      <c r="D357" s="2">
        <v>1</v>
      </c>
      <c r="F357" t="str">
        <f>CONCATENATE(B357," ",C357, " ",D357)</f>
        <v xml:space="preserve"> parallel-propagate 2 1</v>
      </c>
      <c r="G357" s="3">
        <f xml:space="preserve"> 0 + 1.77</f>
        <v>1.77</v>
      </c>
    </row>
    <row r="358" spans="1:7" x14ac:dyDescent="0.25">
      <c r="A358" s="2">
        <v>0</v>
      </c>
      <c r="B358" s="2" t="s">
        <v>18</v>
      </c>
      <c r="C358" s="2">
        <v>2</v>
      </c>
      <c r="D358" s="2">
        <v>1</v>
      </c>
      <c r="F358" t="str">
        <f>CONCATENATE(B358," ",C358, " ",D358)</f>
        <v xml:space="preserve"> parallel-propagate 2 1</v>
      </c>
      <c r="G358" s="3">
        <f xml:space="preserve"> 0 + 3.42</f>
        <v>3.42</v>
      </c>
    </row>
    <row r="359" spans="1:7" x14ac:dyDescent="0.25">
      <c r="A359" s="2">
        <v>0</v>
      </c>
      <c r="B359" s="2" t="s">
        <v>18</v>
      </c>
      <c r="C359" s="2">
        <v>2</v>
      </c>
      <c r="D359" s="2">
        <v>1</v>
      </c>
      <c r="F359" t="str">
        <f>CONCATENATE(B359," ",C359, " ",D359)</f>
        <v xml:space="preserve"> parallel-propagate 2 1</v>
      </c>
      <c r="G359" s="3">
        <f xml:space="preserve"> 0 + 6.67</f>
        <v>6.67</v>
      </c>
    </row>
    <row r="360" spans="1:7" x14ac:dyDescent="0.25">
      <c r="A360" s="2">
        <v>0</v>
      </c>
      <c r="B360" s="2" t="s">
        <v>18</v>
      </c>
      <c r="C360" s="2">
        <v>2</v>
      </c>
      <c r="D360" s="2">
        <v>1</v>
      </c>
      <c r="F360" t="str">
        <f>CONCATENATE(B360," ",C360, " ",D360)</f>
        <v xml:space="preserve"> parallel-propagate 2 1</v>
      </c>
      <c r="G360" s="3">
        <f xml:space="preserve"> 0 + 2.56</f>
        <v>2.56</v>
      </c>
    </row>
    <row r="361" spans="1:7" x14ac:dyDescent="0.25">
      <c r="A361" s="2">
        <v>0</v>
      </c>
      <c r="B361" s="2" t="s">
        <v>18</v>
      </c>
      <c r="C361" s="2">
        <v>2</v>
      </c>
      <c r="D361" s="2">
        <v>1</v>
      </c>
      <c r="F361" t="str">
        <f>CONCATENATE(B361," ",C361, " ",D361)</f>
        <v xml:space="preserve"> parallel-propagate 2 1</v>
      </c>
      <c r="G361" s="3">
        <f xml:space="preserve"> 0 + 2.64</f>
        <v>2.64</v>
      </c>
    </row>
    <row r="362" spans="1:7" x14ac:dyDescent="0.25">
      <c r="A362" s="2">
        <v>0</v>
      </c>
      <c r="B362" s="2" t="s">
        <v>18</v>
      </c>
      <c r="C362" s="2">
        <v>2</v>
      </c>
      <c r="D362" s="2">
        <v>1</v>
      </c>
      <c r="F362" t="str">
        <f>CONCATENATE(B362," ",C362, " ",D362)</f>
        <v xml:space="preserve"> parallel-propagate 2 1</v>
      </c>
      <c r="G362" s="3">
        <f xml:space="preserve"> 0 + 5.01</f>
        <v>5.01</v>
      </c>
    </row>
    <row r="363" spans="1:7" x14ac:dyDescent="0.25">
      <c r="A363" s="2">
        <v>0</v>
      </c>
      <c r="B363" s="2" t="s">
        <v>18</v>
      </c>
      <c r="C363" s="2">
        <v>2</v>
      </c>
      <c r="D363" s="2">
        <v>1</v>
      </c>
      <c r="F363" t="str">
        <f>CONCATENATE(B363," ",C363, " ",D363)</f>
        <v xml:space="preserve"> parallel-propagate 2 1</v>
      </c>
      <c r="G363" s="3">
        <f xml:space="preserve"> 0 + 2.87</f>
        <v>2.87</v>
      </c>
    </row>
    <row r="364" spans="1:7" x14ac:dyDescent="0.25">
      <c r="A364" s="2">
        <v>0</v>
      </c>
      <c r="B364" s="2" t="s">
        <v>18</v>
      </c>
      <c r="C364" s="2">
        <v>2</v>
      </c>
      <c r="D364" s="2">
        <v>1</v>
      </c>
      <c r="F364" t="str">
        <f>CONCATENATE(B364," ",C364, " ",D364)</f>
        <v xml:space="preserve"> parallel-propagate 2 1</v>
      </c>
      <c r="G364" s="3">
        <f xml:space="preserve"> 0 + 1.5</f>
        <v>1.5</v>
      </c>
    </row>
    <row r="365" spans="1:7" x14ac:dyDescent="0.25">
      <c r="A365" s="2">
        <v>0</v>
      </c>
      <c r="B365" s="2" t="s">
        <v>18</v>
      </c>
      <c r="C365" s="2">
        <v>2</v>
      </c>
      <c r="D365" s="2">
        <v>1</v>
      </c>
      <c r="F365" t="str">
        <f>CONCATENATE(B365," ",C365, " ",D365)</f>
        <v xml:space="preserve"> parallel-propagate 2 1</v>
      </c>
      <c r="G365" s="3">
        <f xml:space="preserve"> 0 + 7.85</f>
        <v>7.85</v>
      </c>
    </row>
    <row r="366" spans="1:7" x14ac:dyDescent="0.25">
      <c r="A366" s="2">
        <v>0</v>
      </c>
      <c r="B366" s="2" t="s">
        <v>18</v>
      </c>
      <c r="C366" s="2">
        <v>2</v>
      </c>
      <c r="D366" s="2">
        <v>1</v>
      </c>
      <c r="F366" t="str">
        <f>CONCATENATE(B366," ",C366, " ",D366)</f>
        <v xml:space="preserve"> parallel-propagate 2 1</v>
      </c>
      <c r="G366" s="3">
        <f xml:space="preserve"> 0 + 4.05</f>
        <v>4.05</v>
      </c>
    </row>
    <row r="367" spans="1:7" x14ac:dyDescent="0.25">
      <c r="A367" s="2">
        <v>0</v>
      </c>
      <c r="B367" s="2" t="s">
        <v>18</v>
      </c>
      <c r="C367" s="2">
        <v>2</v>
      </c>
      <c r="D367" s="2">
        <v>1</v>
      </c>
      <c r="F367" t="str">
        <f>CONCATENATE(B367," ",C367, " ",D367)</f>
        <v xml:space="preserve"> parallel-propagate 2 1</v>
      </c>
      <c r="G367" s="3">
        <f xml:space="preserve"> 0 + 1.33</f>
        <v>1.33</v>
      </c>
    </row>
    <row r="368" spans="1:7" x14ac:dyDescent="0.25">
      <c r="A368" s="2">
        <v>0</v>
      </c>
      <c r="B368" s="2" t="s">
        <v>18</v>
      </c>
      <c r="C368" s="2">
        <v>2</v>
      </c>
      <c r="D368" s="2">
        <v>1</v>
      </c>
      <c r="F368" t="str">
        <f>CONCATENATE(B368," ",C368, " ",D368)</f>
        <v xml:space="preserve"> parallel-propagate 2 1</v>
      </c>
      <c r="G368" s="3">
        <f xml:space="preserve"> 0 + 6.43</f>
        <v>6.43</v>
      </c>
    </row>
    <row r="369" spans="1:7" x14ac:dyDescent="0.25">
      <c r="A369" s="2">
        <v>0</v>
      </c>
      <c r="B369" s="2" t="s">
        <v>18</v>
      </c>
      <c r="C369" s="2">
        <v>2</v>
      </c>
      <c r="D369" s="2">
        <v>1</v>
      </c>
      <c r="F369" t="str">
        <f>CONCATENATE(B369," ",C369, " ",D369)</f>
        <v xml:space="preserve"> parallel-propagate 2 1</v>
      </c>
      <c r="G369" s="3">
        <f xml:space="preserve"> 0 + 2.24</f>
        <v>2.2400000000000002</v>
      </c>
    </row>
    <row r="370" spans="1:7" x14ac:dyDescent="0.25">
      <c r="A370" s="2">
        <v>0</v>
      </c>
      <c r="B370" s="2" t="s">
        <v>18</v>
      </c>
      <c r="C370" s="2">
        <v>2</v>
      </c>
      <c r="D370" s="2">
        <v>1</v>
      </c>
      <c r="F370" t="str">
        <f>CONCATENATE(B370," ",C370, " ",D370)</f>
        <v xml:space="preserve"> parallel-propagate 2 1</v>
      </c>
      <c r="G370" s="3">
        <f xml:space="preserve"> 0 + 2.6</f>
        <v>2.6</v>
      </c>
    </row>
    <row r="371" spans="1:7" x14ac:dyDescent="0.25">
      <c r="A371" s="2">
        <v>0</v>
      </c>
      <c r="B371" s="2" t="s">
        <v>18</v>
      </c>
      <c r="C371" s="2">
        <v>2</v>
      </c>
      <c r="D371" s="2">
        <v>1</v>
      </c>
      <c r="F371" t="str">
        <f>CONCATENATE(B371," ",C371, " ",D371)</f>
        <v xml:space="preserve"> parallel-propagate 2 1</v>
      </c>
      <c r="G371" s="3">
        <f xml:space="preserve"> 0 + 7.11</f>
        <v>7.11</v>
      </c>
    </row>
    <row r="372" spans="1:7" x14ac:dyDescent="0.25">
      <c r="A372" s="2">
        <v>0</v>
      </c>
      <c r="B372" s="2" t="s">
        <v>18</v>
      </c>
      <c r="C372" s="2">
        <v>2</v>
      </c>
      <c r="D372" s="2">
        <v>1</v>
      </c>
      <c r="F372" t="str">
        <f>CONCATENATE(B372," ",C372, " ",D372)</f>
        <v xml:space="preserve"> parallel-propagate 2 1</v>
      </c>
      <c r="G372" s="3">
        <f xml:space="preserve"> 0 + 1.94</f>
        <v>1.94</v>
      </c>
    </row>
    <row r="373" spans="1:7" x14ac:dyDescent="0.25">
      <c r="A373" s="2">
        <v>0</v>
      </c>
      <c r="B373" s="2" t="s">
        <v>18</v>
      </c>
      <c r="C373" s="2">
        <v>2</v>
      </c>
      <c r="D373" s="2">
        <v>1</v>
      </c>
      <c r="F373" t="str">
        <f>CONCATENATE(B373," ",C373, " ",D373)</f>
        <v xml:space="preserve"> parallel-propagate 2 1</v>
      </c>
      <c r="G373" s="3">
        <f xml:space="preserve"> 0 + 2.63</f>
        <v>2.63</v>
      </c>
    </row>
    <row r="374" spans="1:7" x14ac:dyDescent="0.25">
      <c r="A374" s="2">
        <v>0</v>
      </c>
      <c r="B374" s="2" t="s">
        <v>18</v>
      </c>
      <c r="C374" s="2">
        <v>2</v>
      </c>
      <c r="D374" s="2">
        <v>1</v>
      </c>
      <c r="F374" t="str">
        <f>CONCATENATE(B374," ",C374, " ",D374)</f>
        <v xml:space="preserve"> parallel-propagate 2 1</v>
      </c>
      <c r="G374" s="3">
        <f xml:space="preserve"> 0 + 6.97</f>
        <v>6.97</v>
      </c>
    </row>
    <row r="375" spans="1:7" x14ac:dyDescent="0.25">
      <c r="A375" s="2">
        <v>0</v>
      </c>
      <c r="B375" s="2" t="s">
        <v>18</v>
      </c>
      <c r="C375" s="2">
        <v>2</v>
      </c>
      <c r="D375" s="2">
        <v>1</v>
      </c>
      <c r="F375" t="str">
        <f>CONCATENATE(B375," ",C375, " ",D375)</f>
        <v xml:space="preserve"> parallel-propagate 2 1</v>
      </c>
      <c r="G375" s="3">
        <f xml:space="preserve"> 0 + 1.14</f>
        <v>1.1399999999999999</v>
      </c>
    </row>
    <row r="376" spans="1:7" x14ac:dyDescent="0.25">
      <c r="A376" s="2">
        <v>0</v>
      </c>
      <c r="B376" s="2" t="s">
        <v>18</v>
      </c>
      <c r="C376" s="2">
        <v>2</v>
      </c>
      <c r="D376" s="2">
        <v>1</v>
      </c>
      <c r="F376" t="str">
        <f>CONCATENATE(B376," ",C376, " ",D376)</f>
        <v xml:space="preserve"> parallel-propagate 2 1</v>
      </c>
      <c r="G376" s="3">
        <f xml:space="preserve"> 0 + 2.9</f>
        <v>2.9</v>
      </c>
    </row>
    <row r="377" spans="1:7" x14ac:dyDescent="0.25">
      <c r="A377" s="2">
        <v>0</v>
      </c>
      <c r="B377" s="2" t="s">
        <v>18</v>
      </c>
      <c r="C377" s="2">
        <v>2</v>
      </c>
      <c r="D377" s="2">
        <v>1</v>
      </c>
      <c r="F377" t="str">
        <f>CONCATENATE(B377," ",C377, " ",D377)</f>
        <v xml:space="preserve"> parallel-propagate 2 1</v>
      </c>
      <c r="G377" s="3">
        <f xml:space="preserve"> 0 + 5.37</f>
        <v>5.37</v>
      </c>
    </row>
    <row r="378" spans="1:7" x14ac:dyDescent="0.25">
      <c r="A378" s="2">
        <v>0</v>
      </c>
      <c r="B378" s="2" t="s">
        <v>18</v>
      </c>
      <c r="C378" s="2">
        <v>2</v>
      </c>
      <c r="D378" s="2">
        <v>1</v>
      </c>
      <c r="F378" t="str">
        <f>CONCATENATE(B378," ",C378, " ",D378)</f>
        <v xml:space="preserve"> parallel-propagate 2 1</v>
      </c>
      <c r="G378" s="3">
        <f xml:space="preserve"> 0 + 1.24</f>
        <v>1.24</v>
      </c>
    </row>
    <row r="379" spans="1:7" x14ac:dyDescent="0.25">
      <c r="A379" s="2">
        <v>0</v>
      </c>
      <c r="B379" s="2" t="s">
        <v>18</v>
      </c>
      <c r="C379" s="2">
        <v>2</v>
      </c>
      <c r="D379" s="2">
        <v>1</v>
      </c>
      <c r="F379" t="str">
        <f>CONCATENATE(B379," ",C379, " ",D379)</f>
        <v xml:space="preserve"> parallel-propagate 2 1</v>
      </c>
      <c r="G379" s="3">
        <f xml:space="preserve"> 0 + 2.1</f>
        <v>2.1</v>
      </c>
    </row>
    <row r="380" spans="1:7" x14ac:dyDescent="0.25">
      <c r="A380" s="2">
        <v>0</v>
      </c>
      <c r="B380" s="2" t="s">
        <v>18</v>
      </c>
      <c r="C380" s="2">
        <v>2</v>
      </c>
      <c r="D380" s="2">
        <v>1</v>
      </c>
      <c r="F380" t="str">
        <f>CONCATENATE(B380," ",C380, " ",D380)</f>
        <v xml:space="preserve"> parallel-propagate 2 1</v>
      </c>
      <c r="G380" s="3">
        <f xml:space="preserve"> 0 + 7.58</f>
        <v>7.58</v>
      </c>
    </row>
    <row r="381" spans="1:7" x14ac:dyDescent="0.25">
      <c r="A381" s="2">
        <v>0</v>
      </c>
      <c r="B381" s="2" t="s">
        <v>18</v>
      </c>
      <c r="C381" s="2">
        <v>2</v>
      </c>
      <c r="D381" s="2">
        <v>1</v>
      </c>
      <c r="F381" t="str">
        <f>CONCATENATE(B381," ",C381, " ",D381)</f>
        <v xml:space="preserve"> parallel-propagate 2 1</v>
      </c>
      <c r="G381" s="3">
        <f xml:space="preserve"> 0 + 2.48</f>
        <v>2.48</v>
      </c>
    </row>
    <row r="382" spans="1:7" x14ac:dyDescent="0.25">
      <c r="A382" s="2">
        <v>0</v>
      </c>
      <c r="B382" s="2" t="s">
        <v>18</v>
      </c>
      <c r="C382" s="2">
        <v>2</v>
      </c>
      <c r="D382" s="2">
        <v>1</v>
      </c>
      <c r="F382" t="str">
        <f>CONCATENATE(B382," ",C382, " ",D382)</f>
        <v xml:space="preserve"> parallel-propagate 2 1</v>
      </c>
      <c r="G382" s="3">
        <f xml:space="preserve"> 0 + 1.92</f>
        <v>1.92</v>
      </c>
    </row>
    <row r="383" spans="1:7" x14ac:dyDescent="0.25">
      <c r="A383" s="2">
        <v>0</v>
      </c>
      <c r="B383" s="2" t="s">
        <v>18</v>
      </c>
      <c r="C383" s="2">
        <v>2</v>
      </c>
      <c r="D383" s="2">
        <v>1</v>
      </c>
      <c r="F383" t="str">
        <f>CONCATENATE(B383," ",C383, " ",D383)</f>
        <v xml:space="preserve"> parallel-propagate 2 1</v>
      </c>
      <c r="G383" s="3">
        <f xml:space="preserve"> 0 + 7.41</f>
        <v>7.41</v>
      </c>
    </row>
    <row r="384" spans="1:7" x14ac:dyDescent="0.25">
      <c r="A384" s="2">
        <v>0</v>
      </c>
      <c r="B384" s="2" t="s">
        <v>18</v>
      </c>
      <c r="C384" s="2">
        <v>2</v>
      </c>
      <c r="D384" s="2">
        <v>1</v>
      </c>
      <c r="F384" t="str">
        <f>CONCATENATE(B384," ",C384, " ",D384)</f>
        <v xml:space="preserve"> parallel-propagate 2 1</v>
      </c>
      <c r="G384" s="3">
        <f xml:space="preserve"> 0 + 2.91</f>
        <v>2.91</v>
      </c>
    </row>
    <row r="385" spans="1:7" x14ac:dyDescent="0.25">
      <c r="A385" s="2">
        <v>0</v>
      </c>
      <c r="B385" s="2" t="s">
        <v>18</v>
      </c>
      <c r="C385" s="2">
        <v>2</v>
      </c>
      <c r="D385" s="2">
        <v>1</v>
      </c>
      <c r="F385" t="str">
        <f>CONCATENATE(B385," ",C385, " ",D385)</f>
        <v xml:space="preserve"> parallel-propagate 2 1</v>
      </c>
      <c r="G385" s="3">
        <f xml:space="preserve"> 0 + 3.71</f>
        <v>3.71</v>
      </c>
    </row>
    <row r="386" spans="1:7" x14ac:dyDescent="0.25">
      <c r="A386" s="2">
        <v>0</v>
      </c>
      <c r="B386" s="2" t="s">
        <v>18</v>
      </c>
      <c r="C386" s="2">
        <v>2</v>
      </c>
      <c r="D386" s="2">
        <v>1</v>
      </c>
      <c r="F386" t="str">
        <f>CONCATENATE(B386," ",C386, " ",D386)</f>
        <v xml:space="preserve"> parallel-propagate 2 1</v>
      </c>
      <c r="G386" s="3">
        <f xml:space="preserve"> 0 + 7.32</f>
        <v>7.32</v>
      </c>
    </row>
    <row r="387" spans="1:7" x14ac:dyDescent="0.25">
      <c r="A387" s="2">
        <v>0</v>
      </c>
      <c r="B387" s="2" t="s">
        <v>18</v>
      </c>
      <c r="C387" s="2">
        <v>2</v>
      </c>
      <c r="D387" s="2">
        <v>1</v>
      </c>
      <c r="F387" t="str">
        <f>CONCATENATE(B387," ",C387, " ",D387)</f>
        <v xml:space="preserve"> parallel-propagate 2 1</v>
      </c>
      <c r="G387" s="3">
        <f xml:space="preserve"> 0 + 2.69</f>
        <v>2.69</v>
      </c>
    </row>
    <row r="388" spans="1:7" x14ac:dyDescent="0.25">
      <c r="A388" s="2">
        <v>0</v>
      </c>
      <c r="B388" s="2" t="s">
        <v>18</v>
      </c>
      <c r="C388" s="2">
        <v>2</v>
      </c>
      <c r="D388" s="2">
        <v>1</v>
      </c>
      <c r="F388" t="str">
        <f>CONCATENATE(B388," ",C388, " ",D388)</f>
        <v xml:space="preserve"> parallel-propagate 2 1</v>
      </c>
      <c r="G388" s="3">
        <f xml:space="preserve"> 0 + 2.86</f>
        <v>2.86</v>
      </c>
    </row>
    <row r="389" spans="1:7" x14ac:dyDescent="0.25">
      <c r="A389" s="2">
        <v>0</v>
      </c>
      <c r="B389" s="2" t="s">
        <v>18</v>
      </c>
      <c r="C389" s="2">
        <v>2</v>
      </c>
      <c r="D389" s="2">
        <v>1</v>
      </c>
      <c r="F389" t="str">
        <f>CONCATENATE(B389," ",C389, " ",D389)</f>
        <v xml:space="preserve"> parallel-propagate 2 1</v>
      </c>
      <c r="G389" s="3">
        <f xml:space="preserve"> 0 + 6.43</f>
        <v>6.43</v>
      </c>
    </row>
    <row r="390" spans="1:7" x14ac:dyDescent="0.25">
      <c r="A390" s="2">
        <v>0</v>
      </c>
      <c r="B390" s="2" t="s">
        <v>18</v>
      </c>
      <c r="C390" s="2">
        <v>2</v>
      </c>
      <c r="D390" s="2">
        <v>1</v>
      </c>
      <c r="F390" t="str">
        <f>CONCATENATE(B390," ",C390, " ",D390)</f>
        <v xml:space="preserve"> parallel-propagate 2 1</v>
      </c>
      <c r="G390" s="3">
        <f xml:space="preserve"> 0 + 2.44</f>
        <v>2.44</v>
      </c>
    </row>
    <row r="391" spans="1:7" x14ac:dyDescent="0.25">
      <c r="A391" s="2">
        <v>0</v>
      </c>
      <c r="B391" s="2" t="s">
        <v>18</v>
      </c>
      <c r="C391" s="2">
        <v>2</v>
      </c>
      <c r="D391" s="2">
        <v>1</v>
      </c>
      <c r="F391" t="str">
        <f>CONCATENATE(B391," ",C391, " ",D391)</f>
        <v xml:space="preserve"> parallel-propagate 2 1</v>
      </c>
      <c r="G391" s="3">
        <f xml:space="preserve"> 0 + 2.07</f>
        <v>2.0699999999999998</v>
      </c>
    </row>
    <row r="392" spans="1:7" x14ac:dyDescent="0.25">
      <c r="A392" s="2">
        <v>0</v>
      </c>
      <c r="B392" s="2" t="s">
        <v>18</v>
      </c>
      <c r="C392" s="2">
        <v>2</v>
      </c>
      <c r="D392" s="2">
        <v>1</v>
      </c>
      <c r="F392" t="str">
        <f>CONCATENATE(B392," ",C392, " ",D392)</f>
        <v xml:space="preserve"> parallel-propagate 2 1</v>
      </c>
      <c r="G392" s="3">
        <f xml:space="preserve"> 0 + 7.34</f>
        <v>7.34</v>
      </c>
    </row>
    <row r="393" spans="1:7" x14ac:dyDescent="0.25">
      <c r="A393" s="2">
        <v>0</v>
      </c>
      <c r="B393" s="2" t="s">
        <v>18</v>
      </c>
      <c r="C393" s="2">
        <v>2</v>
      </c>
      <c r="D393" s="2">
        <v>1</v>
      </c>
      <c r="F393" t="str">
        <f>CONCATENATE(B393," ",C393, " ",D393)</f>
        <v xml:space="preserve"> parallel-propagate 2 1</v>
      </c>
      <c r="G393" s="3">
        <f xml:space="preserve"> 0 + 2.14</f>
        <v>2.14</v>
      </c>
    </row>
    <row r="394" spans="1:7" x14ac:dyDescent="0.25">
      <c r="A394" s="2">
        <v>0</v>
      </c>
      <c r="B394" s="2" t="s">
        <v>18</v>
      </c>
      <c r="C394" s="2">
        <v>2</v>
      </c>
      <c r="D394" s="2">
        <v>1</v>
      </c>
      <c r="F394" t="str">
        <f>CONCATENATE(B394," ",C394, " ",D394)</f>
        <v xml:space="preserve"> parallel-propagate 2 1</v>
      </c>
      <c r="G394" s="3">
        <f xml:space="preserve"> 0 + 3.44</f>
        <v>3.44</v>
      </c>
    </row>
    <row r="395" spans="1:7" x14ac:dyDescent="0.25">
      <c r="A395" s="2">
        <v>0</v>
      </c>
      <c r="B395" s="2" t="s">
        <v>18</v>
      </c>
      <c r="C395" s="2">
        <v>2</v>
      </c>
      <c r="D395" s="2">
        <v>1</v>
      </c>
      <c r="F395" t="str">
        <f>CONCATENATE(B395," ",C395, " ",D395)</f>
        <v xml:space="preserve"> parallel-propagate 2 1</v>
      </c>
      <c r="G395" s="3">
        <f xml:space="preserve"> 0 + 6.5</f>
        <v>6.5</v>
      </c>
    </row>
    <row r="396" spans="1:7" x14ac:dyDescent="0.25">
      <c r="A396" s="2">
        <v>0</v>
      </c>
      <c r="B396" s="2" t="s">
        <v>18</v>
      </c>
      <c r="C396" s="2">
        <v>2</v>
      </c>
      <c r="D396" s="2">
        <v>1</v>
      </c>
      <c r="F396" t="str">
        <f>CONCATENATE(B396," ",C396, " ",D396)</f>
        <v xml:space="preserve"> parallel-propagate 2 1</v>
      </c>
      <c r="G396" s="3">
        <f xml:space="preserve"> 0 + 1.89</f>
        <v>1.89</v>
      </c>
    </row>
    <row r="397" spans="1:7" x14ac:dyDescent="0.25">
      <c r="A397" s="2">
        <v>0</v>
      </c>
      <c r="B397" s="2" t="s">
        <v>18</v>
      </c>
      <c r="C397" s="2">
        <v>2</v>
      </c>
      <c r="D397" s="2">
        <v>1</v>
      </c>
      <c r="F397" t="str">
        <f>CONCATENATE(B397," ",C397, " ",D397)</f>
        <v xml:space="preserve"> parallel-propagate 2 1</v>
      </c>
      <c r="G397" s="3">
        <f xml:space="preserve"> 0 + 2.78</f>
        <v>2.78</v>
      </c>
    </row>
    <row r="398" spans="1:7" x14ac:dyDescent="0.25">
      <c r="A398" s="2">
        <v>0</v>
      </c>
      <c r="B398" s="2" t="s">
        <v>18</v>
      </c>
      <c r="C398" s="2">
        <v>2</v>
      </c>
      <c r="D398" s="2">
        <v>1</v>
      </c>
      <c r="F398" t="str">
        <f>CONCATENATE(B398," ",C398, " ",D398)</f>
        <v xml:space="preserve"> parallel-propagate 2 1</v>
      </c>
      <c r="G398" s="3">
        <f xml:space="preserve"> 0 + 8.91</f>
        <v>8.91</v>
      </c>
    </row>
    <row r="399" spans="1:7" x14ac:dyDescent="0.25">
      <c r="A399" s="2">
        <v>0</v>
      </c>
      <c r="B399" s="2" t="s">
        <v>18</v>
      </c>
      <c r="C399" s="2">
        <v>2</v>
      </c>
      <c r="D399" s="2">
        <v>1</v>
      </c>
      <c r="F399" t="str">
        <f>CONCATENATE(B399," ",C399, " ",D399)</f>
        <v xml:space="preserve"> parallel-propagate 2 1</v>
      </c>
      <c r="G399" s="3">
        <f xml:space="preserve"> 0 + 3.67</f>
        <v>3.67</v>
      </c>
    </row>
    <row r="400" spans="1:7" x14ac:dyDescent="0.25">
      <c r="A400" s="2">
        <v>0</v>
      </c>
      <c r="B400" s="2" t="s">
        <v>18</v>
      </c>
      <c r="C400" s="2">
        <v>2</v>
      </c>
      <c r="D400" s="2">
        <v>1</v>
      </c>
      <c r="F400" t="str">
        <f>CONCATENATE(B400," ",C400, " ",D400)</f>
        <v xml:space="preserve"> parallel-propagate 2 1</v>
      </c>
      <c r="G400" s="3">
        <f xml:space="preserve"> 0 + 5.17</f>
        <v>5.17</v>
      </c>
    </row>
    <row r="401" spans="1:7" x14ac:dyDescent="0.25">
      <c r="A401" s="2">
        <v>0</v>
      </c>
      <c r="B401" s="2" t="s">
        <v>18</v>
      </c>
      <c r="C401" s="2">
        <v>2</v>
      </c>
      <c r="D401" s="2">
        <v>1</v>
      </c>
      <c r="F401" t="str">
        <f>CONCATENATE(B401," ",C401, " ",D401)</f>
        <v xml:space="preserve"> parallel-propagate 2 1</v>
      </c>
      <c r="G401" s="3">
        <f xml:space="preserve"> 0 + 6.16</f>
        <v>6.16</v>
      </c>
    </row>
    <row r="402" spans="1:7" x14ac:dyDescent="0.25">
      <c r="A402" s="2">
        <v>0</v>
      </c>
      <c r="B402" s="2" t="s">
        <v>18</v>
      </c>
      <c r="C402" s="2">
        <v>2</v>
      </c>
      <c r="D402" s="2">
        <v>1</v>
      </c>
      <c r="F402" t="str">
        <f>CONCATENATE(B402," ",C402, " ",D402)</f>
        <v xml:space="preserve"> parallel-propagate 2 1</v>
      </c>
      <c r="G402" s="3">
        <f xml:space="preserve"> 0 + 3.54</f>
        <v>3.54</v>
      </c>
    </row>
    <row r="403" spans="1:7" x14ac:dyDescent="0.25">
      <c r="A403" s="2">
        <v>0</v>
      </c>
      <c r="B403" s="2" t="s">
        <v>18</v>
      </c>
      <c r="C403" s="2">
        <v>2</v>
      </c>
      <c r="D403" s="2">
        <v>1</v>
      </c>
      <c r="F403" t="str">
        <f>CONCATENATE(B403," ",C403, " ",D403)</f>
        <v xml:space="preserve"> parallel-propagate 2 1</v>
      </c>
      <c r="G403" s="3">
        <f xml:space="preserve"> 0 + 3.39</f>
        <v>3.39</v>
      </c>
    </row>
    <row r="404" spans="1:7" x14ac:dyDescent="0.25">
      <c r="A404" s="2">
        <v>0</v>
      </c>
      <c r="B404" s="2" t="s">
        <v>18</v>
      </c>
      <c r="C404" s="2">
        <v>2</v>
      </c>
      <c r="D404" s="2">
        <v>1</v>
      </c>
      <c r="F404" t="str">
        <f>CONCATENATE(B404," ",C404, " ",D404)</f>
        <v xml:space="preserve"> parallel-propagate 2 1</v>
      </c>
      <c r="G404" s="3">
        <f xml:space="preserve"> 0 + 7.91</f>
        <v>7.91</v>
      </c>
    </row>
    <row r="405" spans="1:7" x14ac:dyDescent="0.25">
      <c r="A405" s="2">
        <v>0</v>
      </c>
      <c r="B405" s="2" t="s">
        <v>18</v>
      </c>
      <c r="C405" s="2">
        <v>2</v>
      </c>
      <c r="D405" s="2">
        <v>1</v>
      </c>
      <c r="F405" t="str">
        <f>CONCATENATE(B405," ",C405, " ",D405)</f>
        <v xml:space="preserve"> parallel-propagate 2 1</v>
      </c>
      <c r="G405" s="3">
        <f xml:space="preserve"> 0 + 0.39</f>
        <v>0.39</v>
      </c>
    </row>
    <row r="406" spans="1:7" x14ac:dyDescent="0.25">
      <c r="A406" s="2">
        <v>0</v>
      </c>
      <c r="B406" s="2" t="s">
        <v>18</v>
      </c>
      <c r="C406" s="2">
        <v>2</v>
      </c>
      <c r="D406" s="2">
        <v>1</v>
      </c>
      <c r="F406" t="str">
        <f>CONCATENATE(B406," ",C406, " ",D406)</f>
        <v xml:space="preserve"> parallel-propagate 2 1</v>
      </c>
      <c r="G406" s="3">
        <f xml:space="preserve"> 0 + 2.38</f>
        <v>2.38</v>
      </c>
    </row>
    <row r="407" spans="1:7" x14ac:dyDescent="0.25">
      <c r="A407" s="2">
        <v>0</v>
      </c>
      <c r="B407" s="2" t="s">
        <v>18</v>
      </c>
      <c r="C407" s="2">
        <v>2</v>
      </c>
      <c r="D407" s="2">
        <v>1</v>
      </c>
      <c r="F407" t="str">
        <f>CONCATENATE(B407," ",C407, " ",D407)</f>
        <v xml:space="preserve"> parallel-propagate 2 1</v>
      </c>
      <c r="G407" s="3">
        <f xml:space="preserve"> 0 + 6.81</f>
        <v>6.81</v>
      </c>
    </row>
    <row r="408" spans="1:7" x14ac:dyDescent="0.25">
      <c r="A408" s="2">
        <v>0</v>
      </c>
      <c r="B408" s="2" t="s">
        <v>18</v>
      </c>
      <c r="C408" s="2">
        <v>2</v>
      </c>
      <c r="D408" s="2">
        <v>1</v>
      </c>
      <c r="F408" t="str">
        <f>CONCATENATE(B408," ",C408, " ",D408)</f>
        <v xml:space="preserve"> parallel-propagate 2 1</v>
      </c>
      <c r="G408" s="3">
        <f xml:space="preserve"> 0 + 1.98</f>
        <v>1.98</v>
      </c>
    </row>
    <row r="409" spans="1:7" x14ac:dyDescent="0.25">
      <c r="A409" s="2">
        <v>0</v>
      </c>
      <c r="B409" s="2" t="s">
        <v>18</v>
      </c>
      <c r="C409" s="2">
        <v>2</v>
      </c>
      <c r="D409" s="2">
        <v>1</v>
      </c>
      <c r="F409" t="str">
        <f>CONCATENATE(B409," ",C409, " ",D409)</f>
        <v xml:space="preserve"> parallel-propagate 2 1</v>
      </c>
      <c r="G409" s="3">
        <f xml:space="preserve"> 0 + 3.19</f>
        <v>3.19</v>
      </c>
    </row>
    <row r="410" spans="1:7" x14ac:dyDescent="0.25">
      <c r="A410" s="2">
        <v>0</v>
      </c>
      <c r="B410" s="2" t="s">
        <v>18</v>
      </c>
      <c r="C410" s="2">
        <v>2</v>
      </c>
      <c r="D410" s="2">
        <v>1</v>
      </c>
      <c r="F410" t="str">
        <f>CONCATENATE(B410," ",C410, " ",D410)</f>
        <v xml:space="preserve"> parallel-propagate 2 1</v>
      </c>
      <c r="G410" s="3">
        <f xml:space="preserve"> 0 + 7.68</f>
        <v>7.68</v>
      </c>
    </row>
    <row r="411" spans="1:7" x14ac:dyDescent="0.25">
      <c r="A411" s="2">
        <v>0</v>
      </c>
      <c r="B411" s="2" t="s">
        <v>18</v>
      </c>
      <c r="C411" s="2">
        <v>2</v>
      </c>
      <c r="D411" s="2">
        <v>1</v>
      </c>
      <c r="F411" t="str">
        <f>CONCATENATE(B411," ",C411, " ",D411)</f>
        <v xml:space="preserve"> parallel-propagate 2 1</v>
      </c>
      <c r="G411" s="3">
        <f xml:space="preserve"> 0 + 2.73</f>
        <v>2.73</v>
      </c>
    </row>
    <row r="412" spans="1:7" x14ac:dyDescent="0.25">
      <c r="A412" s="2">
        <v>0</v>
      </c>
      <c r="B412" s="2" t="s">
        <v>18</v>
      </c>
      <c r="C412" s="2">
        <v>2</v>
      </c>
      <c r="D412" s="2">
        <v>1</v>
      </c>
      <c r="F412" t="str">
        <f>CONCATENATE(B412," ",C412, " ",D412)</f>
        <v xml:space="preserve"> parallel-propagate 2 1</v>
      </c>
      <c r="G412" s="3">
        <f xml:space="preserve"> 0 + 4.07</f>
        <v>4.07</v>
      </c>
    </row>
    <row r="413" spans="1:7" x14ac:dyDescent="0.25">
      <c r="A413" s="2">
        <v>0</v>
      </c>
      <c r="B413" s="2" t="s">
        <v>18</v>
      </c>
      <c r="C413" s="2">
        <v>2</v>
      </c>
      <c r="D413" s="2">
        <v>1</v>
      </c>
      <c r="F413" t="str">
        <f>CONCATENATE(B413," ",C413, " ",D413)</f>
        <v xml:space="preserve"> parallel-propagate 2 1</v>
      </c>
      <c r="G413" s="3">
        <f xml:space="preserve"> 0 + 9.2</f>
        <v>9.1999999999999993</v>
      </c>
    </row>
    <row r="414" spans="1:7" x14ac:dyDescent="0.25">
      <c r="A414" s="2">
        <v>0</v>
      </c>
      <c r="B414" s="2" t="s">
        <v>18</v>
      </c>
      <c r="C414" s="2">
        <v>2</v>
      </c>
      <c r="D414" s="2">
        <v>1</v>
      </c>
      <c r="F414" t="str">
        <f>CONCATENATE(B414," ",C414, " ",D414)</f>
        <v xml:space="preserve"> parallel-propagate 2 1</v>
      </c>
      <c r="G414" s="3">
        <f xml:space="preserve"> 0 + 2.86</f>
        <v>2.86</v>
      </c>
    </row>
    <row r="415" spans="1:7" x14ac:dyDescent="0.25">
      <c r="A415" s="2">
        <v>0</v>
      </c>
      <c r="B415" s="2" t="s">
        <v>18</v>
      </c>
      <c r="C415" s="2">
        <v>2</v>
      </c>
      <c r="D415" s="2">
        <v>1</v>
      </c>
      <c r="F415" t="str">
        <f>CONCATENATE(B415," ",C415, " ",D415)</f>
        <v xml:space="preserve"> parallel-propagate 2 1</v>
      </c>
      <c r="G415" s="3">
        <f xml:space="preserve"> 0 + 3.34</f>
        <v>3.34</v>
      </c>
    </row>
    <row r="416" spans="1:7" x14ac:dyDescent="0.25">
      <c r="A416" s="2">
        <v>0</v>
      </c>
      <c r="B416" s="2" t="s">
        <v>18</v>
      </c>
      <c r="C416" s="2">
        <v>2</v>
      </c>
      <c r="D416" s="2">
        <v>1</v>
      </c>
      <c r="F416" t="str">
        <f>CONCATENATE(B416," ",C416, " ",D416)</f>
        <v xml:space="preserve"> parallel-propagate 2 1</v>
      </c>
      <c r="G416" s="3">
        <f xml:space="preserve"> 0 + 9.66</f>
        <v>9.66</v>
      </c>
    </row>
    <row r="417" spans="1:7" x14ac:dyDescent="0.25">
      <c r="A417" s="2">
        <v>0</v>
      </c>
      <c r="B417" s="2" t="s">
        <v>18</v>
      </c>
      <c r="C417" s="2">
        <v>2</v>
      </c>
      <c r="D417" s="2">
        <v>1</v>
      </c>
      <c r="F417" t="str">
        <f>CONCATENATE(B417," ",C417, " ",D417)</f>
        <v xml:space="preserve"> parallel-propagate 2 1</v>
      </c>
      <c r="G417" s="3">
        <f xml:space="preserve"> 0 + 3.78</f>
        <v>3.78</v>
      </c>
    </row>
    <row r="418" spans="1:7" x14ac:dyDescent="0.25">
      <c r="A418" s="2">
        <v>0</v>
      </c>
      <c r="B418" s="2" t="s">
        <v>18</v>
      </c>
      <c r="C418" s="2">
        <v>2</v>
      </c>
      <c r="D418" s="2">
        <v>1</v>
      </c>
      <c r="F418" t="str">
        <f>CONCATENATE(B418," ",C418, " ",D418)</f>
        <v xml:space="preserve"> parallel-propagate 2 1</v>
      </c>
      <c r="G418" s="3">
        <f xml:space="preserve"> 0 + 4.4</f>
        <v>4.4000000000000004</v>
      </c>
    </row>
    <row r="419" spans="1:7" x14ac:dyDescent="0.25">
      <c r="A419" s="2">
        <v>0</v>
      </c>
      <c r="B419" s="2" t="s">
        <v>18</v>
      </c>
      <c r="C419" s="2">
        <v>2</v>
      </c>
      <c r="D419" s="2">
        <v>1</v>
      </c>
      <c r="F419" t="str">
        <f>CONCATENATE(B419," ",C419, " ",D419)</f>
        <v xml:space="preserve"> parallel-propagate 2 1</v>
      </c>
      <c r="G419" s="3">
        <f xml:space="preserve"> 0 + 11.52</f>
        <v>11.52</v>
      </c>
    </row>
    <row r="420" spans="1:7" x14ac:dyDescent="0.25">
      <c r="A420" s="2">
        <v>0</v>
      </c>
      <c r="B420" s="2" t="s">
        <v>18</v>
      </c>
      <c r="C420" s="2">
        <v>2</v>
      </c>
      <c r="D420" s="2">
        <v>1</v>
      </c>
      <c r="F420" t="str">
        <f>CONCATENATE(B420," ",C420, " ",D420)</f>
        <v xml:space="preserve"> parallel-propagate 2 1</v>
      </c>
      <c r="G420" s="3">
        <f xml:space="preserve"> 0 + 3.34</f>
        <v>3.34</v>
      </c>
    </row>
    <row r="421" spans="1:7" x14ac:dyDescent="0.25">
      <c r="A421" s="2">
        <v>0</v>
      </c>
      <c r="B421" s="2" t="s">
        <v>18</v>
      </c>
      <c r="C421" s="2">
        <v>2</v>
      </c>
      <c r="D421" s="2">
        <v>1</v>
      </c>
      <c r="F421" t="str">
        <f>CONCATENATE(B421," ",C421, " ",D421)</f>
        <v xml:space="preserve"> parallel-propagate 2 1</v>
      </c>
      <c r="G421" s="3">
        <f xml:space="preserve"> 0 + 3.7</f>
        <v>3.7</v>
      </c>
    </row>
    <row r="422" spans="1:7" x14ac:dyDescent="0.25">
      <c r="A422" s="2">
        <v>0</v>
      </c>
      <c r="B422" s="2" t="s">
        <v>18</v>
      </c>
      <c r="C422" s="2">
        <v>2</v>
      </c>
      <c r="D422" s="2">
        <v>1</v>
      </c>
      <c r="F422" t="str">
        <f>CONCATENATE(B422," ",C422, " ",D422)</f>
        <v xml:space="preserve"> parallel-propagate 2 1</v>
      </c>
      <c r="G422" s="3">
        <f xml:space="preserve"> 0 + 7.09</f>
        <v>7.09</v>
      </c>
    </row>
    <row r="423" spans="1:7" x14ac:dyDescent="0.25">
      <c r="A423" s="2">
        <v>0</v>
      </c>
      <c r="B423" s="2" t="s">
        <v>18</v>
      </c>
      <c r="C423" s="2">
        <v>2</v>
      </c>
      <c r="D423" s="2">
        <v>1</v>
      </c>
      <c r="F423" t="str">
        <f>CONCATENATE(B423," ",C423, " ",D423)</f>
        <v xml:space="preserve"> parallel-propagate 2 1</v>
      </c>
      <c r="G423" s="3">
        <f xml:space="preserve"> 0 + 3.41</f>
        <v>3.41</v>
      </c>
    </row>
    <row r="424" spans="1:7" x14ac:dyDescent="0.25">
      <c r="A424" s="2">
        <v>0</v>
      </c>
      <c r="B424" s="2" t="s">
        <v>18</v>
      </c>
      <c r="C424" s="2">
        <v>2</v>
      </c>
      <c r="D424" s="2">
        <v>1</v>
      </c>
      <c r="F424" t="str">
        <f>CONCATENATE(B424," ",C424, " ",D424)</f>
        <v xml:space="preserve"> parallel-propagate 2 1</v>
      </c>
      <c r="G424" s="3">
        <f xml:space="preserve"> 0 + 3.21</f>
        <v>3.21</v>
      </c>
    </row>
    <row r="425" spans="1:7" x14ac:dyDescent="0.25">
      <c r="A425" s="2">
        <v>0</v>
      </c>
      <c r="B425" s="2" t="s">
        <v>18</v>
      </c>
      <c r="C425" s="2">
        <v>2</v>
      </c>
      <c r="D425" s="2">
        <v>1</v>
      </c>
      <c r="F425" t="str">
        <f>CONCATENATE(B425," ",C425, " ",D425)</f>
        <v xml:space="preserve"> parallel-propagate 2 1</v>
      </c>
      <c r="G425" s="3">
        <f xml:space="preserve"> 0 + 7.09</f>
        <v>7.09</v>
      </c>
    </row>
    <row r="426" spans="1:7" x14ac:dyDescent="0.25">
      <c r="A426" s="2">
        <v>0</v>
      </c>
      <c r="B426" s="2" t="s">
        <v>18</v>
      </c>
      <c r="C426" s="2">
        <v>2</v>
      </c>
      <c r="D426" s="2">
        <v>1</v>
      </c>
      <c r="F426" t="str">
        <f>CONCATENATE(B426," ",C426, " ",D426)</f>
        <v xml:space="preserve"> parallel-propagate 2 1</v>
      </c>
      <c r="G426" s="3">
        <f xml:space="preserve"> 0 + 2.72</f>
        <v>2.72</v>
      </c>
    </row>
    <row r="427" spans="1:7" x14ac:dyDescent="0.25">
      <c r="A427" s="2">
        <v>0</v>
      </c>
      <c r="B427" s="2" t="s">
        <v>18</v>
      </c>
      <c r="C427" s="2">
        <v>2</v>
      </c>
      <c r="D427" s="2">
        <v>1</v>
      </c>
      <c r="F427" t="str">
        <f>CONCATENATE(B427," ",C427, " ",D427)</f>
        <v xml:space="preserve"> parallel-propagate 2 1</v>
      </c>
      <c r="G427" s="3">
        <f xml:space="preserve"> 0 + 2.43</f>
        <v>2.4300000000000002</v>
      </c>
    </row>
    <row r="428" spans="1:7" x14ac:dyDescent="0.25">
      <c r="A428" s="2">
        <v>0</v>
      </c>
      <c r="B428" s="2" t="s">
        <v>18</v>
      </c>
      <c r="C428" s="2">
        <v>2</v>
      </c>
      <c r="D428" s="2">
        <v>1</v>
      </c>
      <c r="F428" t="str">
        <f>CONCATENATE(B428," ",C428, " ",D428)</f>
        <v xml:space="preserve"> parallel-propagate 2 1</v>
      </c>
      <c r="G428" s="3">
        <f xml:space="preserve"> 0 + 8.23</f>
        <v>8.23</v>
      </c>
    </row>
    <row r="429" spans="1:7" x14ac:dyDescent="0.25">
      <c r="A429" s="2">
        <v>0</v>
      </c>
      <c r="B429" s="2" t="s">
        <v>18</v>
      </c>
      <c r="C429" s="2">
        <v>2</v>
      </c>
      <c r="D429" s="2">
        <v>1</v>
      </c>
      <c r="F429" t="str">
        <f>CONCATENATE(B429," ",C429, " ",D429)</f>
        <v xml:space="preserve"> parallel-propagate 2 1</v>
      </c>
      <c r="G429" s="3">
        <f xml:space="preserve"> 0 + 3.39</f>
        <v>3.39</v>
      </c>
    </row>
    <row r="430" spans="1:7" x14ac:dyDescent="0.25">
      <c r="A430" s="2">
        <v>0</v>
      </c>
      <c r="B430" s="2" t="s">
        <v>18</v>
      </c>
      <c r="C430" s="2">
        <v>2</v>
      </c>
      <c r="D430" s="2">
        <v>1</v>
      </c>
      <c r="F430" t="str">
        <f>CONCATENATE(B430," ",C430, " ",D430)</f>
        <v xml:space="preserve"> parallel-propagate 2 1</v>
      </c>
      <c r="G430" s="3">
        <f xml:space="preserve"> 0 + 3.34</f>
        <v>3.34</v>
      </c>
    </row>
    <row r="431" spans="1:7" x14ac:dyDescent="0.25">
      <c r="A431" s="2">
        <v>0</v>
      </c>
      <c r="B431" s="2" t="s">
        <v>18</v>
      </c>
      <c r="C431" s="2">
        <v>2</v>
      </c>
      <c r="D431" s="2">
        <v>1</v>
      </c>
      <c r="F431" t="str">
        <f>CONCATENATE(B431," ",C431, " ",D431)</f>
        <v xml:space="preserve"> parallel-propagate 2 1</v>
      </c>
      <c r="G431" s="3">
        <f xml:space="preserve"> 0 + 4.79</f>
        <v>4.79</v>
      </c>
    </row>
    <row r="432" spans="1:7" x14ac:dyDescent="0.25">
      <c r="A432" s="2">
        <v>0</v>
      </c>
      <c r="B432" s="2" t="s">
        <v>18</v>
      </c>
      <c r="C432" s="2">
        <v>2</v>
      </c>
      <c r="D432" s="2">
        <v>1</v>
      </c>
      <c r="F432" t="str">
        <f>CONCATENATE(B432," ",C432, " ",D432)</f>
        <v xml:space="preserve"> parallel-propagate 2 1</v>
      </c>
      <c r="G432" s="3">
        <f xml:space="preserve"> 0 + 2.71</f>
        <v>2.71</v>
      </c>
    </row>
    <row r="433" spans="1:7" x14ac:dyDescent="0.25">
      <c r="A433" s="2">
        <v>0</v>
      </c>
      <c r="B433" s="2" t="s">
        <v>18</v>
      </c>
      <c r="C433" s="2">
        <v>2</v>
      </c>
      <c r="D433" s="2">
        <v>1</v>
      </c>
      <c r="F433" t="str">
        <f>CONCATENATE(B433," ",C433, " ",D433)</f>
        <v xml:space="preserve"> parallel-propagate 2 1</v>
      </c>
      <c r="G433" s="3">
        <f xml:space="preserve"> 0 + 2.29</f>
        <v>2.29</v>
      </c>
    </row>
    <row r="434" spans="1:7" x14ac:dyDescent="0.25">
      <c r="A434" s="2">
        <v>0</v>
      </c>
      <c r="B434" s="2" t="s">
        <v>18</v>
      </c>
      <c r="C434" s="2">
        <v>2</v>
      </c>
      <c r="D434" s="2">
        <v>1</v>
      </c>
      <c r="F434" t="str">
        <f>CONCATENATE(B434," ",C434, " ",D434)</f>
        <v xml:space="preserve"> parallel-propagate 2 1</v>
      </c>
      <c r="G434" s="3">
        <f xml:space="preserve"> 0 + 10.49</f>
        <v>10.49</v>
      </c>
    </row>
    <row r="435" spans="1:7" x14ac:dyDescent="0.25">
      <c r="A435" s="2">
        <v>0</v>
      </c>
      <c r="B435" s="2" t="s">
        <v>18</v>
      </c>
      <c r="C435" s="2">
        <v>2</v>
      </c>
      <c r="D435" s="2">
        <v>1</v>
      </c>
      <c r="F435" t="str">
        <f>CONCATENATE(B435," ",C435, " ",D435)</f>
        <v xml:space="preserve"> parallel-propagate 2 1</v>
      </c>
      <c r="G435" s="3">
        <f xml:space="preserve"> 0 + 2.3</f>
        <v>2.2999999999999998</v>
      </c>
    </row>
    <row r="436" spans="1:7" x14ac:dyDescent="0.25">
      <c r="A436" s="2">
        <v>0</v>
      </c>
      <c r="B436" s="2" t="s">
        <v>18</v>
      </c>
      <c r="C436" s="2">
        <v>2</v>
      </c>
      <c r="D436" s="2">
        <v>1</v>
      </c>
      <c r="F436" t="str">
        <f>CONCATENATE(B436," ",C436, " ",D436)</f>
        <v xml:space="preserve"> parallel-propagate 2 1</v>
      </c>
      <c r="G436" s="3">
        <f xml:space="preserve"> 0 + 3.58</f>
        <v>3.58</v>
      </c>
    </row>
    <row r="437" spans="1:7" x14ac:dyDescent="0.25">
      <c r="A437" s="2">
        <v>0</v>
      </c>
      <c r="B437" s="2" t="s">
        <v>18</v>
      </c>
      <c r="C437" s="2">
        <v>2</v>
      </c>
      <c r="D437" s="2">
        <v>1</v>
      </c>
      <c r="F437" t="str">
        <f>CONCATENATE(B437," ",C437, " ",D437)</f>
        <v xml:space="preserve"> parallel-propagate 2 1</v>
      </c>
      <c r="G437" s="3">
        <f xml:space="preserve"> 0 + 7.92</f>
        <v>7.92</v>
      </c>
    </row>
    <row r="438" spans="1:7" x14ac:dyDescent="0.25">
      <c r="A438" s="2">
        <v>0</v>
      </c>
      <c r="B438" s="2" t="s">
        <v>18</v>
      </c>
      <c r="C438" s="2">
        <v>2</v>
      </c>
      <c r="D438" s="2">
        <v>1</v>
      </c>
      <c r="F438" t="str">
        <f>CONCATENATE(B438," ",C438, " ",D438)</f>
        <v xml:space="preserve"> parallel-propagate 2 1</v>
      </c>
      <c r="G438" s="3">
        <f xml:space="preserve"> 0 + 3.17</f>
        <v>3.17</v>
      </c>
    </row>
    <row r="439" spans="1:7" x14ac:dyDescent="0.25">
      <c r="A439" s="2">
        <v>0</v>
      </c>
      <c r="B439" s="2" t="s">
        <v>18</v>
      </c>
      <c r="C439" s="2">
        <v>2</v>
      </c>
      <c r="D439" s="2">
        <v>1</v>
      </c>
      <c r="F439" t="str">
        <f>CONCATENATE(B439," ",C439, " ",D439)</f>
        <v xml:space="preserve"> parallel-propagate 2 1</v>
      </c>
      <c r="G439" s="3">
        <f xml:space="preserve"> 0 + 2.96</f>
        <v>2.96</v>
      </c>
    </row>
    <row r="440" spans="1:7" x14ac:dyDescent="0.25">
      <c r="A440" s="2">
        <v>0</v>
      </c>
      <c r="B440" s="2" t="s">
        <v>18</v>
      </c>
      <c r="C440" s="2">
        <v>2</v>
      </c>
      <c r="D440" s="2">
        <v>1</v>
      </c>
      <c r="F440" t="str">
        <f>CONCATENATE(B440," ",C440, " ",D440)</f>
        <v xml:space="preserve"> parallel-propagate 2 1</v>
      </c>
      <c r="G440" s="3">
        <f xml:space="preserve"> 0 + 8.49</f>
        <v>8.49</v>
      </c>
    </row>
    <row r="441" spans="1:7" x14ac:dyDescent="0.25">
      <c r="A441" s="2">
        <v>0</v>
      </c>
      <c r="B441" s="2" t="s">
        <v>18</v>
      </c>
      <c r="C441" s="2">
        <v>2</v>
      </c>
      <c r="D441" s="2">
        <v>1</v>
      </c>
      <c r="F441" t="str">
        <f>CONCATENATE(B441," ",C441, " ",D441)</f>
        <v xml:space="preserve"> parallel-propagate 2 1</v>
      </c>
      <c r="G441" s="3">
        <f xml:space="preserve"> 0 + 2.62</f>
        <v>2.62</v>
      </c>
    </row>
    <row r="442" spans="1:7" x14ac:dyDescent="0.25">
      <c r="A442" s="2">
        <v>0</v>
      </c>
      <c r="B442" s="2" t="s">
        <v>18</v>
      </c>
      <c r="C442" s="2">
        <v>2</v>
      </c>
      <c r="D442" s="2">
        <v>1</v>
      </c>
      <c r="F442" t="str">
        <f>CONCATENATE(B442," ",C442, " ",D442)</f>
        <v xml:space="preserve"> parallel-propagate 2 1</v>
      </c>
      <c r="G442" s="3">
        <f xml:space="preserve"> 0 + 2.68</f>
        <v>2.68</v>
      </c>
    </row>
    <row r="443" spans="1:7" x14ac:dyDescent="0.25">
      <c r="A443" s="2">
        <v>0</v>
      </c>
      <c r="B443" s="2" t="s">
        <v>18</v>
      </c>
      <c r="C443" s="2">
        <v>2</v>
      </c>
      <c r="D443" s="2">
        <v>1</v>
      </c>
      <c r="F443" t="str">
        <f>CONCATENATE(B443," ",C443, " ",D443)</f>
        <v xml:space="preserve"> parallel-propagate 2 1</v>
      </c>
      <c r="G443" s="3">
        <f xml:space="preserve"> 0 + 5.7</f>
        <v>5.7</v>
      </c>
    </row>
    <row r="444" spans="1:7" x14ac:dyDescent="0.25">
      <c r="A444" s="2">
        <v>0</v>
      </c>
      <c r="B444" s="2" t="s">
        <v>18</v>
      </c>
      <c r="C444" s="2">
        <v>2</v>
      </c>
      <c r="D444" s="2">
        <v>1</v>
      </c>
      <c r="F444" t="str">
        <f>CONCATENATE(B444," ",C444, " ",D444)</f>
        <v xml:space="preserve"> parallel-propagate 2 1</v>
      </c>
      <c r="G444" s="3">
        <f xml:space="preserve"> 0 + 3.13</f>
        <v>3.13</v>
      </c>
    </row>
    <row r="445" spans="1:7" x14ac:dyDescent="0.25">
      <c r="A445" s="2">
        <v>0</v>
      </c>
      <c r="B445" s="2" t="s">
        <v>18</v>
      </c>
      <c r="C445" s="2">
        <v>2</v>
      </c>
      <c r="D445" s="2">
        <v>1</v>
      </c>
      <c r="F445" t="str">
        <f>CONCATENATE(B445," ",C445, " ",D445)</f>
        <v xml:space="preserve"> parallel-propagate 2 1</v>
      </c>
      <c r="G445" s="3">
        <f xml:space="preserve"> 0 + 5.38</f>
        <v>5.38</v>
      </c>
    </row>
    <row r="446" spans="1:7" x14ac:dyDescent="0.25">
      <c r="A446" s="2">
        <v>0</v>
      </c>
      <c r="B446" s="2" t="s">
        <v>18</v>
      </c>
      <c r="C446" s="2">
        <v>2</v>
      </c>
      <c r="D446" s="2">
        <v>1</v>
      </c>
      <c r="F446" t="str">
        <f>CONCATENATE(B446," ",C446, " ",D446)</f>
        <v xml:space="preserve"> parallel-propagate 2 1</v>
      </c>
      <c r="G446" s="3">
        <f xml:space="preserve"> 0 + 7.69</f>
        <v>7.69</v>
      </c>
    </row>
    <row r="447" spans="1:7" x14ac:dyDescent="0.25">
      <c r="A447" s="2">
        <v>0</v>
      </c>
      <c r="B447" s="2" t="s">
        <v>18</v>
      </c>
      <c r="C447" s="2">
        <v>2</v>
      </c>
      <c r="D447" s="2">
        <v>1</v>
      </c>
      <c r="F447" t="str">
        <f>CONCATENATE(B447," ",C447, " ",D447)</f>
        <v xml:space="preserve"> parallel-propagate 2 1</v>
      </c>
      <c r="G447" s="3">
        <f xml:space="preserve"> 0 + 2.98</f>
        <v>2.98</v>
      </c>
    </row>
    <row r="448" spans="1:7" x14ac:dyDescent="0.25">
      <c r="A448" s="2">
        <v>0</v>
      </c>
      <c r="B448" s="2" t="s">
        <v>18</v>
      </c>
      <c r="C448" s="2">
        <v>2</v>
      </c>
      <c r="D448" s="2">
        <v>1</v>
      </c>
      <c r="F448" t="str">
        <f>CONCATENATE(B448," ",C448, " ",D448)</f>
        <v xml:space="preserve"> parallel-propagate 2 1</v>
      </c>
      <c r="G448" s="3">
        <f xml:space="preserve"> 0 + 3.15</f>
        <v>3.15</v>
      </c>
    </row>
    <row r="449" spans="1:7" x14ac:dyDescent="0.25">
      <c r="A449" s="2">
        <v>0</v>
      </c>
      <c r="B449" s="2" t="s">
        <v>18</v>
      </c>
      <c r="C449" s="2">
        <v>2</v>
      </c>
      <c r="D449" s="2">
        <v>1</v>
      </c>
      <c r="F449" t="str">
        <f>CONCATENATE(B449," ",C449, " ",D449)</f>
        <v xml:space="preserve"> parallel-propagate 2 1</v>
      </c>
      <c r="G449" s="3">
        <f xml:space="preserve"> 0 + 6.03</f>
        <v>6.03</v>
      </c>
    </row>
    <row r="450" spans="1:7" x14ac:dyDescent="0.25">
      <c r="A450" s="2">
        <v>0</v>
      </c>
      <c r="B450" s="2" t="s">
        <v>18</v>
      </c>
      <c r="C450" s="2">
        <v>2</v>
      </c>
      <c r="D450" s="2">
        <v>1</v>
      </c>
      <c r="F450" t="str">
        <f>CONCATENATE(B450," ",C450, " ",D450)</f>
        <v xml:space="preserve"> parallel-propagate 2 1</v>
      </c>
      <c r="G450" s="3">
        <f xml:space="preserve"> 0 + 1.58</f>
        <v>1.58</v>
      </c>
    </row>
    <row r="451" spans="1:7" x14ac:dyDescent="0.25">
      <c r="A451" s="2">
        <v>0</v>
      </c>
      <c r="B451" s="2" t="s">
        <v>18</v>
      </c>
      <c r="C451" s="2">
        <v>2</v>
      </c>
      <c r="D451" s="2">
        <v>1</v>
      </c>
      <c r="F451" t="str">
        <f>CONCATENATE(B451," ",C451, " ",D451)</f>
        <v xml:space="preserve"> parallel-propagate 2 1</v>
      </c>
      <c r="G451" s="3">
        <f xml:space="preserve"> 0 + 3.72</f>
        <v>3.72</v>
      </c>
    </row>
    <row r="452" spans="1:7" x14ac:dyDescent="0.25">
      <c r="A452" s="2">
        <v>0</v>
      </c>
      <c r="B452" s="2" t="s">
        <v>18</v>
      </c>
      <c r="C452" s="2">
        <v>4</v>
      </c>
      <c r="D452" s="2">
        <v>1</v>
      </c>
      <c r="F452" t="str">
        <f>CONCATENATE(B452," ",C452, " ",D452)</f>
        <v xml:space="preserve"> parallel-propagate 4 1</v>
      </c>
      <c r="G452" s="3">
        <f xml:space="preserve"> 0 + 7</f>
        <v>7</v>
      </c>
    </row>
    <row r="453" spans="1:7" x14ac:dyDescent="0.25">
      <c r="A453" s="2">
        <v>0</v>
      </c>
      <c r="B453" s="2" t="s">
        <v>18</v>
      </c>
      <c r="C453" s="2">
        <v>4</v>
      </c>
      <c r="D453" s="2">
        <v>1</v>
      </c>
      <c r="F453" t="str">
        <f>CONCATENATE(B453," ",C453, " ",D453)</f>
        <v xml:space="preserve"> parallel-propagate 4 1</v>
      </c>
      <c r="G453" s="3">
        <f xml:space="preserve"> 0 + 1.9</f>
        <v>1.9</v>
      </c>
    </row>
    <row r="454" spans="1:7" x14ac:dyDescent="0.25">
      <c r="A454" s="2">
        <v>0</v>
      </c>
      <c r="B454" s="2" t="s">
        <v>18</v>
      </c>
      <c r="C454" s="2">
        <v>4</v>
      </c>
      <c r="D454" s="2">
        <v>1</v>
      </c>
      <c r="F454" t="str">
        <f>CONCATENATE(B454," ",C454, " ",D454)</f>
        <v xml:space="preserve"> parallel-propagate 4 1</v>
      </c>
      <c r="G454" s="3">
        <f xml:space="preserve"> 0 + 3.07</f>
        <v>3.07</v>
      </c>
    </row>
    <row r="455" spans="1:7" x14ac:dyDescent="0.25">
      <c r="A455" s="2">
        <v>0</v>
      </c>
      <c r="B455" s="2" t="s">
        <v>18</v>
      </c>
      <c r="C455" s="2">
        <v>4</v>
      </c>
      <c r="D455" s="2">
        <v>1</v>
      </c>
      <c r="F455" t="str">
        <f>CONCATENATE(B455," ",C455, " ",D455)</f>
        <v xml:space="preserve"> parallel-propagate 4 1</v>
      </c>
      <c r="G455" s="3">
        <f xml:space="preserve"> 0 + 6.94</f>
        <v>6.94</v>
      </c>
    </row>
    <row r="456" spans="1:7" x14ac:dyDescent="0.25">
      <c r="A456" s="2">
        <v>0</v>
      </c>
      <c r="B456" s="2" t="s">
        <v>18</v>
      </c>
      <c r="C456" s="2">
        <v>4</v>
      </c>
      <c r="D456" s="2">
        <v>1</v>
      </c>
      <c r="F456" t="str">
        <f>CONCATENATE(B456," ",C456, " ",D456)</f>
        <v xml:space="preserve"> parallel-propagate 4 1</v>
      </c>
      <c r="G456" s="3">
        <f xml:space="preserve"> 0 + 4.45</f>
        <v>4.45</v>
      </c>
    </row>
    <row r="457" spans="1:7" x14ac:dyDescent="0.25">
      <c r="A457" s="2">
        <v>0</v>
      </c>
      <c r="B457" s="2" t="s">
        <v>18</v>
      </c>
      <c r="C457" s="2">
        <v>4</v>
      </c>
      <c r="D457" s="2">
        <v>1</v>
      </c>
      <c r="F457" t="str">
        <f>CONCATENATE(B457," ",C457, " ",D457)</f>
        <v xml:space="preserve"> parallel-propagate 4 1</v>
      </c>
      <c r="G457" s="3">
        <f xml:space="preserve"> 0 + 5.89</f>
        <v>5.89</v>
      </c>
    </row>
    <row r="458" spans="1:7" x14ac:dyDescent="0.25">
      <c r="A458" s="2">
        <v>0</v>
      </c>
      <c r="B458" s="2" t="s">
        <v>18</v>
      </c>
      <c r="C458" s="2">
        <v>4</v>
      </c>
      <c r="D458" s="2">
        <v>1</v>
      </c>
      <c r="F458" t="str">
        <f>CONCATENATE(B458," ",C458, " ",D458)</f>
        <v xml:space="preserve"> parallel-propagate 4 1</v>
      </c>
      <c r="G458" s="3">
        <f xml:space="preserve"> 0 + 4.73</f>
        <v>4.7300000000000004</v>
      </c>
    </row>
    <row r="459" spans="1:7" x14ac:dyDescent="0.25">
      <c r="A459" s="2">
        <v>0</v>
      </c>
      <c r="B459" s="2" t="s">
        <v>18</v>
      </c>
      <c r="C459" s="2">
        <v>4</v>
      </c>
      <c r="D459" s="2">
        <v>1</v>
      </c>
      <c r="F459" t="str">
        <f>CONCATENATE(B459," ",C459, " ",D459)</f>
        <v xml:space="preserve"> parallel-propagate 4 1</v>
      </c>
      <c r="G459" s="3">
        <f xml:space="preserve"> 0 + 2.18</f>
        <v>2.1800000000000002</v>
      </c>
    </row>
    <row r="460" spans="1:7" x14ac:dyDescent="0.25">
      <c r="A460" s="2">
        <v>0</v>
      </c>
      <c r="B460" s="2" t="s">
        <v>18</v>
      </c>
      <c r="C460" s="2">
        <v>4</v>
      </c>
      <c r="D460" s="2">
        <v>1</v>
      </c>
      <c r="F460" t="str">
        <f>CONCATENATE(B460," ",C460, " ",D460)</f>
        <v xml:space="preserve"> parallel-propagate 4 1</v>
      </c>
      <c r="G460" s="3">
        <f xml:space="preserve"> 0 + 4.24</f>
        <v>4.24</v>
      </c>
    </row>
    <row r="461" spans="1:7" x14ac:dyDescent="0.25">
      <c r="A461" s="2">
        <v>0</v>
      </c>
      <c r="B461" s="2" t="s">
        <v>18</v>
      </c>
      <c r="C461" s="2">
        <v>4</v>
      </c>
      <c r="D461" s="2">
        <v>1</v>
      </c>
      <c r="F461" t="str">
        <f>CONCATENATE(B461," ",C461, " ",D461)</f>
        <v xml:space="preserve"> parallel-propagate 4 1</v>
      </c>
      <c r="G461" s="3">
        <f xml:space="preserve"> 0 + 6.52</f>
        <v>6.52</v>
      </c>
    </row>
    <row r="462" spans="1:7" x14ac:dyDescent="0.25">
      <c r="A462" s="2">
        <v>0</v>
      </c>
      <c r="B462" s="2" t="s">
        <v>18</v>
      </c>
      <c r="C462" s="2">
        <v>4</v>
      </c>
      <c r="D462" s="2">
        <v>1</v>
      </c>
      <c r="F462" t="str">
        <f>CONCATENATE(B462," ",C462, " ",D462)</f>
        <v xml:space="preserve"> parallel-propagate 4 1</v>
      </c>
      <c r="G462" s="3">
        <f xml:space="preserve"> 0 + 2.82</f>
        <v>2.82</v>
      </c>
    </row>
    <row r="463" spans="1:7" x14ac:dyDescent="0.25">
      <c r="A463" s="2">
        <v>0</v>
      </c>
      <c r="B463" s="2" t="s">
        <v>18</v>
      </c>
      <c r="C463" s="2">
        <v>4</v>
      </c>
      <c r="D463" s="2">
        <v>1</v>
      </c>
      <c r="F463" t="str">
        <f>CONCATENATE(B463," ",C463, " ",D463)</f>
        <v xml:space="preserve"> parallel-propagate 4 1</v>
      </c>
      <c r="G463" s="3">
        <f xml:space="preserve"> 0 + 3.86</f>
        <v>3.86</v>
      </c>
    </row>
    <row r="464" spans="1:7" x14ac:dyDescent="0.25">
      <c r="A464" s="2">
        <v>0</v>
      </c>
      <c r="B464" s="2" t="s">
        <v>18</v>
      </c>
      <c r="C464" s="2">
        <v>4</v>
      </c>
      <c r="D464" s="2">
        <v>1</v>
      </c>
      <c r="F464" t="str">
        <f>CONCATENATE(B464," ",C464, " ",D464)</f>
        <v xml:space="preserve"> parallel-propagate 4 1</v>
      </c>
      <c r="G464" s="3">
        <f xml:space="preserve"> 0 + 7.53</f>
        <v>7.53</v>
      </c>
    </row>
    <row r="465" spans="1:7" x14ac:dyDescent="0.25">
      <c r="A465" s="2">
        <v>0</v>
      </c>
      <c r="B465" s="2" t="s">
        <v>18</v>
      </c>
      <c r="C465" s="2">
        <v>4</v>
      </c>
      <c r="D465" s="2">
        <v>1</v>
      </c>
      <c r="F465" t="str">
        <f>CONCATENATE(B465," ",C465, " ",D465)</f>
        <v xml:space="preserve"> parallel-propagate 4 1</v>
      </c>
      <c r="G465" s="3">
        <f xml:space="preserve"> 0 + 1.91</f>
        <v>1.91</v>
      </c>
    </row>
    <row r="466" spans="1:7" x14ac:dyDescent="0.25">
      <c r="A466" s="2">
        <v>0</v>
      </c>
      <c r="B466" s="2" t="s">
        <v>18</v>
      </c>
      <c r="C466" s="2">
        <v>4</v>
      </c>
      <c r="D466" s="2">
        <v>1</v>
      </c>
      <c r="F466" t="str">
        <f>CONCATENATE(B466," ",C466, " ",D466)</f>
        <v xml:space="preserve"> parallel-propagate 4 1</v>
      </c>
      <c r="G466" s="3">
        <f xml:space="preserve"> 0 + 2.84</f>
        <v>2.84</v>
      </c>
    </row>
    <row r="467" spans="1:7" x14ac:dyDescent="0.25">
      <c r="A467" s="2">
        <v>0</v>
      </c>
      <c r="B467" s="2" t="s">
        <v>18</v>
      </c>
      <c r="C467" s="2">
        <v>4</v>
      </c>
      <c r="D467" s="2">
        <v>1</v>
      </c>
      <c r="F467" t="str">
        <f>CONCATENATE(B467," ",C467, " ",D467)</f>
        <v xml:space="preserve"> parallel-propagate 4 1</v>
      </c>
      <c r="G467" s="3">
        <f xml:space="preserve"> 0 + 6.48</f>
        <v>6.48</v>
      </c>
    </row>
    <row r="468" spans="1:7" x14ac:dyDescent="0.25">
      <c r="A468" s="2">
        <v>0</v>
      </c>
      <c r="B468" s="2" t="s">
        <v>18</v>
      </c>
      <c r="C468" s="2">
        <v>4</v>
      </c>
      <c r="D468" s="2">
        <v>1</v>
      </c>
      <c r="F468" t="str">
        <f>CONCATENATE(B468," ",C468, " ",D468)</f>
        <v xml:space="preserve"> parallel-propagate 4 1</v>
      </c>
      <c r="G468" s="3">
        <f xml:space="preserve"> 0 + 2.06</f>
        <v>2.06</v>
      </c>
    </row>
    <row r="469" spans="1:7" x14ac:dyDescent="0.25">
      <c r="A469" s="2">
        <v>0</v>
      </c>
      <c r="B469" s="2" t="s">
        <v>18</v>
      </c>
      <c r="C469" s="2">
        <v>4</v>
      </c>
      <c r="D469" s="2">
        <v>1</v>
      </c>
      <c r="F469" t="str">
        <f>CONCATENATE(B469," ",C469, " ",D469)</f>
        <v xml:space="preserve"> parallel-propagate 4 1</v>
      </c>
      <c r="G469" s="3">
        <f xml:space="preserve"> 0 + 2.45</f>
        <v>2.4500000000000002</v>
      </c>
    </row>
    <row r="470" spans="1:7" x14ac:dyDescent="0.25">
      <c r="A470" s="2">
        <v>0</v>
      </c>
      <c r="B470" s="2" t="s">
        <v>18</v>
      </c>
      <c r="C470" s="2">
        <v>4</v>
      </c>
      <c r="D470" s="2">
        <v>1</v>
      </c>
      <c r="F470" t="str">
        <f>CONCATENATE(B470," ",C470, " ",D470)</f>
        <v xml:space="preserve"> parallel-propagate 4 1</v>
      </c>
      <c r="G470" s="3">
        <f xml:space="preserve"> 0 + 7.22</f>
        <v>7.22</v>
      </c>
    </row>
    <row r="471" spans="1:7" x14ac:dyDescent="0.25">
      <c r="A471" s="2">
        <v>0</v>
      </c>
      <c r="B471" s="2" t="s">
        <v>18</v>
      </c>
      <c r="C471" s="2">
        <v>4</v>
      </c>
      <c r="D471" s="2">
        <v>1</v>
      </c>
      <c r="F471" t="str">
        <f>CONCATENATE(B471," ",C471, " ",D471)</f>
        <v xml:space="preserve"> parallel-propagate 4 1</v>
      </c>
      <c r="G471" s="3">
        <f xml:space="preserve"> 0 + 2.35</f>
        <v>2.35</v>
      </c>
    </row>
    <row r="472" spans="1:7" x14ac:dyDescent="0.25">
      <c r="A472" s="2">
        <v>0</v>
      </c>
      <c r="B472" s="2" t="s">
        <v>18</v>
      </c>
      <c r="C472" s="2">
        <v>4</v>
      </c>
      <c r="D472" s="2">
        <v>1</v>
      </c>
      <c r="F472" t="str">
        <f>CONCATENATE(B472," ",C472, " ",D472)</f>
        <v xml:space="preserve"> parallel-propagate 4 1</v>
      </c>
      <c r="G472" s="3">
        <f xml:space="preserve"> 0 + 3.93</f>
        <v>3.93</v>
      </c>
    </row>
    <row r="473" spans="1:7" x14ac:dyDescent="0.25">
      <c r="A473" s="2">
        <v>0</v>
      </c>
      <c r="B473" s="2" t="s">
        <v>18</v>
      </c>
      <c r="C473" s="2">
        <v>4</v>
      </c>
      <c r="D473" s="2">
        <v>1</v>
      </c>
      <c r="F473" t="str">
        <f>CONCATENATE(B473," ",C473, " ",D473)</f>
        <v xml:space="preserve"> parallel-propagate 4 1</v>
      </c>
      <c r="G473" s="3">
        <f xml:space="preserve"> 0 + 6.37</f>
        <v>6.37</v>
      </c>
    </row>
    <row r="474" spans="1:7" x14ac:dyDescent="0.25">
      <c r="A474" s="2">
        <v>0</v>
      </c>
      <c r="B474" s="2" t="s">
        <v>18</v>
      </c>
      <c r="C474" s="2">
        <v>4</v>
      </c>
      <c r="D474" s="2">
        <v>1</v>
      </c>
      <c r="F474" t="str">
        <f>CONCATENATE(B474," ",C474, " ",D474)</f>
        <v xml:space="preserve"> parallel-propagate 4 1</v>
      </c>
      <c r="G474" s="3">
        <f xml:space="preserve"> 0 + 2.36</f>
        <v>2.36</v>
      </c>
    </row>
    <row r="475" spans="1:7" x14ac:dyDescent="0.25">
      <c r="A475" s="2">
        <v>0</v>
      </c>
      <c r="B475" s="2" t="s">
        <v>18</v>
      </c>
      <c r="C475" s="2">
        <v>4</v>
      </c>
      <c r="D475" s="2">
        <v>1</v>
      </c>
      <c r="F475" t="str">
        <f>CONCATENATE(B475," ",C475, " ",D475)</f>
        <v xml:space="preserve"> parallel-propagate 4 1</v>
      </c>
      <c r="G475" s="3">
        <f xml:space="preserve"> 0 + 3.46</f>
        <v>3.46</v>
      </c>
    </row>
    <row r="476" spans="1:7" x14ac:dyDescent="0.25">
      <c r="A476" s="2">
        <v>0</v>
      </c>
      <c r="B476" s="2" t="s">
        <v>18</v>
      </c>
      <c r="C476" s="2">
        <v>4</v>
      </c>
      <c r="D476" s="2">
        <v>1</v>
      </c>
      <c r="F476" t="str">
        <f>CONCATENATE(B476," ",C476, " ",D476)</f>
        <v xml:space="preserve"> parallel-propagate 4 1</v>
      </c>
      <c r="G476" s="3">
        <f xml:space="preserve"> 0 + 6.46</f>
        <v>6.46</v>
      </c>
    </row>
    <row r="477" spans="1:7" x14ac:dyDescent="0.25">
      <c r="A477" s="2">
        <v>0</v>
      </c>
      <c r="B477" s="2" t="s">
        <v>18</v>
      </c>
      <c r="C477" s="2">
        <v>4</v>
      </c>
      <c r="D477" s="2">
        <v>1</v>
      </c>
      <c r="F477" t="str">
        <f>CONCATENATE(B477," ",C477, " ",D477)</f>
        <v xml:space="preserve"> parallel-propagate 4 1</v>
      </c>
      <c r="G477" s="3">
        <f xml:space="preserve"> 0 + 1.87</f>
        <v>1.87</v>
      </c>
    </row>
    <row r="478" spans="1:7" x14ac:dyDescent="0.25">
      <c r="A478" s="2">
        <v>0</v>
      </c>
      <c r="B478" s="2" t="s">
        <v>18</v>
      </c>
      <c r="C478" s="2">
        <v>4</v>
      </c>
      <c r="D478" s="2">
        <v>1</v>
      </c>
      <c r="F478" t="str">
        <f>CONCATENATE(B478," ",C478, " ",D478)</f>
        <v xml:space="preserve"> parallel-propagate 4 1</v>
      </c>
      <c r="G478" s="3">
        <f xml:space="preserve"> 0 + 3.88</f>
        <v>3.88</v>
      </c>
    </row>
    <row r="479" spans="1:7" x14ac:dyDescent="0.25">
      <c r="A479" s="2">
        <v>0</v>
      </c>
      <c r="B479" s="2" t="s">
        <v>18</v>
      </c>
      <c r="C479" s="2">
        <v>4</v>
      </c>
      <c r="D479" s="2">
        <v>1</v>
      </c>
      <c r="F479" t="str">
        <f>CONCATENATE(B479," ",C479, " ",D479)</f>
        <v xml:space="preserve"> parallel-propagate 4 1</v>
      </c>
      <c r="G479" s="3">
        <f xml:space="preserve"> 0 + 8.18</f>
        <v>8.18</v>
      </c>
    </row>
    <row r="480" spans="1:7" x14ac:dyDescent="0.25">
      <c r="A480" s="2">
        <v>0</v>
      </c>
      <c r="B480" s="2" t="s">
        <v>18</v>
      </c>
      <c r="C480" s="2">
        <v>4</v>
      </c>
      <c r="D480" s="2">
        <v>1</v>
      </c>
      <c r="F480" t="str">
        <f>CONCATENATE(B480," ",C480, " ",D480)</f>
        <v xml:space="preserve"> parallel-propagate 4 1</v>
      </c>
      <c r="G480" s="3">
        <f xml:space="preserve"> 0 + 2.96</f>
        <v>2.96</v>
      </c>
    </row>
    <row r="481" spans="1:7" x14ac:dyDescent="0.25">
      <c r="A481" s="2">
        <v>0</v>
      </c>
      <c r="B481" s="2" t="s">
        <v>18</v>
      </c>
      <c r="C481" s="2">
        <v>4</v>
      </c>
      <c r="D481" s="2">
        <v>1</v>
      </c>
      <c r="F481" t="str">
        <f>CONCATENATE(B481," ",C481, " ",D481)</f>
        <v xml:space="preserve"> parallel-propagate 4 1</v>
      </c>
      <c r="G481" s="3">
        <f xml:space="preserve"> 0 + 2.35</f>
        <v>2.35</v>
      </c>
    </row>
    <row r="482" spans="1:7" x14ac:dyDescent="0.25">
      <c r="A482" s="2">
        <v>0</v>
      </c>
      <c r="B482" s="2" t="s">
        <v>18</v>
      </c>
      <c r="C482" s="2">
        <v>4</v>
      </c>
      <c r="D482" s="2">
        <v>1</v>
      </c>
      <c r="F482" t="str">
        <f>CONCATENATE(B482," ",C482, " ",D482)</f>
        <v xml:space="preserve"> parallel-propagate 4 1</v>
      </c>
      <c r="G482" s="3">
        <f xml:space="preserve"> 0 + 6.04</f>
        <v>6.04</v>
      </c>
    </row>
    <row r="483" spans="1:7" x14ac:dyDescent="0.25">
      <c r="A483" s="2">
        <v>0</v>
      </c>
      <c r="B483" s="2" t="s">
        <v>18</v>
      </c>
      <c r="C483" s="2">
        <v>4</v>
      </c>
      <c r="D483" s="2">
        <v>1</v>
      </c>
      <c r="F483" t="str">
        <f>CONCATENATE(B483," ",C483, " ",D483)</f>
        <v xml:space="preserve"> parallel-propagate 4 1</v>
      </c>
      <c r="G483" s="3">
        <f xml:space="preserve"> 0 + 1.99</f>
        <v>1.99</v>
      </c>
    </row>
    <row r="484" spans="1:7" x14ac:dyDescent="0.25">
      <c r="A484" s="2">
        <v>0</v>
      </c>
      <c r="B484" s="2" t="s">
        <v>18</v>
      </c>
      <c r="C484" s="2">
        <v>4</v>
      </c>
      <c r="D484" s="2">
        <v>1</v>
      </c>
      <c r="F484" t="str">
        <f>CONCATENATE(B484," ",C484, " ",D484)</f>
        <v xml:space="preserve"> parallel-propagate 4 1</v>
      </c>
      <c r="G484" s="3">
        <f xml:space="preserve"> 0 + 2.25</f>
        <v>2.25</v>
      </c>
    </row>
    <row r="485" spans="1:7" x14ac:dyDescent="0.25">
      <c r="A485" s="2">
        <v>0</v>
      </c>
      <c r="B485" s="2" t="s">
        <v>18</v>
      </c>
      <c r="C485" s="2">
        <v>4</v>
      </c>
      <c r="D485" s="2">
        <v>1</v>
      </c>
      <c r="F485" t="str">
        <f>CONCATENATE(B485," ",C485, " ",D485)</f>
        <v xml:space="preserve"> parallel-propagate 4 1</v>
      </c>
      <c r="G485" s="3">
        <f xml:space="preserve"> 0 + 4.6</f>
        <v>4.5999999999999996</v>
      </c>
    </row>
    <row r="486" spans="1:7" x14ac:dyDescent="0.25">
      <c r="A486" s="2">
        <v>0</v>
      </c>
      <c r="B486" s="2" t="s">
        <v>18</v>
      </c>
      <c r="C486" s="2">
        <v>4</v>
      </c>
      <c r="D486" s="2">
        <v>1</v>
      </c>
      <c r="F486" t="str">
        <f>CONCATENATE(B486," ",C486, " ",D486)</f>
        <v xml:space="preserve"> parallel-propagate 4 1</v>
      </c>
      <c r="G486" s="3">
        <f xml:space="preserve"> 0 + 1.31</f>
        <v>1.31</v>
      </c>
    </row>
    <row r="487" spans="1:7" x14ac:dyDescent="0.25">
      <c r="A487" s="2">
        <v>0</v>
      </c>
      <c r="B487" s="2" t="s">
        <v>18</v>
      </c>
      <c r="C487" s="2">
        <v>4</v>
      </c>
      <c r="D487" s="2">
        <v>1</v>
      </c>
      <c r="F487" t="str">
        <f>CONCATENATE(B487," ",C487, " ",D487)</f>
        <v xml:space="preserve"> parallel-propagate 4 1</v>
      </c>
      <c r="G487" s="3">
        <f xml:space="preserve"> 0 + 3.05</f>
        <v>3.05</v>
      </c>
    </row>
    <row r="488" spans="1:7" x14ac:dyDescent="0.25">
      <c r="A488" s="2">
        <v>0</v>
      </c>
      <c r="B488" s="2" t="s">
        <v>18</v>
      </c>
      <c r="C488" s="2">
        <v>4</v>
      </c>
      <c r="D488" s="2">
        <v>1</v>
      </c>
      <c r="F488" t="str">
        <f>CONCATENATE(B488," ",C488, " ",D488)</f>
        <v xml:space="preserve"> parallel-propagate 4 1</v>
      </c>
      <c r="G488" s="3">
        <f xml:space="preserve"> 0 + 4.6</f>
        <v>4.5999999999999996</v>
      </c>
    </row>
    <row r="489" spans="1:7" x14ac:dyDescent="0.25">
      <c r="A489" s="2">
        <v>0</v>
      </c>
      <c r="B489" s="2" t="s">
        <v>18</v>
      </c>
      <c r="C489" s="2">
        <v>4</v>
      </c>
      <c r="D489" s="2">
        <v>1</v>
      </c>
      <c r="F489" t="str">
        <f>CONCATENATE(B489," ",C489, " ",D489)</f>
        <v xml:space="preserve"> parallel-propagate 4 1</v>
      </c>
      <c r="G489" s="3">
        <f xml:space="preserve"> 0 + 3.12</f>
        <v>3.12</v>
      </c>
    </row>
    <row r="490" spans="1:7" x14ac:dyDescent="0.25">
      <c r="A490" s="2">
        <v>0</v>
      </c>
      <c r="B490" s="2" t="s">
        <v>18</v>
      </c>
      <c r="C490" s="2">
        <v>4</v>
      </c>
      <c r="D490" s="2">
        <v>1</v>
      </c>
      <c r="F490" t="str">
        <f>CONCATENATE(B490," ",C490, " ",D490)</f>
        <v xml:space="preserve"> parallel-propagate 4 1</v>
      </c>
      <c r="G490" s="3">
        <f xml:space="preserve"> 0 + 2.79</f>
        <v>2.79</v>
      </c>
    </row>
    <row r="491" spans="1:7" x14ac:dyDescent="0.25">
      <c r="A491" s="2">
        <v>0</v>
      </c>
      <c r="B491" s="2" t="s">
        <v>18</v>
      </c>
      <c r="C491" s="2">
        <v>4</v>
      </c>
      <c r="D491" s="2">
        <v>1</v>
      </c>
      <c r="F491" t="str">
        <f>CONCATENATE(B491," ",C491, " ",D491)</f>
        <v xml:space="preserve"> parallel-propagate 4 1</v>
      </c>
      <c r="G491" s="3">
        <f xml:space="preserve"> 0 + 6.31</f>
        <v>6.31</v>
      </c>
    </row>
    <row r="492" spans="1:7" x14ac:dyDescent="0.25">
      <c r="A492" s="2">
        <v>0</v>
      </c>
      <c r="B492" s="2" t="s">
        <v>18</v>
      </c>
      <c r="C492" s="2">
        <v>4</v>
      </c>
      <c r="D492" s="2">
        <v>1</v>
      </c>
      <c r="F492" t="str">
        <f>CONCATENATE(B492," ",C492, " ",D492)</f>
        <v xml:space="preserve"> parallel-propagate 4 1</v>
      </c>
      <c r="G492" s="3">
        <f xml:space="preserve"> 0 + 3.43</f>
        <v>3.43</v>
      </c>
    </row>
    <row r="493" spans="1:7" x14ac:dyDescent="0.25">
      <c r="A493" s="2">
        <v>0</v>
      </c>
      <c r="B493" s="2" t="s">
        <v>18</v>
      </c>
      <c r="C493" s="2">
        <v>4</v>
      </c>
      <c r="D493" s="2">
        <v>1</v>
      </c>
      <c r="F493" t="str">
        <f>CONCATENATE(B493," ",C493, " ",D493)</f>
        <v xml:space="preserve"> parallel-propagate 4 1</v>
      </c>
      <c r="G493" s="3">
        <f xml:space="preserve"> 0 + 1.42</f>
        <v>1.42</v>
      </c>
    </row>
    <row r="494" spans="1:7" x14ac:dyDescent="0.25">
      <c r="A494" s="2">
        <v>0</v>
      </c>
      <c r="B494" s="2" t="s">
        <v>18</v>
      </c>
      <c r="C494" s="2">
        <v>4</v>
      </c>
      <c r="D494" s="2">
        <v>1</v>
      </c>
      <c r="F494" t="str">
        <f>CONCATENATE(B494," ",C494, " ",D494)</f>
        <v xml:space="preserve"> parallel-propagate 4 1</v>
      </c>
      <c r="G494" s="3">
        <f xml:space="preserve"> 0 + 5.73</f>
        <v>5.73</v>
      </c>
    </row>
    <row r="495" spans="1:7" x14ac:dyDescent="0.25">
      <c r="A495" s="2">
        <v>0</v>
      </c>
      <c r="B495" s="2" t="s">
        <v>18</v>
      </c>
      <c r="C495" s="2">
        <v>4</v>
      </c>
      <c r="D495" s="2">
        <v>1</v>
      </c>
      <c r="F495" t="str">
        <f>CONCATENATE(B495," ",C495, " ",D495)</f>
        <v xml:space="preserve"> parallel-propagate 4 1</v>
      </c>
      <c r="G495" s="3">
        <f xml:space="preserve"> 0 + 1.5</f>
        <v>1.5</v>
      </c>
    </row>
    <row r="496" spans="1:7" x14ac:dyDescent="0.25">
      <c r="A496" s="2">
        <v>0</v>
      </c>
      <c r="B496" s="2" t="s">
        <v>18</v>
      </c>
      <c r="C496" s="2">
        <v>4</v>
      </c>
      <c r="D496" s="2">
        <v>1</v>
      </c>
      <c r="F496" t="str">
        <f>CONCATENATE(B496," ",C496, " ",D496)</f>
        <v xml:space="preserve"> parallel-propagate 4 1</v>
      </c>
      <c r="G496" s="3">
        <f xml:space="preserve"> 0 + 2.66</f>
        <v>2.66</v>
      </c>
    </row>
    <row r="497" spans="1:7" x14ac:dyDescent="0.25">
      <c r="A497" s="2">
        <v>0</v>
      </c>
      <c r="B497" s="2" t="s">
        <v>18</v>
      </c>
      <c r="C497" s="2">
        <v>4</v>
      </c>
      <c r="D497" s="2">
        <v>1</v>
      </c>
      <c r="F497" t="str">
        <f>CONCATENATE(B497," ",C497, " ",D497)</f>
        <v xml:space="preserve"> parallel-propagate 4 1</v>
      </c>
      <c r="G497" s="3">
        <f xml:space="preserve"> 0 + 5.49</f>
        <v>5.49</v>
      </c>
    </row>
    <row r="498" spans="1:7" x14ac:dyDescent="0.25">
      <c r="A498" s="2">
        <v>0</v>
      </c>
      <c r="B498" s="2" t="s">
        <v>18</v>
      </c>
      <c r="C498" s="2">
        <v>4</v>
      </c>
      <c r="D498" s="2">
        <v>1</v>
      </c>
      <c r="F498" t="str">
        <f>CONCATENATE(B498," ",C498, " ",D498)</f>
        <v xml:space="preserve"> parallel-propagate 4 1</v>
      </c>
      <c r="G498" s="3">
        <f xml:space="preserve"> 0 + 2.49</f>
        <v>2.4900000000000002</v>
      </c>
    </row>
    <row r="499" spans="1:7" x14ac:dyDescent="0.25">
      <c r="A499" s="2">
        <v>0</v>
      </c>
      <c r="B499" s="2" t="s">
        <v>18</v>
      </c>
      <c r="C499" s="2">
        <v>4</v>
      </c>
      <c r="D499" s="2">
        <v>1</v>
      </c>
      <c r="F499" t="str">
        <f>CONCATENATE(B499," ",C499, " ",D499)</f>
        <v xml:space="preserve"> parallel-propagate 4 1</v>
      </c>
      <c r="G499" s="3">
        <f xml:space="preserve"> 0 + 2.22</f>
        <v>2.2200000000000002</v>
      </c>
    </row>
    <row r="500" spans="1:7" x14ac:dyDescent="0.25">
      <c r="A500" s="2">
        <v>0</v>
      </c>
      <c r="B500" s="2" t="s">
        <v>18</v>
      </c>
      <c r="C500" s="2">
        <v>4</v>
      </c>
      <c r="D500" s="2">
        <v>1</v>
      </c>
      <c r="F500" t="str">
        <f>CONCATENATE(B500," ",C500, " ",D500)</f>
        <v xml:space="preserve"> parallel-propagate 4 1</v>
      </c>
      <c r="G500" s="3">
        <f xml:space="preserve"> 0 + 5.9</f>
        <v>5.9</v>
      </c>
    </row>
    <row r="501" spans="1:7" x14ac:dyDescent="0.25">
      <c r="A501" s="2">
        <v>0</v>
      </c>
      <c r="B501" s="2" t="s">
        <v>18</v>
      </c>
      <c r="C501" s="2">
        <v>4</v>
      </c>
      <c r="D501" s="2">
        <v>1</v>
      </c>
      <c r="F501" t="str">
        <f>CONCATENATE(B501," ",C501, " ",D501)</f>
        <v xml:space="preserve"> parallel-propagate 4 1</v>
      </c>
      <c r="G501" s="3">
        <f xml:space="preserve"> 0 + 2.14</f>
        <v>2.14</v>
      </c>
    </row>
    <row r="502" spans="1:7" x14ac:dyDescent="0.25">
      <c r="A502" s="2">
        <v>0</v>
      </c>
      <c r="B502" s="2" t="s">
        <v>18</v>
      </c>
      <c r="C502" s="2">
        <v>4</v>
      </c>
      <c r="D502" s="2">
        <v>1</v>
      </c>
      <c r="F502" t="str">
        <f>CONCATENATE(B502," ",C502, " ",D502)</f>
        <v xml:space="preserve"> parallel-propagate 4 1</v>
      </c>
      <c r="G502" s="3">
        <f xml:space="preserve"> 0 + 2.59</f>
        <v>2.59</v>
      </c>
    </row>
    <row r="503" spans="1:7" x14ac:dyDescent="0.25">
      <c r="A503" s="2">
        <v>0</v>
      </c>
      <c r="B503" s="2" t="s">
        <v>18</v>
      </c>
      <c r="C503" s="2">
        <v>4</v>
      </c>
      <c r="D503" s="2">
        <v>1</v>
      </c>
      <c r="F503" t="str">
        <f>CONCATENATE(B503," ",C503, " ",D503)</f>
        <v xml:space="preserve"> parallel-propagate 4 1</v>
      </c>
      <c r="G503" s="3">
        <f xml:space="preserve"> 0 + 4.98</f>
        <v>4.9800000000000004</v>
      </c>
    </row>
    <row r="504" spans="1:7" x14ac:dyDescent="0.25">
      <c r="A504" s="2">
        <v>0</v>
      </c>
      <c r="B504" s="2" t="s">
        <v>18</v>
      </c>
      <c r="C504" s="2">
        <v>4</v>
      </c>
      <c r="D504" s="2">
        <v>1</v>
      </c>
      <c r="F504" t="str">
        <f>CONCATENATE(B504," ",C504, " ",D504)</f>
        <v xml:space="preserve"> parallel-propagate 4 1</v>
      </c>
      <c r="G504" s="3">
        <f xml:space="preserve"> 0 + 1.92</f>
        <v>1.92</v>
      </c>
    </row>
    <row r="505" spans="1:7" x14ac:dyDescent="0.25">
      <c r="A505" s="2">
        <v>0</v>
      </c>
      <c r="B505" s="2" t="s">
        <v>18</v>
      </c>
      <c r="C505" s="2">
        <v>4</v>
      </c>
      <c r="D505" s="2">
        <v>1</v>
      </c>
      <c r="F505" t="str">
        <f>CONCATENATE(B505," ",C505, " ",D505)</f>
        <v xml:space="preserve"> parallel-propagate 4 1</v>
      </c>
      <c r="G505" s="3">
        <f xml:space="preserve"> 0 + 4.48</f>
        <v>4.4800000000000004</v>
      </c>
    </row>
    <row r="506" spans="1:7" x14ac:dyDescent="0.25">
      <c r="A506" s="2">
        <v>0</v>
      </c>
      <c r="B506" s="2" t="s">
        <v>18</v>
      </c>
      <c r="C506" s="2">
        <v>4</v>
      </c>
      <c r="D506" s="2">
        <v>1</v>
      </c>
      <c r="F506" t="str">
        <f>CONCATENATE(B506," ",C506, " ",D506)</f>
        <v xml:space="preserve"> parallel-propagate 4 1</v>
      </c>
      <c r="G506" s="3">
        <f xml:space="preserve"> 0 + 6.87</f>
        <v>6.87</v>
      </c>
    </row>
    <row r="507" spans="1:7" x14ac:dyDescent="0.25">
      <c r="A507" s="2">
        <v>0</v>
      </c>
      <c r="B507" s="2" t="s">
        <v>18</v>
      </c>
      <c r="C507" s="2">
        <v>4</v>
      </c>
      <c r="D507" s="2">
        <v>1</v>
      </c>
      <c r="F507" t="str">
        <f>CONCATENATE(B507," ",C507, " ",D507)</f>
        <v xml:space="preserve"> parallel-propagate 4 1</v>
      </c>
      <c r="G507" s="3">
        <f xml:space="preserve"> 0 + 1.74</f>
        <v>1.74</v>
      </c>
    </row>
    <row r="508" spans="1:7" x14ac:dyDescent="0.25">
      <c r="A508" s="2">
        <v>0</v>
      </c>
      <c r="B508" s="2" t="s">
        <v>18</v>
      </c>
      <c r="C508" s="2">
        <v>4</v>
      </c>
      <c r="D508" s="2">
        <v>1</v>
      </c>
      <c r="F508" t="str">
        <f>CONCATENATE(B508," ",C508, " ",D508)</f>
        <v xml:space="preserve"> parallel-propagate 4 1</v>
      </c>
      <c r="G508" s="3">
        <f xml:space="preserve"> 0 + 3.42</f>
        <v>3.42</v>
      </c>
    </row>
    <row r="509" spans="1:7" x14ac:dyDescent="0.25">
      <c r="A509" s="2">
        <v>0</v>
      </c>
      <c r="B509" s="2" t="s">
        <v>18</v>
      </c>
      <c r="C509" s="2">
        <v>4</v>
      </c>
      <c r="D509" s="2">
        <v>1</v>
      </c>
      <c r="F509" t="str">
        <f>CONCATENATE(B509," ",C509, " ",D509)</f>
        <v xml:space="preserve"> parallel-propagate 4 1</v>
      </c>
      <c r="G509" s="3">
        <f xml:space="preserve"> 0 + 6.66</f>
        <v>6.66</v>
      </c>
    </row>
    <row r="510" spans="1:7" x14ac:dyDescent="0.25">
      <c r="A510" s="2">
        <v>0</v>
      </c>
      <c r="B510" s="2" t="s">
        <v>18</v>
      </c>
      <c r="C510" s="2">
        <v>4</v>
      </c>
      <c r="D510" s="2">
        <v>1</v>
      </c>
      <c r="F510" t="str">
        <f>CONCATENATE(B510," ",C510, " ",D510)</f>
        <v xml:space="preserve"> parallel-propagate 4 1</v>
      </c>
      <c r="G510" s="3">
        <f xml:space="preserve"> 0 + 2.54</f>
        <v>2.54</v>
      </c>
    </row>
    <row r="511" spans="1:7" x14ac:dyDescent="0.25">
      <c r="A511" s="2">
        <v>0</v>
      </c>
      <c r="B511" s="2" t="s">
        <v>18</v>
      </c>
      <c r="C511" s="2">
        <v>4</v>
      </c>
      <c r="D511" s="2">
        <v>1</v>
      </c>
      <c r="F511" t="str">
        <f>CONCATENATE(B511," ",C511, " ",D511)</f>
        <v xml:space="preserve"> parallel-propagate 4 1</v>
      </c>
      <c r="G511" s="3">
        <f xml:space="preserve"> 0 + 2.62</f>
        <v>2.62</v>
      </c>
    </row>
    <row r="512" spans="1:7" x14ac:dyDescent="0.25">
      <c r="A512" s="2">
        <v>0</v>
      </c>
      <c r="B512" s="2" t="s">
        <v>18</v>
      </c>
      <c r="C512" s="2">
        <v>4</v>
      </c>
      <c r="D512" s="2">
        <v>1</v>
      </c>
      <c r="F512" t="str">
        <f>CONCATENATE(B512," ",C512, " ",D512)</f>
        <v xml:space="preserve"> parallel-propagate 4 1</v>
      </c>
      <c r="G512" s="3">
        <f xml:space="preserve"> 0 + 4.99</f>
        <v>4.99</v>
      </c>
    </row>
    <row r="513" spans="1:7" x14ac:dyDescent="0.25">
      <c r="A513" s="2">
        <v>0</v>
      </c>
      <c r="B513" s="2" t="s">
        <v>18</v>
      </c>
      <c r="C513" s="2">
        <v>4</v>
      </c>
      <c r="D513" s="2">
        <v>1</v>
      </c>
      <c r="F513" t="str">
        <f>CONCATENATE(B513," ",C513, " ",D513)</f>
        <v xml:space="preserve"> parallel-propagate 4 1</v>
      </c>
      <c r="G513" s="3">
        <f xml:space="preserve"> 0 + 2.87</f>
        <v>2.87</v>
      </c>
    </row>
    <row r="514" spans="1:7" x14ac:dyDescent="0.25">
      <c r="A514" s="2">
        <v>0</v>
      </c>
      <c r="B514" s="2" t="s">
        <v>18</v>
      </c>
      <c r="C514" s="2">
        <v>4</v>
      </c>
      <c r="D514" s="2">
        <v>1</v>
      </c>
      <c r="F514" t="str">
        <f>CONCATENATE(B514," ",C514, " ",D514)</f>
        <v xml:space="preserve"> parallel-propagate 4 1</v>
      </c>
      <c r="G514" s="3">
        <f xml:space="preserve"> 0 + 1.5</f>
        <v>1.5</v>
      </c>
    </row>
    <row r="515" spans="1:7" x14ac:dyDescent="0.25">
      <c r="A515" s="2">
        <v>0</v>
      </c>
      <c r="B515" s="2" t="s">
        <v>18</v>
      </c>
      <c r="C515" s="2">
        <v>4</v>
      </c>
      <c r="D515" s="2">
        <v>1</v>
      </c>
      <c r="F515" t="str">
        <f>CONCATENATE(B515," ",C515, " ",D515)</f>
        <v xml:space="preserve"> parallel-propagate 4 1</v>
      </c>
      <c r="G515" s="3">
        <f xml:space="preserve"> 0 + 7.76</f>
        <v>7.76</v>
      </c>
    </row>
    <row r="516" spans="1:7" x14ac:dyDescent="0.25">
      <c r="A516" s="2">
        <v>0</v>
      </c>
      <c r="B516" s="2" t="s">
        <v>18</v>
      </c>
      <c r="C516" s="2">
        <v>4</v>
      </c>
      <c r="D516" s="2">
        <v>1</v>
      </c>
      <c r="F516" t="str">
        <f>CONCATENATE(B516," ",C516, " ",D516)</f>
        <v xml:space="preserve"> parallel-propagate 4 1</v>
      </c>
      <c r="G516" s="3">
        <f xml:space="preserve"> 0 + 4.05</f>
        <v>4.05</v>
      </c>
    </row>
    <row r="517" spans="1:7" x14ac:dyDescent="0.25">
      <c r="A517" s="2">
        <v>0</v>
      </c>
      <c r="B517" s="2" t="s">
        <v>18</v>
      </c>
      <c r="C517" s="2">
        <v>4</v>
      </c>
      <c r="D517" s="2">
        <v>1</v>
      </c>
      <c r="F517" t="str">
        <f>CONCATENATE(B517," ",C517, " ",D517)</f>
        <v xml:space="preserve"> parallel-propagate 4 1</v>
      </c>
      <c r="G517" s="3">
        <f xml:space="preserve"> 0 + 1.33</f>
        <v>1.33</v>
      </c>
    </row>
    <row r="518" spans="1:7" x14ac:dyDescent="0.25">
      <c r="A518" s="2">
        <v>0</v>
      </c>
      <c r="B518" s="2" t="s">
        <v>18</v>
      </c>
      <c r="C518" s="2">
        <v>4</v>
      </c>
      <c r="D518" s="2">
        <v>1</v>
      </c>
      <c r="F518" t="str">
        <f>CONCATENATE(B518," ",C518, " ",D518)</f>
        <v xml:space="preserve"> parallel-propagate 4 1</v>
      </c>
      <c r="G518" s="3">
        <f xml:space="preserve"> 0 + 6.45</f>
        <v>6.45</v>
      </c>
    </row>
    <row r="519" spans="1:7" x14ac:dyDescent="0.25">
      <c r="A519" s="2">
        <v>0</v>
      </c>
      <c r="B519" s="2" t="s">
        <v>18</v>
      </c>
      <c r="C519" s="2">
        <v>4</v>
      </c>
      <c r="D519" s="2">
        <v>1</v>
      </c>
      <c r="F519" t="str">
        <f>CONCATENATE(B519," ",C519, " ",D519)</f>
        <v xml:space="preserve"> parallel-propagate 4 1</v>
      </c>
      <c r="G519" s="3">
        <f xml:space="preserve"> 0 + 2.24</f>
        <v>2.2400000000000002</v>
      </c>
    </row>
    <row r="520" spans="1:7" x14ac:dyDescent="0.25">
      <c r="A520" s="2">
        <v>0</v>
      </c>
      <c r="B520" s="2" t="s">
        <v>18</v>
      </c>
      <c r="C520" s="2">
        <v>4</v>
      </c>
      <c r="D520" s="2">
        <v>1</v>
      </c>
      <c r="F520" t="str">
        <f>CONCATENATE(B520," ",C520, " ",D520)</f>
        <v xml:space="preserve"> parallel-propagate 4 1</v>
      </c>
      <c r="G520" s="3">
        <f xml:space="preserve"> 0 + 2.57</f>
        <v>2.57</v>
      </c>
    </row>
    <row r="521" spans="1:7" x14ac:dyDescent="0.25">
      <c r="A521" s="2">
        <v>0</v>
      </c>
      <c r="B521" s="2" t="s">
        <v>18</v>
      </c>
      <c r="C521" s="2">
        <v>4</v>
      </c>
      <c r="D521" s="2">
        <v>1</v>
      </c>
      <c r="F521" t="str">
        <f>CONCATENATE(B521," ",C521, " ",D521)</f>
        <v xml:space="preserve"> parallel-propagate 4 1</v>
      </c>
      <c r="G521" s="3">
        <f xml:space="preserve"> 0 + 7.12</f>
        <v>7.12</v>
      </c>
    </row>
    <row r="522" spans="1:7" x14ac:dyDescent="0.25">
      <c r="A522" s="2">
        <v>0</v>
      </c>
      <c r="B522" s="2" t="s">
        <v>18</v>
      </c>
      <c r="C522" s="2">
        <v>4</v>
      </c>
      <c r="D522" s="2">
        <v>1</v>
      </c>
      <c r="F522" t="str">
        <f>CONCATENATE(B522," ",C522, " ",D522)</f>
        <v xml:space="preserve"> parallel-propagate 4 1</v>
      </c>
      <c r="G522" s="3">
        <f xml:space="preserve"> 0 + 1.94</f>
        <v>1.94</v>
      </c>
    </row>
    <row r="523" spans="1:7" x14ac:dyDescent="0.25">
      <c r="A523" s="2">
        <v>0</v>
      </c>
      <c r="B523" s="2" t="s">
        <v>18</v>
      </c>
      <c r="C523" s="2">
        <v>4</v>
      </c>
      <c r="D523" s="2">
        <v>1</v>
      </c>
      <c r="F523" t="str">
        <f>CONCATENATE(B523," ",C523, " ",D523)</f>
        <v xml:space="preserve"> parallel-propagate 4 1</v>
      </c>
      <c r="G523" s="3">
        <f xml:space="preserve"> 0 + 2.63</f>
        <v>2.63</v>
      </c>
    </row>
    <row r="524" spans="1:7" x14ac:dyDescent="0.25">
      <c r="A524" s="2">
        <v>0</v>
      </c>
      <c r="B524" s="2" t="s">
        <v>18</v>
      </c>
      <c r="C524" s="2">
        <v>4</v>
      </c>
      <c r="D524" s="2">
        <v>1</v>
      </c>
      <c r="F524" t="str">
        <f>CONCATENATE(B524," ",C524, " ",D524)</f>
        <v xml:space="preserve"> parallel-propagate 4 1</v>
      </c>
      <c r="G524" s="3">
        <f xml:space="preserve"> 0 + 6.94</f>
        <v>6.94</v>
      </c>
    </row>
    <row r="525" spans="1:7" x14ac:dyDescent="0.25">
      <c r="A525" s="2">
        <v>0</v>
      </c>
      <c r="B525" s="2" t="s">
        <v>18</v>
      </c>
      <c r="C525" s="2">
        <v>4</v>
      </c>
      <c r="D525" s="2">
        <v>1</v>
      </c>
      <c r="F525" t="str">
        <f>CONCATENATE(B525," ",C525, " ",D525)</f>
        <v xml:space="preserve"> parallel-propagate 4 1</v>
      </c>
      <c r="G525" s="3">
        <f xml:space="preserve"> 0 + 1.15</f>
        <v>1.1499999999999999</v>
      </c>
    </row>
    <row r="526" spans="1:7" x14ac:dyDescent="0.25">
      <c r="A526" s="2">
        <v>0</v>
      </c>
      <c r="B526" s="2" t="s">
        <v>18</v>
      </c>
      <c r="C526" s="2">
        <v>4</v>
      </c>
      <c r="D526" s="2">
        <v>1</v>
      </c>
      <c r="F526" t="str">
        <f>CONCATENATE(B526," ",C526, " ",D526)</f>
        <v xml:space="preserve"> parallel-propagate 4 1</v>
      </c>
      <c r="G526" s="3">
        <f xml:space="preserve"> 0 + 2.9</f>
        <v>2.9</v>
      </c>
    </row>
    <row r="527" spans="1:7" x14ac:dyDescent="0.25">
      <c r="A527" s="2">
        <v>0</v>
      </c>
      <c r="B527" s="2" t="s">
        <v>18</v>
      </c>
      <c r="C527" s="2">
        <v>4</v>
      </c>
      <c r="D527" s="2">
        <v>1</v>
      </c>
      <c r="F527" t="str">
        <f>CONCATENATE(B527," ",C527, " ",D527)</f>
        <v xml:space="preserve"> parallel-propagate 4 1</v>
      </c>
      <c r="G527" s="3">
        <f xml:space="preserve"> 0 + 5.37</f>
        <v>5.37</v>
      </c>
    </row>
    <row r="528" spans="1:7" x14ac:dyDescent="0.25">
      <c r="A528" s="2">
        <v>0</v>
      </c>
      <c r="B528" s="2" t="s">
        <v>18</v>
      </c>
      <c r="C528" s="2">
        <v>4</v>
      </c>
      <c r="D528" s="2">
        <v>1</v>
      </c>
      <c r="F528" t="str">
        <f>CONCATENATE(B528," ",C528, " ",D528)</f>
        <v xml:space="preserve"> parallel-propagate 4 1</v>
      </c>
      <c r="G528" s="3">
        <f xml:space="preserve"> 0 + 1.23</f>
        <v>1.23</v>
      </c>
    </row>
    <row r="529" spans="1:7" x14ac:dyDescent="0.25">
      <c r="A529" s="2">
        <v>0</v>
      </c>
      <c r="B529" s="2" t="s">
        <v>18</v>
      </c>
      <c r="C529" s="2">
        <v>4</v>
      </c>
      <c r="D529" s="2">
        <v>1</v>
      </c>
      <c r="F529" t="str">
        <f>CONCATENATE(B529," ",C529, " ",D529)</f>
        <v xml:space="preserve"> parallel-propagate 4 1</v>
      </c>
      <c r="G529" s="3">
        <f xml:space="preserve"> 0 + 2.08</f>
        <v>2.08</v>
      </c>
    </row>
    <row r="530" spans="1:7" x14ac:dyDescent="0.25">
      <c r="A530" s="2">
        <v>0</v>
      </c>
      <c r="B530" s="2" t="s">
        <v>18</v>
      </c>
      <c r="C530" s="2">
        <v>4</v>
      </c>
      <c r="D530" s="2">
        <v>1</v>
      </c>
      <c r="F530" t="str">
        <f>CONCATENATE(B530," ",C530, " ",D530)</f>
        <v xml:space="preserve"> parallel-propagate 4 1</v>
      </c>
      <c r="G530" s="3">
        <f xml:space="preserve"> 0 + 7.65</f>
        <v>7.65</v>
      </c>
    </row>
    <row r="531" spans="1:7" x14ac:dyDescent="0.25">
      <c r="A531" s="2">
        <v>0</v>
      </c>
      <c r="B531" s="2" t="s">
        <v>18</v>
      </c>
      <c r="C531" s="2">
        <v>4</v>
      </c>
      <c r="D531" s="2">
        <v>1</v>
      </c>
      <c r="F531" t="str">
        <f>CONCATENATE(B531," ",C531, " ",D531)</f>
        <v xml:space="preserve"> parallel-propagate 4 1</v>
      </c>
      <c r="G531" s="3">
        <f xml:space="preserve"> 0 + 2.47</f>
        <v>2.4700000000000002</v>
      </c>
    </row>
    <row r="532" spans="1:7" x14ac:dyDescent="0.25">
      <c r="A532" s="2">
        <v>0</v>
      </c>
      <c r="B532" s="2" t="s">
        <v>18</v>
      </c>
      <c r="C532" s="2">
        <v>4</v>
      </c>
      <c r="D532" s="2">
        <v>1</v>
      </c>
      <c r="F532" t="str">
        <f>CONCATENATE(B532," ",C532, " ",D532)</f>
        <v xml:space="preserve"> parallel-propagate 4 1</v>
      </c>
      <c r="G532" s="3">
        <f xml:space="preserve"> 0 + 1.95</f>
        <v>1.95</v>
      </c>
    </row>
    <row r="533" spans="1:7" x14ac:dyDescent="0.25">
      <c r="A533" s="2">
        <v>0</v>
      </c>
      <c r="B533" s="2" t="s">
        <v>18</v>
      </c>
      <c r="C533" s="2">
        <v>4</v>
      </c>
      <c r="D533" s="2">
        <v>1</v>
      </c>
      <c r="F533" t="str">
        <f>CONCATENATE(B533," ",C533, " ",D533)</f>
        <v xml:space="preserve"> parallel-propagate 4 1</v>
      </c>
      <c r="G533" s="3">
        <f xml:space="preserve"> 0 + 7.41</f>
        <v>7.41</v>
      </c>
    </row>
    <row r="534" spans="1:7" x14ac:dyDescent="0.25">
      <c r="A534" s="2">
        <v>0</v>
      </c>
      <c r="B534" s="2" t="s">
        <v>18</v>
      </c>
      <c r="C534" s="2">
        <v>4</v>
      </c>
      <c r="D534" s="2">
        <v>1</v>
      </c>
      <c r="F534" t="str">
        <f>CONCATENATE(B534," ",C534, " ",D534)</f>
        <v xml:space="preserve"> parallel-propagate 4 1</v>
      </c>
      <c r="G534" s="3">
        <f xml:space="preserve"> 0 + 2.89</f>
        <v>2.89</v>
      </c>
    </row>
    <row r="535" spans="1:7" x14ac:dyDescent="0.25">
      <c r="A535" s="2">
        <v>0</v>
      </c>
      <c r="B535" s="2" t="s">
        <v>18</v>
      </c>
      <c r="C535" s="2">
        <v>4</v>
      </c>
      <c r="D535" s="2">
        <v>1</v>
      </c>
      <c r="F535" t="str">
        <f>CONCATENATE(B535," ",C535, " ",D535)</f>
        <v xml:space="preserve"> parallel-propagate 4 1</v>
      </c>
      <c r="G535" s="3">
        <f xml:space="preserve"> 0 + 3.71</f>
        <v>3.71</v>
      </c>
    </row>
    <row r="536" spans="1:7" x14ac:dyDescent="0.25">
      <c r="A536" s="2">
        <v>0</v>
      </c>
      <c r="B536" s="2" t="s">
        <v>18</v>
      </c>
      <c r="C536" s="2">
        <v>4</v>
      </c>
      <c r="D536" s="2">
        <v>1</v>
      </c>
      <c r="F536" t="str">
        <f>CONCATENATE(B536," ",C536, " ",D536)</f>
        <v xml:space="preserve"> parallel-propagate 4 1</v>
      </c>
      <c r="G536" s="3">
        <f xml:space="preserve"> 0 + 7.29</f>
        <v>7.29</v>
      </c>
    </row>
    <row r="537" spans="1:7" x14ac:dyDescent="0.25">
      <c r="A537" s="2">
        <v>0</v>
      </c>
      <c r="B537" s="2" t="s">
        <v>18</v>
      </c>
      <c r="C537" s="2">
        <v>4</v>
      </c>
      <c r="D537" s="2">
        <v>1</v>
      </c>
      <c r="F537" t="str">
        <f>CONCATENATE(B537," ",C537, " ",D537)</f>
        <v xml:space="preserve"> parallel-propagate 4 1</v>
      </c>
      <c r="G537" s="3">
        <f xml:space="preserve"> 0 + 2.7</f>
        <v>2.7</v>
      </c>
    </row>
    <row r="538" spans="1:7" x14ac:dyDescent="0.25">
      <c r="A538" s="2">
        <v>0</v>
      </c>
      <c r="B538" s="2" t="s">
        <v>18</v>
      </c>
      <c r="C538" s="2">
        <v>4</v>
      </c>
      <c r="D538" s="2">
        <v>1</v>
      </c>
      <c r="F538" t="str">
        <f>CONCATENATE(B538," ",C538, " ",D538)</f>
        <v xml:space="preserve"> parallel-propagate 4 1</v>
      </c>
      <c r="G538" s="3">
        <f xml:space="preserve"> 0 + 2.84</f>
        <v>2.84</v>
      </c>
    </row>
    <row r="539" spans="1:7" x14ac:dyDescent="0.25">
      <c r="A539" s="2">
        <v>0</v>
      </c>
      <c r="B539" s="2" t="s">
        <v>18</v>
      </c>
      <c r="C539" s="2">
        <v>4</v>
      </c>
      <c r="D539" s="2">
        <v>1</v>
      </c>
      <c r="F539" t="str">
        <f>CONCATENATE(B539," ",C539, " ",D539)</f>
        <v xml:space="preserve"> parallel-propagate 4 1</v>
      </c>
      <c r="G539" s="3">
        <f xml:space="preserve"> 0 + 6.42</f>
        <v>6.42</v>
      </c>
    </row>
    <row r="540" spans="1:7" x14ac:dyDescent="0.25">
      <c r="A540" s="2">
        <v>0</v>
      </c>
      <c r="B540" s="2" t="s">
        <v>18</v>
      </c>
      <c r="C540" s="2">
        <v>4</v>
      </c>
      <c r="D540" s="2">
        <v>1</v>
      </c>
      <c r="F540" t="str">
        <f>CONCATENATE(B540," ",C540, " ",D540)</f>
        <v xml:space="preserve"> parallel-propagate 4 1</v>
      </c>
      <c r="G540" s="3">
        <f xml:space="preserve"> 0 + 2.43</f>
        <v>2.4300000000000002</v>
      </c>
    </row>
    <row r="541" spans="1:7" x14ac:dyDescent="0.25">
      <c r="A541" s="2">
        <v>0</v>
      </c>
      <c r="B541" s="2" t="s">
        <v>18</v>
      </c>
      <c r="C541" s="2">
        <v>4</v>
      </c>
      <c r="D541" s="2">
        <v>1</v>
      </c>
      <c r="F541" t="str">
        <f>CONCATENATE(B541," ",C541, " ",D541)</f>
        <v xml:space="preserve"> parallel-propagate 4 1</v>
      </c>
      <c r="G541" s="3">
        <f xml:space="preserve"> 0 + 2.07</f>
        <v>2.0699999999999998</v>
      </c>
    </row>
    <row r="542" spans="1:7" x14ac:dyDescent="0.25">
      <c r="A542" s="2">
        <v>0</v>
      </c>
      <c r="B542" s="2" t="s">
        <v>18</v>
      </c>
      <c r="C542" s="2">
        <v>4</v>
      </c>
      <c r="D542" s="2">
        <v>1</v>
      </c>
      <c r="F542" t="str">
        <f>CONCATENATE(B542," ",C542, " ",D542)</f>
        <v xml:space="preserve"> parallel-propagate 4 1</v>
      </c>
      <c r="G542" s="3">
        <f xml:space="preserve"> 0 + 7.34</f>
        <v>7.34</v>
      </c>
    </row>
    <row r="543" spans="1:7" x14ac:dyDescent="0.25">
      <c r="A543" s="2">
        <v>0</v>
      </c>
      <c r="B543" s="2" t="s">
        <v>18</v>
      </c>
      <c r="C543" s="2">
        <v>4</v>
      </c>
      <c r="D543" s="2">
        <v>1</v>
      </c>
      <c r="F543" t="str">
        <f>CONCATENATE(B543," ",C543, " ",D543)</f>
        <v xml:space="preserve"> parallel-propagate 4 1</v>
      </c>
      <c r="G543" s="3">
        <f xml:space="preserve"> 0 + 2.15</f>
        <v>2.15</v>
      </c>
    </row>
    <row r="544" spans="1:7" x14ac:dyDescent="0.25">
      <c r="A544" s="2">
        <v>0</v>
      </c>
      <c r="B544" s="2" t="s">
        <v>18</v>
      </c>
      <c r="C544" s="2">
        <v>4</v>
      </c>
      <c r="D544" s="2">
        <v>1</v>
      </c>
      <c r="F544" t="str">
        <f>CONCATENATE(B544," ",C544, " ",D544)</f>
        <v xml:space="preserve"> parallel-propagate 4 1</v>
      </c>
      <c r="G544" s="3">
        <f xml:space="preserve"> 0 + 3.44</f>
        <v>3.44</v>
      </c>
    </row>
    <row r="545" spans="1:7" x14ac:dyDescent="0.25">
      <c r="A545" s="2">
        <v>0</v>
      </c>
      <c r="B545" s="2" t="s">
        <v>18</v>
      </c>
      <c r="C545" s="2">
        <v>4</v>
      </c>
      <c r="D545" s="2">
        <v>1</v>
      </c>
      <c r="F545" t="str">
        <f>CONCATENATE(B545," ",C545, " ",D545)</f>
        <v xml:space="preserve"> parallel-propagate 4 1</v>
      </c>
      <c r="G545" s="3">
        <f xml:space="preserve"> 0 + 6.51</f>
        <v>6.51</v>
      </c>
    </row>
    <row r="546" spans="1:7" x14ac:dyDescent="0.25">
      <c r="A546" s="2">
        <v>0</v>
      </c>
      <c r="B546" s="2" t="s">
        <v>18</v>
      </c>
      <c r="C546" s="2">
        <v>4</v>
      </c>
      <c r="D546" s="2">
        <v>1</v>
      </c>
      <c r="F546" t="str">
        <f>CONCATENATE(B546," ",C546, " ",D546)</f>
        <v xml:space="preserve"> parallel-propagate 4 1</v>
      </c>
      <c r="G546" s="3">
        <f xml:space="preserve"> 0 + 1.89</f>
        <v>1.89</v>
      </c>
    </row>
    <row r="547" spans="1:7" x14ac:dyDescent="0.25">
      <c r="A547" s="2">
        <v>0</v>
      </c>
      <c r="B547" s="2" t="s">
        <v>18</v>
      </c>
      <c r="C547" s="2">
        <v>4</v>
      </c>
      <c r="D547" s="2">
        <v>1</v>
      </c>
      <c r="F547" t="str">
        <f>CONCATENATE(B547," ",C547, " ",D547)</f>
        <v xml:space="preserve"> parallel-propagate 4 1</v>
      </c>
      <c r="G547" s="3">
        <f xml:space="preserve"> 0 + 2.77</f>
        <v>2.77</v>
      </c>
    </row>
    <row r="548" spans="1:7" x14ac:dyDescent="0.25">
      <c r="A548" s="2">
        <v>0</v>
      </c>
      <c r="B548" s="2" t="s">
        <v>18</v>
      </c>
      <c r="C548" s="2">
        <v>4</v>
      </c>
      <c r="D548" s="2">
        <v>1</v>
      </c>
      <c r="F548" t="str">
        <f>CONCATENATE(B548," ",C548, " ",D548)</f>
        <v xml:space="preserve"> parallel-propagate 4 1</v>
      </c>
      <c r="G548" s="3">
        <f xml:space="preserve"> 0 + 8.9</f>
        <v>8.9</v>
      </c>
    </row>
    <row r="549" spans="1:7" x14ac:dyDescent="0.25">
      <c r="A549" s="2">
        <v>0</v>
      </c>
      <c r="B549" s="2" t="s">
        <v>18</v>
      </c>
      <c r="C549" s="2">
        <v>4</v>
      </c>
      <c r="D549" s="2">
        <v>1</v>
      </c>
      <c r="F549" t="str">
        <f>CONCATENATE(B549," ",C549, " ",D549)</f>
        <v xml:space="preserve"> parallel-propagate 4 1</v>
      </c>
      <c r="G549" s="3">
        <f xml:space="preserve"> 0 + 3.71</f>
        <v>3.71</v>
      </c>
    </row>
    <row r="550" spans="1:7" x14ac:dyDescent="0.25">
      <c r="A550" s="2">
        <v>0</v>
      </c>
      <c r="B550" s="2" t="s">
        <v>18</v>
      </c>
      <c r="C550" s="2">
        <v>4</v>
      </c>
      <c r="D550" s="2">
        <v>1</v>
      </c>
      <c r="F550" t="str">
        <f>CONCATENATE(B550," ",C550, " ",D550)</f>
        <v xml:space="preserve"> parallel-propagate 4 1</v>
      </c>
      <c r="G550" s="3">
        <f xml:space="preserve"> 0 + 5.17</f>
        <v>5.17</v>
      </c>
    </row>
    <row r="551" spans="1:7" x14ac:dyDescent="0.25">
      <c r="A551" s="2">
        <v>0</v>
      </c>
      <c r="B551" s="2" t="s">
        <v>18</v>
      </c>
      <c r="C551" s="2">
        <v>4</v>
      </c>
      <c r="D551" s="2">
        <v>1</v>
      </c>
      <c r="F551" t="str">
        <f>CONCATENATE(B551," ",C551, " ",D551)</f>
        <v xml:space="preserve"> parallel-propagate 4 1</v>
      </c>
      <c r="G551" s="3">
        <f xml:space="preserve"> 0 + 6.19</f>
        <v>6.19</v>
      </c>
    </row>
    <row r="552" spans="1:7" x14ac:dyDescent="0.25">
      <c r="A552" s="2">
        <v>0</v>
      </c>
      <c r="B552" s="2" t="s">
        <v>18</v>
      </c>
      <c r="C552" s="2">
        <v>4</v>
      </c>
      <c r="D552" s="2">
        <v>1</v>
      </c>
      <c r="F552" t="str">
        <f>CONCATENATE(B552," ",C552, " ",D552)</f>
        <v xml:space="preserve"> parallel-propagate 4 1</v>
      </c>
      <c r="G552" s="3">
        <f xml:space="preserve"> 0 + 3.54</f>
        <v>3.54</v>
      </c>
    </row>
    <row r="553" spans="1:7" x14ac:dyDescent="0.25">
      <c r="A553" s="2">
        <v>0</v>
      </c>
      <c r="B553" s="2" t="s">
        <v>18</v>
      </c>
      <c r="C553" s="2">
        <v>4</v>
      </c>
      <c r="D553" s="2">
        <v>1</v>
      </c>
      <c r="F553" t="str">
        <f>CONCATENATE(B553," ",C553, " ",D553)</f>
        <v xml:space="preserve"> parallel-propagate 4 1</v>
      </c>
      <c r="G553" s="3">
        <f xml:space="preserve"> 0 + 3.37</f>
        <v>3.37</v>
      </c>
    </row>
    <row r="554" spans="1:7" x14ac:dyDescent="0.25">
      <c r="A554" s="2">
        <v>0</v>
      </c>
      <c r="B554" s="2" t="s">
        <v>18</v>
      </c>
      <c r="C554" s="2">
        <v>4</v>
      </c>
      <c r="D554" s="2">
        <v>1</v>
      </c>
      <c r="F554" t="str">
        <f>CONCATENATE(B554," ",C554, " ",D554)</f>
        <v xml:space="preserve"> parallel-propagate 4 1</v>
      </c>
      <c r="G554" s="3">
        <f xml:space="preserve"> 0 + 7.91</f>
        <v>7.91</v>
      </c>
    </row>
    <row r="555" spans="1:7" x14ac:dyDescent="0.25">
      <c r="A555" s="2">
        <v>0</v>
      </c>
      <c r="B555" s="2" t="s">
        <v>18</v>
      </c>
      <c r="C555" s="2">
        <v>4</v>
      </c>
      <c r="D555" s="2">
        <v>1</v>
      </c>
      <c r="F555" t="str">
        <f>CONCATENATE(B555," ",C555, " ",D555)</f>
        <v xml:space="preserve"> parallel-propagate 4 1</v>
      </c>
      <c r="G555" s="3">
        <f xml:space="preserve"> 0 + 0.38</f>
        <v>0.38</v>
      </c>
    </row>
    <row r="556" spans="1:7" x14ac:dyDescent="0.25">
      <c r="A556" s="2">
        <v>0</v>
      </c>
      <c r="B556" s="2" t="s">
        <v>18</v>
      </c>
      <c r="C556" s="2">
        <v>4</v>
      </c>
      <c r="D556" s="2">
        <v>1</v>
      </c>
      <c r="F556" t="str">
        <f>CONCATENATE(B556," ",C556, " ",D556)</f>
        <v xml:space="preserve"> parallel-propagate 4 1</v>
      </c>
      <c r="G556" s="3">
        <f xml:space="preserve"> 0 + 2.36</f>
        <v>2.36</v>
      </c>
    </row>
    <row r="557" spans="1:7" x14ac:dyDescent="0.25">
      <c r="A557" s="2">
        <v>0</v>
      </c>
      <c r="B557" s="2" t="s">
        <v>18</v>
      </c>
      <c r="C557" s="2">
        <v>4</v>
      </c>
      <c r="D557" s="2">
        <v>1</v>
      </c>
      <c r="F557" t="str">
        <f>CONCATENATE(B557," ",C557, " ",D557)</f>
        <v xml:space="preserve"> parallel-propagate 4 1</v>
      </c>
      <c r="G557" s="3">
        <f xml:space="preserve"> 0 + 6.8</f>
        <v>6.8</v>
      </c>
    </row>
    <row r="558" spans="1:7" x14ac:dyDescent="0.25">
      <c r="A558" s="2">
        <v>0</v>
      </c>
      <c r="B558" s="2" t="s">
        <v>18</v>
      </c>
      <c r="C558" s="2">
        <v>4</v>
      </c>
      <c r="D558" s="2">
        <v>1</v>
      </c>
      <c r="F558" t="str">
        <f>CONCATENATE(B558," ",C558, " ",D558)</f>
        <v xml:space="preserve"> parallel-propagate 4 1</v>
      </c>
      <c r="G558" s="3">
        <f xml:space="preserve"> 0 + 1.99</f>
        <v>1.99</v>
      </c>
    </row>
    <row r="559" spans="1:7" x14ac:dyDescent="0.25">
      <c r="A559" s="2">
        <v>0</v>
      </c>
      <c r="B559" s="2" t="s">
        <v>18</v>
      </c>
      <c r="C559" s="2">
        <v>4</v>
      </c>
      <c r="D559" s="2">
        <v>1</v>
      </c>
      <c r="F559" t="str">
        <f>CONCATENATE(B559," ",C559, " ",D559)</f>
        <v xml:space="preserve"> parallel-propagate 4 1</v>
      </c>
      <c r="G559" s="3">
        <f xml:space="preserve"> 0 + 3.19</f>
        <v>3.19</v>
      </c>
    </row>
    <row r="560" spans="1:7" x14ac:dyDescent="0.25">
      <c r="A560" s="2">
        <v>0</v>
      </c>
      <c r="B560" s="2" t="s">
        <v>18</v>
      </c>
      <c r="C560" s="2">
        <v>4</v>
      </c>
      <c r="D560" s="2">
        <v>1</v>
      </c>
      <c r="F560" t="str">
        <f>CONCATENATE(B560," ",C560, " ",D560)</f>
        <v xml:space="preserve"> parallel-propagate 4 1</v>
      </c>
      <c r="G560" s="3">
        <f xml:space="preserve"> 0 + 7.67</f>
        <v>7.67</v>
      </c>
    </row>
    <row r="561" spans="1:7" x14ac:dyDescent="0.25">
      <c r="A561" s="2">
        <v>0</v>
      </c>
      <c r="B561" s="2" t="s">
        <v>18</v>
      </c>
      <c r="C561" s="2">
        <v>4</v>
      </c>
      <c r="D561" s="2">
        <v>1</v>
      </c>
      <c r="F561" t="str">
        <f>CONCATENATE(B561," ",C561, " ",D561)</f>
        <v xml:space="preserve"> parallel-propagate 4 1</v>
      </c>
      <c r="G561" s="3">
        <f xml:space="preserve"> 0 + 2.74</f>
        <v>2.74</v>
      </c>
    </row>
    <row r="562" spans="1:7" x14ac:dyDescent="0.25">
      <c r="A562" s="2">
        <v>0</v>
      </c>
      <c r="B562" s="2" t="s">
        <v>18</v>
      </c>
      <c r="C562" s="2">
        <v>4</v>
      </c>
      <c r="D562" s="2">
        <v>1</v>
      </c>
      <c r="F562" t="str">
        <f>CONCATENATE(B562," ",C562, " ",D562)</f>
        <v xml:space="preserve"> parallel-propagate 4 1</v>
      </c>
      <c r="G562" s="3">
        <f xml:space="preserve"> 0 + 4.06</f>
        <v>4.0599999999999996</v>
      </c>
    </row>
    <row r="563" spans="1:7" x14ac:dyDescent="0.25">
      <c r="A563" s="2">
        <v>0</v>
      </c>
      <c r="B563" s="2" t="s">
        <v>18</v>
      </c>
      <c r="C563" s="2">
        <v>4</v>
      </c>
      <c r="D563" s="2">
        <v>1</v>
      </c>
      <c r="F563" t="str">
        <f>CONCATENATE(B563," ",C563, " ",D563)</f>
        <v xml:space="preserve"> parallel-propagate 4 1</v>
      </c>
      <c r="G563" s="3">
        <f xml:space="preserve"> 0 + 9.26</f>
        <v>9.26</v>
      </c>
    </row>
    <row r="564" spans="1:7" x14ac:dyDescent="0.25">
      <c r="A564" s="2">
        <v>0</v>
      </c>
      <c r="B564" s="2" t="s">
        <v>18</v>
      </c>
      <c r="C564" s="2">
        <v>4</v>
      </c>
      <c r="D564" s="2">
        <v>1</v>
      </c>
      <c r="F564" t="str">
        <f>CONCATENATE(B564," ",C564, " ",D564)</f>
        <v xml:space="preserve"> parallel-propagate 4 1</v>
      </c>
      <c r="G564" s="3">
        <f xml:space="preserve"> 0 + 2.87</f>
        <v>2.87</v>
      </c>
    </row>
    <row r="565" spans="1:7" x14ac:dyDescent="0.25">
      <c r="A565" s="2">
        <v>0</v>
      </c>
      <c r="B565" s="2" t="s">
        <v>18</v>
      </c>
      <c r="C565" s="2">
        <v>4</v>
      </c>
      <c r="D565" s="2">
        <v>1</v>
      </c>
      <c r="F565" t="str">
        <f>CONCATENATE(B565," ",C565, " ",D565)</f>
        <v xml:space="preserve"> parallel-propagate 4 1</v>
      </c>
      <c r="G565" s="3">
        <f xml:space="preserve"> 0 + 3.36</f>
        <v>3.36</v>
      </c>
    </row>
    <row r="566" spans="1:7" x14ac:dyDescent="0.25">
      <c r="A566" s="2">
        <v>0</v>
      </c>
      <c r="B566" s="2" t="s">
        <v>18</v>
      </c>
      <c r="C566" s="2">
        <v>4</v>
      </c>
      <c r="D566" s="2">
        <v>1</v>
      </c>
      <c r="F566" t="str">
        <f>CONCATENATE(B566," ",C566, " ",D566)</f>
        <v xml:space="preserve"> parallel-propagate 4 1</v>
      </c>
      <c r="G566" s="3">
        <f xml:space="preserve"> 0 + 9.64</f>
        <v>9.64</v>
      </c>
    </row>
    <row r="567" spans="1:7" x14ac:dyDescent="0.25">
      <c r="A567" s="2">
        <v>0</v>
      </c>
      <c r="B567" s="2" t="s">
        <v>18</v>
      </c>
      <c r="C567" s="2">
        <v>4</v>
      </c>
      <c r="D567" s="2">
        <v>1</v>
      </c>
      <c r="F567" t="str">
        <f>CONCATENATE(B567," ",C567, " ",D567)</f>
        <v xml:space="preserve"> parallel-propagate 4 1</v>
      </c>
      <c r="G567" s="3">
        <f xml:space="preserve"> 0 + 3.78</f>
        <v>3.78</v>
      </c>
    </row>
    <row r="568" spans="1:7" x14ac:dyDescent="0.25">
      <c r="A568" s="2">
        <v>0</v>
      </c>
      <c r="B568" s="2" t="s">
        <v>18</v>
      </c>
      <c r="C568" s="2">
        <v>4</v>
      </c>
      <c r="D568" s="2">
        <v>1</v>
      </c>
      <c r="F568" t="str">
        <f>CONCATENATE(B568," ",C568, " ",D568)</f>
        <v xml:space="preserve"> parallel-propagate 4 1</v>
      </c>
      <c r="G568" s="3">
        <f xml:space="preserve"> 0 + 4.42</f>
        <v>4.42</v>
      </c>
    </row>
    <row r="569" spans="1:7" x14ac:dyDescent="0.25">
      <c r="A569" s="2">
        <v>0</v>
      </c>
      <c r="B569" s="2" t="s">
        <v>18</v>
      </c>
      <c r="C569" s="2">
        <v>4</v>
      </c>
      <c r="D569" s="2">
        <v>1</v>
      </c>
      <c r="F569" t="str">
        <f>CONCATENATE(B569," ",C569, " ",D569)</f>
        <v xml:space="preserve"> parallel-propagate 4 1</v>
      </c>
      <c r="G569" s="3">
        <f xml:space="preserve"> 0 + 11.45</f>
        <v>11.45</v>
      </c>
    </row>
    <row r="570" spans="1:7" x14ac:dyDescent="0.25">
      <c r="A570" s="2">
        <v>0</v>
      </c>
      <c r="B570" s="2" t="s">
        <v>18</v>
      </c>
      <c r="C570" s="2">
        <v>4</v>
      </c>
      <c r="D570" s="2">
        <v>1</v>
      </c>
      <c r="F570" t="str">
        <f>CONCATENATE(B570," ",C570, " ",D570)</f>
        <v xml:space="preserve"> parallel-propagate 4 1</v>
      </c>
      <c r="G570" s="3">
        <f xml:space="preserve"> 0 + 3.35</f>
        <v>3.35</v>
      </c>
    </row>
    <row r="571" spans="1:7" x14ac:dyDescent="0.25">
      <c r="A571" s="2">
        <v>0</v>
      </c>
      <c r="B571" s="2" t="s">
        <v>18</v>
      </c>
      <c r="C571" s="2">
        <v>4</v>
      </c>
      <c r="D571" s="2">
        <v>1</v>
      </c>
      <c r="F571" t="str">
        <f>CONCATENATE(B571," ",C571, " ",D571)</f>
        <v xml:space="preserve"> parallel-propagate 4 1</v>
      </c>
      <c r="G571" s="3">
        <f xml:space="preserve"> 0 + 3.73</f>
        <v>3.73</v>
      </c>
    </row>
    <row r="572" spans="1:7" x14ac:dyDescent="0.25">
      <c r="A572" s="2">
        <v>0</v>
      </c>
      <c r="B572" s="2" t="s">
        <v>18</v>
      </c>
      <c r="C572" s="2">
        <v>4</v>
      </c>
      <c r="D572" s="2">
        <v>1</v>
      </c>
      <c r="F572" t="str">
        <f>CONCATENATE(B572," ",C572, " ",D572)</f>
        <v xml:space="preserve"> parallel-propagate 4 1</v>
      </c>
      <c r="G572" s="3">
        <f xml:space="preserve"> 0 + 7.14</f>
        <v>7.14</v>
      </c>
    </row>
    <row r="573" spans="1:7" x14ac:dyDescent="0.25">
      <c r="A573" s="2">
        <v>0</v>
      </c>
      <c r="B573" s="2" t="s">
        <v>18</v>
      </c>
      <c r="C573" s="2">
        <v>4</v>
      </c>
      <c r="D573" s="2">
        <v>1</v>
      </c>
      <c r="F573" t="str">
        <f>CONCATENATE(B573," ",C573, " ",D573)</f>
        <v xml:space="preserve"> parallel-propagate 4 1</v>
      </c>
      <c r="G573" s="3">
        <f xml:space="preserve"> 0 + 3.45</f>
        <v>3.45</v>
      </c>
    </row>
    <row r="574" spans="1:7" x14ac:dyDescent="0.25">
      <c r="A574" s="2">
        <v>0</v>
      </c>
      <c r="B574" s="2" t="s">
        <v>18</v>
      </c>
      <c r="C574" s="2">
        <v>4</v>
      </c>
      <c r="D574" s="2">
        <v>1</v>
      </c>
      <c r="F574" t="str">
        <f>CONCATENATE(B574," ",C574, " ",D574)</f>
        <v xml:space="preserve"> parallel-propagate 4 1</v>
      </c>
      <c r="G574" s="3">
        <f xml:space="preserve"> 0 + 3.22</f>
        <v>3.22</v>
      </c>
    </row>
    <row r="575" spans="1:7" x14ac:dyDescent="0.25">
      <c r="A575" s="2">
        <v>0</v>
      </c>
      <c r="B575" s="2" t="s">
        <v>18</v>
      </c>
      <c r="C575" s="2">
        <v>4</v>
      </c>
      <c r="D575" s="2">
        <v>1</v>
      </c>
      <c r="F575" t="str">
        <f>CONCATENATE(B575," ",C575, " ",D575)</f>
        <v xml:space="preserve"> parallel-propagate 4 1</v>
      </c>
      <c r="G575" s="3">
        <f xml:space="preserve"> 0 + 7.1</f>
        <v>7.1</v>
      </c>
    </row>
    <row r="576" spans="1:7" x14ac:dyDescent="0.25">
      <c r="A576" s="2">
        <v>0</v>
      </c>
      <c r="B576" s="2" t="s">
        <v>18</v>
      </c>
      <c r="C576" s="2">
        <v>4</v>
      </c>
      <c r="D576" s="2">
        <v>1</v>
      </c>
      <c r="F576" t="str">
        <f>CONCATENATE(B576," ",C576, " ",D576)</f>
        <v xml:space="preserve"> parallel-propagate 4 1</v>
      </c>
      <c r="G576" s="3">
        <f xml:space="preserve"> 0 + 2.73</f>
        <v>2.73</v>
      </c>
    </row>
    <row r="577" spans="1:7" x14ac:dyDescent="0.25">
      <c r="A577" s="2">
        <v>0</v>
      </c>
      <c r="B577" s="2" t="s">
        <v>18</v>
      </c>
      <c r="C577" s="2">
        <v>4</v>
      </c>
      <c r="D577" s="2">
        <v>1</v>
      </c>
      <c r="F577" t="str">
        <f>CONCATENATE(B577," ",C577, " ",D577)</f>
        <v xml:space="preserve"> parallel-propagate 4 1</v>
      </c>
      <c r="G577" s="3">
        <f xml:space="preserve"> 0 + 2.42</f>
        <v>2.42</v>
      </c>
    </row>
    <row r="578" spans="1:7" x14ac:dyDescent="0.25">
      <c r="A578" s="2">
        <v>0</v>
      </c>
      <c r="B578" s="2" t="s">
        <v>18</v>
      </c>
      <c r="C578" s="2">
        <v>4</v>
      </c>
      <c r="D578" s="2">
        <v>1</v>
      </c>
      <c r="F578" t="str">
        <f>CONCATENATE(B578," ",C578, " ",D578)</f>
        <v xml:space="preserve"> parallel-propagate 4 1</v>
      </c>
      <c r="G578" s="3">
        <f xml:space="preserve"> 0 + 8.25</f>
        <v>8.25</v>
      </c>
    </row>
    <row r="579" spans="1:7" x14ac:dyDescent="0.25">
      <c r="A579" s="2">
        <v>0</v>
      </c>
      <c r="B579" s="2" t="s">
        <v>18</v>
      </c>
      <c r="C579" s="2">
        <v>4</v>
      </c>
      <c r="D579" s="2">
        <v>1</v>
      </c>
      <c r="F579" t="str">
        <f>CONCATENATE(B579," ",C579, " ",D579)</f>
        <v xml:space="preserve"> parallel-propagate 4 1</v>
      </c>
      <c r="G579" s="3">
        <f xml:space="preserve"> 0 + 3.4</f>
        <v>3.4</v>
      </c>
    </row>
    <row r="580" spans="1:7" x14ac:dyDescent="0.25">
      <c r="A580" s="2">
        <v>0</v>
      </c>
      <c r="B580" s="2" t="s">
        <v>18</v>
      </c>
      <c r="C580" s="2">
        <v>4</v>
      </c>
      <c r="D580" s="2">
        <v>1</v>
      </c>
      <c r="F580" t="str">
        <f>CONCATENATE(B580," ",C580, " ",D580)</f>
        <v xml:space="preserve"> parallel-propagate 4 1</v>
      </c>
      <c r="G580" s="3">
        <f xml:space="preserve"> 0 + 3.34</f>
        <v>3.34</v>
      </c>
    </row>
    <row r="581" spans="1:7" x14ac:dyDescent="0.25">
      <c r="A581" s="2">
        <v>0</v>
      </c>
      <c r="B581" s="2" t="s">
        <v>18</v>
      </c>
      <c r="C581" s="2">
        <v>4</v>
      </c>
      <c r="D581" s="2">
        <v>1</v>
      </c>
      <c r="F581" t="str">
        <f>CONCATENATE(B581," ",C581, " ",D581)</f>
        <v xml:space="preserve"> parallel-propagate 4 1</v>
      </c>
      <c r="G581" s="3">
        <f xml:space="preserve"> 0 + 4.76</f>
        <v>4.76</v>
      </c>
    </row>
    <row r="582" spans="1:7" x14ac:dyDescent="0.25">
      <c r="A582" s="2">
        <v>0</v>
      </c>
      <c r="B582" s="2" t="s">
        <v>18</v>
      </c>
      <c r="C582" s="2">
        <v>4</v>
      </c>
      <c r="D582" s="2">
        <v>1</v>
      </c>
      <c r="F582" t="str">
        <f>CONCATENATE(B582," ",C582, " ",D582)</f>
        <v xml:space="preserve"> parallel-propagate 4 1</v>
      </c>
      <c r="G582" s="3">
        <f xml:space="preserve"> 0 + 2.72</f>
        <v>2.72</v>
      </c>
    </row>
    <row r="583" spans="1:7" x14ac:dyDescent="0.25">
      <c r="A583" s="2">
        <v>0</v>
      </c>
      <c r="B583" s="2" t="s">
        <v>18</v>
      </c>
      <c r="C583" s="2">
        <v>4</v>
      </c>
      <c r="D583" s="2">
        <v>1</v>
      </c>
      <c r="F583" t="str">
        <f>CONCATENATE(B583," ",C583, " ",D583)</f>
        <v xml:space="preserve"> parallel-propagate 4 1</v>
      </c>
      <c r="G583" s="3">
        <f xml:space="preserve"> 0 + 2.3</f>
        <v>2.2999999999999998</v>
      </c>
    </row>
    <row r="584" spans="1:7" x14ac:dyDescent="0.25">
      <c r="A584" s="2">
        <v>0</v>
      </c>
      <c r="B584" s="2" t="s">
        <v>18</v>
      </c>
      <c r="C584" s="2">
        <v>4</v>
      </c>
      <c r="D584" s="2">
        <v>1</v>
      </c>
      <c r="F584" t="str">
        <f>CONCATENATE(B584," ",C584, " ",D584)</f>
        <v xml:space="preserve"> parallel-propagate 4 1</v>
      </c>
      <c r="G584" s="3">
        <f xml:space="preserve"> 0 + 10.47</f>
        <v>10.47</v>
      </c>
    </row>
    <row r="585" spans="1:7" x14ac:dyDescent="0.25">
      <c r="A585" s="2">
        <v>0</v>
      </c>
      <c r="B585" s="2" t="s">
        <v>18</v>
      </c>
      <c r="C585" s="2">
        <v>4</v>
      </c>
      <c r="D585" s="2">
        <v>1</v>
      </c>
      <c r="F585" t="str">
        <f>CONCATENATE(B585," ",C585, " ",D585)</f>
        <v xml:space="preserve"> parallel-propagate 4 1</v>
      </c>
      <c r="G585" s="3">
        <f xml:space="preserve"> 0 + 2.3</f>
        <v>2.2999999999999998</v>
      </c>
    </row>
    <row r="586" spans="1:7" x14ac:dyDescent="0.25">
      <c r="A586" s="2">
        <v>0</v>
      </c>
      <c r="B586" s="2" t="s">
        <v>18</v>
      </c>
      <c r="C586" s="2">
        <v>4</v>
      </c>
      <c r="D586" s="2">
        <v>1</v>
      </c>
      <c r="F586" t="str">
        <f>CONCATENATE(B586," ",C586, " ",D586)</f>
        <v xml:space="preserve"> parallel-propagate 4 1</v>
      </c>
      <c r="G586" s="3">
        <f xml:space="preserve"> 0 + 3.49</f>
        <v>3.49</v>
      </c>
    </row>
    <row r="587" spans="1:7" x14ac:dyDescent="0.25">
      <c r="A587" s="2">
        <v>0</v>
      </c>
      <c r="B587" s="2" t="s">
        <v>18</v>
      </c>
      <c r="C587" s="2">
        <v>4</v>
      </c>
      <c r="D587" s="2">
        <v>1</v>
      </c>
      <c r="F587" t="str">
        <f>CONCATENATE(B587," ",C587, " ",D587)</f>
        <v xml:space="preserve"> parallel-propagate 4 1</v>
      </c>
      <c r="G587" s="3">
        <f xml:space="preserve"> 0 + 7.9</f>
        <v>7.9</v>
      </c>
    </row>
    <row r="588" spans="1:7" x14ac:dyDescent="0.25">
      <c r="A588" s="2">
        <v>0</v>
      </c>
      <c r="B588" s="2" t="s">
        <v>18</v>
      </c>
      <c r="C588" s="2">
        <v>4</v>
      </c>
      <c r="D588" s="2">
        <v>1</v>
      </c>
      <c r="F588" t="str">
        <f>CONCATENATE(B588," ",C588, " ",D588)</f>
        <v xml:space="preserve"> parallel-propagate 4 1</v>
      </c>
      <c r="G588" s="3">
        <f xml:space="preserve"> 0 + 3.18</f>
        <v>3.18</v>
      </c>
    </row>
    <row r="589" spans="1:7" x14ac:dyDescent="0.25">
      <c r="A589" s="2">
        <v>0</v>
      </c>
      <c r="B589" s="2" t="s">
        <v>18</v>
      </c>
      <c r="C589" s="2">
        <v>4</v>
      </c>
      <c r="D589" s="2">
        <v>1</v>
      </c>
      <c r="F589" t="str">
        <f>CONCATENATE(B589," ",C589, " ",D589)</f>
        <v xml:space="preserve"> parallel-propagate 4 1</v>
      </c>
      <c r="G589" s="3">
        <f xml:space="preserve"> 0 + 2.96</f>
        <v>2.96</v>
      </c>
    </row>
    <row r="590" spans="1:7" x14ac:dyDescent="0.25">
      <c r="A590" s="2">
        <v>0</v>
      </c>
      <c r="B590" s="2" t="s">
        <v>18</v>
      </c>
      <c r="C590" s="2">
        <v>4</v>
      </c>
      <c r="D590" s="2">
        <v>1</v>
      </c>
      <c r="F590" t="str">
        <f>CONCATENATE(B590," ",C590, " ",D590)</f>
        <v xml:space="preserve"> parallel-propagate 4 1</v>
      </c>
      <c r="G590" s="3">
        <f xml:space="preserve"> 0 + 8.55</f>
        <v>8.5500000000000007</v>
      </c>
    </row>
    <row r="591" spans="1:7" x14ac:dyDescent="0.25">
      <c r="A591" s="2">
        <v>0</v>
      </c>
      <c r="B591" s="2" t="s">
        <v>18</v>
      </c>
      <c r="C591" s="2">
        <v>4</v>
      </c>
      <c r="D591" s="2">
        <v>1</v>
      </c>
      <c r="F591" t="str">
        <f>CONCATENATE(B591," ",C591, " ",D591)</f>
        <v xml:space="preserve"> parallel-propagate 4 1</v>
      </c>
      <c r="G591" s="3">
        <f xml:space="preserve"> 0 + 2.61</f>
        <v>2.61</v>
      </c>
    </row>
    <row r="592" spans="1:7" x14ac:dyDescent="0.25">
      <c r="A592" s="2">
        <v>0</v>
      </c>
      <c r="B592" s="2" t="s">
        <v>18</v>
      </c>
      <c r="C592" s="2">
        <v>4</v>
      </c>
      <c r="D592" s="2">
        <v>1</v>
      </c>
      <c r="F592" t="str">
        <f>CONCATENATE(B592," ",C592, " ",D592)</f>
        <v xml:space="preserve"> parallel-propagate 4 1</v>
      </c>
      <c r="G592" s="3">
        <f xml:space="preserve"> 0 + 2.66</f>
        <v>2.66</v>
      </c>
    </row>
    <row r="593" spans="1:7" x14ac:dyDescent="0.25">
      <c r="A593" s="2">
        <v>0</v>
      </c>
      <c r="B593" s="2" t="s">
        <v>18</v>
      </c>
      <c r="C593" s="2">
        <v>4</v>
      </c>
      <c r="D593" s="2">
        <v>1</v>
      </c>
      <c r="F593" t="str">
        <f>CONCATENATE(B593," ",C593, " ",D593)</f>
        <v xml:space="preserve"> parallel-propagate 4 1</v>
      </c>
      <c r="G593" s="3">
        <f xml:space="preserve"> 0 + 5.62</f>
        <v>5.62</v>
      </c>
    </row>
    <row r="594" spans="1:7" x14ac:dyDescent="0.25">
      <c r="A594" s="2">
        <v>0</v>
      </c>
      <c r="B594" s="2" t="s">
        <v>18</v>
      </c>
      <c r="C594" s="2">
        <v>4</v>
      </c>
      <c r="D594" s="2">
        <v>1</v>
      </c>
      <c r="F594" t="str">
        <f>CONCATENATE(B594," ",C594, " ",D594)</f>
        <v xml:space="preserve"> parallel-propagate 4 1</v>
      </c>
      <c r="G594" s="3">
        <f xml:space="preserve"> 0 + 3.14</f>
        <v>3.14</v>
      </c>
    </row>
    <row r="595" spans="1:7" x14ac:dyDescent="0.25">
      <c r="A595" s="2">
        <v>0</v>
      </c>
      <c r="B595" s="2" t="s">
        <v>18</v>
      </c>
      <c r="C595" s="2">
        <v>4</v>
      </c>
      <c r="D595" s="2">
        <v>1</v>
      </c>
      <c r="F595" t="str">
        <f>CONCATENATE(B595," ",C595, " ",D595)</f>
        <v xml:space="preserve"> parallel-propagate 4 1</v>
      </c>
      <c r="G595" s="3">
        <f xml:space="preserve"> 0 + 5.37</f>
        <v>5.37</v>
      </c>
    </row>
    <row r="596" spans="1:7" x14ac:dyDescent="0.25">
      <c r="A596" s="2">
        <v>0</v>
      </c>
      <c r="B596" s="2" t="s">
        <v>18</v>
      </c>
      <c r="C596" s="2">
        <v>4</v>
      </c>
      <c r="D596" s="2">
        <v>1</v>
      </c>
      <c r="F596" t="str">
        <f>CONCATENATE(B596," ",C596, " ",D596)</f>
        <v xml:space="preserve"> parallel-propagate 4 1</v>
      </c>
      <c r="G596" s="3">
        <f xml:space="preserve"> 0 + 7.71</f>
        <v>7.71</v>
      </c>
    </row>
    <row r="597" spans="1:7" x14ac:dyDescent="0.25">
      <c r="A597" s="2">
        <v>0</v>
      </c>
      <c r="B597" s="2" t="s">
        <v>18</v>
      </c>
      <c r="C597" s="2">
        <v>4</v>
      </c>
      <c r="D597" s="2">
        <v>1</v>
      </c>
      <c r="F597" t="str">
        <f>CONCATENATE(B597," ",C597, " ",D597)</f>
        <v xml:space="preserve"> parallel-propagate 4 1</v>
      </c>
      <c r="G597" s="3">
        <f xml:space="preserve"> 0 + 3.24</f>
        <v>3.24</v>
      </c>
    </row>
    <row r="598" spans="1:7" x14ac:dyDescent="0.25">
      <c r="A598" s="2">
        <v>0</v>
      </c>
      <c r="B598" s="2" t="s">
        <v>18</v>
      </c>
      <c r="C598" s="2">
        <v>4</v>
      </c>
      <c r="D598" s="2">
        <v>1</v>
      </c>
      <c r="F598" t="str">
        <f>CONCATENATE(B598," ",C598, " ",D598)</f>
        <v xml:space="preserve"> parallel-propagate 4 1</v>
      </c>
      <c r="G598" s="3">
        <f xml:space="preserve"> 0 + 3.15</f>
        <v>3.15</v>
      </c>
    </row>
    <row r="599" spans="1:7" x14ac:dyDescent="0.25">
      <c r="A599" s="2">
        <v>0</v>
      </c>
      <c r="B599" s="2" t="s">
        <v>18</v>
      </c>
      <c r="C599" s="2">
        <v>4</v>
      </c>
      <c r="D599" s="2">
        <v>1</v>
      </c>
      <c r="F599" t="str">
        <f>CONCATENATE(B599," ",C599, " ",D599)</f>
        <v xml:space="preserve"> parallel-propagate 4 1</v>
      </c>
      <c r="G599" s="3">
        <f xml:space="preserve"> 0 + 6.06</f>
        <v>6.06</v>
      </c>
    </row>
    <row r="600" spans="1:7" x14ac:dyDescent="0.25">
      <c r="A600" s="2">
        <v>0</v>
      </c>
      <c r="B600" s="2" t="s">
        <v>18</v>
      </c>
      <c r="C600" s="2">
        <v>4</v>
      </c>
      <c r="D600" s="2">
        <v>1</v>
      </c>
      <c r="F600" t="str">
        <f>CONCATENATE(B600," ",C600, " ",D600)</f>
        <v xml:space="preserve"> parallel-propagate 4 1</v>
      </c>
      <c r="G600" s="3">
        <f xml:space="preserve"> 0 + 1.57</f>
        <v>1.57</v>
      </c>
    </row>
    <row r="601" spans="1:7" x14ac:dyDescent="0.25">
      <c r="A601" s="2">
        <v>0</v>
      </c>
      <c r="B601" s="2" t="s">
        <v>18</v>
      </c>
      <c r="C601" s="2">
        <v>4</v>
      </c>
      <c r="D601" s="2">
        <v>1</v>
      </c>
      <c r="F601" t="str">
        <f>CONCATENATE(B601," ",C601, " ",D601)</f>
        <v xml:space="preserve"> parallel-propagate 4 1</v>
      </c>
      <c r="G601" s="3">
        <f xml:space="preserve"> 0 + 3.72</f>
        <v>3.72</v>
      </c>
    </row>
    <row r="602" spans="1:7" x14ac:dyDescent="0.25">
      <c r="A602" s="2">
        <v>0</v>
      </c>
      <c r="B602" s="2" t="s">
        <v>18</v>
      </c>
      <c r="C602" s="2">
        <v>8</v>
      </c>
      <c r="D602" s="2">
        <v>1</v>
      </c>
      <c r="F602" t="str">
        <f>CONCATENATE(B602," ",C602, " ",D602)</f>
        <v xml:space="preserve"> parallel-propagate 8 1</v>
      </c>
      <c r="G602" s="3">
        <f xml:space="preserve"> 0 + 7.01</f>
        <v>7.01</v>
      </c>
    </row>
    <row r="603" spans="1:7" x14ac:dyDescent="0.25">
      <c r="A603" s="2">
        <v>0</v>
      </c>
      <c r="B603" s="2" t="s">
        <v>18</v>
      </c>
      <c r="C603" s="2">
        <v>8</v>
      </c>
      <c r="D603" s="2">
        <v>1</v>
      </c>
      <c r="F603" t="str">
        <f>CONCATENATE(B603," ",C603, " ",D603)</f>
        <v xml:space="preserve"> parallel-propagate 8 1</v>
      </c>
      <c r="G603" s="3">
        <f xml:space="preserve"> 0 + 1.9</f>
        <v>1.9</v>
      </c>
    </row>
    <row r="604" spans="1:7" x14ac:dyDescent="0.25">
      <c r="A604" s="2">
        <v>0</v>
      </c>
      <c r="B604" s="2" t="s">
        <v>18</v>
      </c>
      <c r="C604" s="2">
        <v>8</v>
      </c>
      <c r="D604" s="2">
        <v>1</v>
      </c>
      <c r="F604" t="str">
        <f>CONCATENATE(B604," ",C604, " ",D604)</f>
        <v xml:space="preserve"> parallel-propagate 8 1</v>
      </c>
      <c r="G604" s="3">
        <f xml:space="preserve"> 0 + 3.05</f>
        <v>3.05</v>
      </c>
    </row>
    <row r="605" spans="1:7" x14ac:dyDescent="0.25">
      <c r="A605" s="2">
        <v>0</v>
      </c>
      <c r="B605" s="2" t="s">
        <v>18</v>
      </c>
      <c r="C605" s="2">
        <v>8</v>
      </c>
      <c r="D605" s="2">
        <v>1</v>
      </c>
      <c r="F605" t="str">
        <f>CONCATENATE(B605," ",C605, " ",D605)</f>
        <v xml:space="preserve"> parallel-propagate 8 1</v>
      </c>
      <c r="G605" s="3">
        <f xml:space="preserve"> 0 + 6.96</f>
        <v>6.96</v>
      </c>
    </row>
    <row r="606" spans="1:7" x14ac:dyDescent="0.25">
      <c r="A606" s="2">
        <v>0</v>
      </c>
      <c r="B606" s="2" t="s">
        <v>18</v>
      </c>
      <c r="C606" s="2">
        <v>8</v>
      </c>
      <c r="D606" s="2">
        <v>1</v>
      </c>
      <c r="F606" t="str">
        <f>CONCATENATE(B606," ",C606, " ",D606)</f>
        <v xml:space="preserve"> parallel-propagate 8 1</v>
      </c>
      <c r="G606" s="3">
        <f xml:space="preserve"> 0 + 4.44</f>
        <v>4.4400000000000004</v>
      </c>
    </row>
    <row r="607" spans="1:7" x14ac:dyDescent="0.25">
      <c r="A607" s="2">
        <v>0</v>
      </c>
      <c r="B607" s="2" t="s">
        <v>18</v>
      </c>
      <c r="C607" s="2">
        <v>8</v>
      </c>
      <c r="D607" s="2">
        <v>1</v>
      </c>
      <c r="F607" t="str">
        <f>CONCATENATE(B607," ",C607, " ",D607)</f>
        <v xml:space="preserve"> parallel-propagate 8 1</v>
      </c>
      <c r="G607" s="3">
        <f xml:space="preserve"> 0 + 5.86</f>
        <v>5.86</v>
      </c>
    </row>
    <row r="608" spans="1:7" x14ac:dyDescent="0.25">
      <c r="A608" s="2">
        <v>0</v>
      </c>
      <c r="B608" s="2" t="s">
        <v>18</v>
      </c>
      <c r="C608" s="2">
        <v>8</v>
      </c>
      <c r="D608" s="2">
        <v>1</v>
      </c>
      <c r="F608" t="str">
        <f>CONCATENATE(B608," ",C608, " ",D608)</f>
        <v xml:space="preserve"> parallel-propagate 8 1</v>
      </c>
      <c r="G608" s="3">
        <f xml:space="preserve"> 0 + 4.73</f>
        <v>4.7300000000000004</v>
      </c>
    </row>
    <row r="609" spans="1:7" x14ac:dyDescent="0.25">
      <c r="A609" s="2">
        <v>0</v>
      </c>
      <c r="B609" s="2" t="s">
        <v>18</v>
      </c>
      <c r="C609" s="2">
        <v>8</v>
      </c>
      <c r="D609" s="2">
        <v>1</v>
      </c>
      <c r="F609" t="str">
        <f>CONCATENATE(B609," ",C609, " ",D609)</f>
        <v xml:space="preserve"> parallel-propagate 8 1</v>
      </c>
      <c r="G609" s="3">
        <f xml:space="preserve"> 0 + 2.18</f>
        <v>2.1800000000000002</v>
      </c>
    </row>
    <row r="610" spans="1:7" x14ac:dyDescent="0.25">
      <c r="A610" s="2">
        <v>0</v>
      </c>
      <c r="B610" s="2" t="s">
        <v>18</v>
      </c>
      <c r="C610" s="2">
        <v>8</v>
      </c>
      <c r="D610" s="2">
        <v>1</v>
      </c>
      <c r="F610" t="str">
        <f>CONCATENATE(B610," ",C610, " ",D610)</f>
        <v xml:space="preserve"> parallel-propagate 8 1</v>
      </c>
      <c r="G610" s="3">
        <f xml:space="preserve"> 0 + 4.22</f>
        <v>4.22</v>
      </c>
    </row>
    <row r="611" spans="1:7" x14ac:dyDescent="0.25">
      <c r="A611" s="2">
        <v>0</v>
      </c>
      <c r="B611" s="2" t="s">
        <v>18</v>
      </c>
      <c r="C611" s="2">
        <v>8</v>
      </c>
      <c r="D611" s="2">
        <v>1</v>
      </c>
      <c r="F611" t="str">
        <f>CONCATENATE(B611," ",C611, " ",D611)</f>
        <v xml:space="preserve"> parallel-propagate 8 1</v>
      </c>
      <c r="G611" s="3">
        <f xml:space="preserve"> 0 + 6.58</f>
        <v>6.58</v>
      </c>
    </row>
    <row r="612" spans="1:7" x14ac:dyDescent="0.25">
      <c r="A612" s="2">
        <v>0</v>
      </c>
      <c r="B612" s="2" t="s">
        <v>18</v>
      </c>
      <c r="C612" s="2">
        <v>8</v>
      </c>
      <c r="D612" s="2">
        <v>1</v>
      </c>
      <c r="F612" t="str">
        <f>CONCATENATE(B612," ",C612, " ",D612)</f>
        <v xml:space="preserve"> parallel-propagate 8 1</v>
      </c>
      <c r="G612" s="3">
        <f xml:space="preserve"> 0 + 2.83</f>
        <v>2.83</v>
      </c>
    </row>
    <row r="613" spans="1:7" x14ac:dyDescent="0.25">
      <c r="A613" s="2">
        <v>0</v>
      </c>
      <c r="B613" s="2" t="s">
        <v>18</v>
      </c>
      <c r="C613" s="2">
        <v>8</v>
      </c>
      <c r="D613" s="2">
        <v>1</v>
      </c>
      <c r="F613" t="str">
        <f>CONCATENATE(B613," ",C613, " ",D613)</f>
        <v xml:space="preserve"> parallel-propagate 8 1</v>
      </c>
      <c r="G613" s="3">
        <f xml:space="preserve"> 0 + 3.89</f>
        <v>3.89</v>
      </c>
    </row>
    <row r="614" spans="1:7" x14ac:dyDescent="0.25">
      <c r="A614" s="2">
        <v>0</v>
      </c>
      <c r="B614" s="2" t="s">
        <v>18</v>
      </c>
      <c r="C614" s="2">
        <v>8</v>
      </c>
      <c r="D614" s="2">
        <v>1</v>
      </c>
      <c r="F614" t="str">
        <f>CONCATENATE(B614," ",C614, " ",D614)</f>
        <v xml:space="preserve"> parallel-propagate 8 1</v>
      </c>
      <c r="G614" s="3">
        <f xml:space="preserve"> 0 + 7.49</f>
        <v>7.49</v>
      </c>
    </row>
    <row r="615" spans="1:7" x14ac:dyDescent="0.25">
      <c r="A615" s="2">
        <v>0</v>
      </c>
      <c r="B615" s="2" t="s">
        <v>18</v>
      </c>
      <c r="C615" s="2">
        <v>8</v>
      </c>
      <c r="D615" s="2">
        <v>1</v>
      </c>
      <c r="F615" t="str">
        <f>CONCATENATE(B615," ",C615, " ",D615)</f>
        <v xml:space="preserve"> parallel-propagate 8 1</v>
      </c>
      <c r="G615" s="3">
        <f xml:space="preserve"> 0 + 1.9</f>
        <v>1.9</v>
      </c>
    </row>
    <row r="616" spans="1:7" x14ac:dyDescent="0.25">
      <c r="A616" s="2">
        <v>0</v>
      </c>
      <c r="B616" s="2" t="s">
        <v>18</v>
      </c>
      <c r="C616" s="2">
        <v>8</v>
      </c>
      <c r="D616" s="2">
        <v>1</v>
      </c>
      <c r="F616" t="str">
        <f>CONCATENATE(B616," ",C616, " ",D616)</f>
        <v xml:space="preserve"> parallel-propagate 8 1</v>
      </c>
      <c r="G616" s="3">
        <f xml:space="preserve"> 0 + 2.85</f>
        <v>2.85</v>
      </c>
    </row>
    <row r="617" spans="1:7" x14ac:dyDescent="0.25">
      <c r="A617" s="2">
        <v>0</v>
      </c>
      <c r="B617" s="2" t="s">
        <v>18</v>
      </c>
      <c r="C617" s="2">
        <v>8</v>
      </c>
      <c r="D617" s="2">
        <v>1</v>
      </c>
      <c r="F617" t="str">
        <f>CONCATENATE(B617," ",C617, " ",D617)</f>
        <v xml:space="preserve"> parallel-propagate 8 1</v>
      </c>
      <c r="G617" s="3">
        <f xml:space="preserve"> 0 + 6.44</f>
        <v>6.44</v>
      </c>
    </row>
    <row r="618" spans="1:7" x14ac:dyDescent="0.25">
      <c r="A618" s="2">
        <v>0</v>
      </c>
      <c r="B618" s="2" t="s">
        <v>18</v>
      </c>
      <c r="C618" s="2">
        <v>8</v>
      </c>
      <c r="D618" s="2">
        <v>1</v>
      </c>
      <c r="F618" t="str">
        <f>CONCATENATE(B618," ",C618, " ",D618)</f>
        <v xml:space="preserve"> parallel-propagate 8 1</v>
      </c>
      <c r="G618" s="3">
        <f xml:space="preserve"> 0 + 2.06</f>
        <v>2.06</v>
      </c>
    </row>
    <row r="619" spans="1:7" x14ac:dyDescent="0.25">
      <c r="A619" s="2">
        <v>0</v>
      </c>
      <c r="B619" s="2" t="s">
        <v>18</v>
      </c>
      <c r="C619" s="2">
        <v>8</v>
      </c>
      <c r="D619" s="2">
        <v>1</v>
      </c>
      <c r="F619" t="str">
        <f>CONCATENATE(B619," ",C619, " ",D619)</f>
        <v xml:space="preserve"> parallel-propagate 8 1</v>
      </c>
      <c r="G619" s="3">
        <f xml:space="preserve"> 0 + 2.5</f>
        <v>2.5</v>
      </c>
    </row>
    <row r="620" spans="1:7" x14ac:dyDescent="0.25">
      <c r="A620" s="2">
        <v>0</v>
      </c>
      <c r="B620" s="2" t="s">
        <v>18</v>
      </c>
      <c r="C620" s="2">
        <v>8</v>
      </c>
      <c r="D620" s="2">
        <v>1</v>
      </c>
      <c r="F620" t="str">
        <f>CONCATENATE(B620," ",C620, " ",D620)</f>
        <v xml:space="preserve"> parallel-propagate 8 1</v>
      </c>
      <c r="G620" s="3">
        <f xml:space="preserve"> 0 + 7.69</f>
        <v>7.69</v>
      </c>
    </row>
    <row r="621" spans="1:7" x14ac:dyDescent="0.25">
      <c r="A621" s="2">
        <v>0</v>
      </c>
      <c r="B621" s="2" t="s">
        <v>18</v>
      </c>
      <c r="C621" s="2">
        <v>8</v>
      </c>
      <c r="D621" s="2">
        <v>1</v>
      </c>
      <c r="F621" t="str">
        <f>CONCATENATE(B621," ",C621, " ",D621)</f>
        <v xml:space="preserve"> parallel-propagate 8 1</v>
      </c>
      <c r="G621" s="3">
        <f xml:space="preserve"> 0 + 2.57</f>
        <v>2.57</v>
      </c>
    </row>
    <row r="622" spans="1:7" x14ac:dyDescent="0.25">
      <c r="A622" s="2">
        <v>0</v>
      </c>
      <c r="B622" s="2" t="s">
        <v>18</v>
      </c>
      <c r="C622" s="2">
        <v>8</v>
      </c>
      <c r="D622" s="2">
        <v>1</v>
      </c>
      <c r="F622" t="str">
        <f>CONCATENATE(B622," ",C622, " ",D622)</f>
        <v xml:space="preserve"> parallel-propagate 8 1</v>
      </c>
      <c r="G622" s="3">
        <f xml:space="preserve"> 0 + 3.94</f>
        <v>3.94</v>
      </c>
    </row>
    <row r="623" spans="1:7" x14ac:dyDescent="0.25">
      <c r="A623" s="2">
        <v>0</v>
      </c>
      <c r="B623" s="2" t="s">
        <v>18</v>
      </c>
      <c r="C623" s="2">
        <v>8</v>
      </c>
      <c r="D623" s="2">
        <v>1</v>
      </c>
      <c r="F623" t="str">
        <f>CONCATENATE(B623," ",C623, " ",D623)</f>
        <v xml:space="preserve"> parallel-propagate 8 1</v>
      </c>
      <c r="G623" s="3">
        <f xml:space="preserve"> 0 + 6.34</f>
        <v>6.34</v>
      </c>
    </row>
    <row r="624" spans="1:7" x14ac:dyDescent="0.25">
      <c r="A624" s="2">
        <v>0</v>
      </c>
      <c r="B624" s="2" t="s">
        <v>18</v>
      </c>
      <c r="C624" s="2">
        <v>8</v>
      </c>
      <c r="D624" s="2">
        <v>1</v>
      </c>
      <c r="F624" t="str">
        <f>CONCATENATE(B624," ",C624, " ",D624)</f>
        <v xml:space="preserve"> parallel-propagate 8 1</v>
      </c>
      <c r="G624" s="3">
        <f xml:space="preserve"> 0 + 2.36</f>
        <v>2.36</v>
      </c>
    </row>
    <row r="625" spans="1:7" x14ac:dyDescent="0.25">
      <c r="A625" s="2">
        <v>0</v>
      </c>
      <c r="B625" s="2" t="s">
        <v>18</v>
      </c>
      <c r="C625" s="2">
        <v>8</v>
      </c>
      <c r="D625" s="2">
        <v>1</v>
      </c>
      <c r="F625" t="str">
        <f>CONCATENATE(B625," ",C625, " ",D625)</f>
        <v xml:space="preserve"> parallel-propagate 8 1</v>
      </c>
      <c r="G625" s="3">
        <f xml:space="preserve"> 0 + 3.46</f>
        <v>3.46</v>
      </c>
    </row>
    <row r="626" spans="1:7" x14ac:dyDescent="0.25">
      <c r="A626" s="2">
        <v>0</v>
      </c>
      <c r="B626" s="2" t="s">
        <v>18</v>
      </c>
      <c r="C626" s="2">
        <v>8</v>
      </c>
      <c r="D626" s="2">
        <v>1</v>
      </c>
      <c r="F626" t="str">
        <f>CONCATENATE(B626," ",C626, " ",D626)</f>
        <v xml:space="preserve"> parallel-propagate 8 1</v>
      </c>
      <c r="G626" s="3">
        <f xml:space="preserve"> 0 + 6.34</f>
        <v>6.34</v>
      </c>
    </row>
    <row r="627" spans="1:7" x14ac:dyDescent="0.25">
      <c r="A627" s="2">
        <v>0</v>
      </c>
      <c r="B627" s="2" t="s">
        <v>18</v>
      </c>
      <c r="C627" s="2">
        <v>8</v>
      </c>
      <c r="D627" s="2">
        <v>1</v>
      </c>
      <c r="F627" t="str">
        <f>CONCATENATE(B627," ",C627, " ",D627)</f>
        <v xml:space="preserve"> parallel-propagate 8 1</v>
      </c>
      <c r="G627" s="3">
        <f xml:space="preserve"> 0 + 1.85</f>
        <v>1.85</v>
      </c>
    </row>
    <row r="628" spans="1:7" x14ac:dyDescent="0.25">
      <c r="A628" s="2">
        <v>0</v>
      </c>
      <c r="B628" s="2" t="s">
        <v>18</v>
      </c>
      <c r="C628" s="2">
        <v>8</v>
      </c>
      <c r="D628" s="2">
        <v>1</v>
      </c>
      <c r="F628" t="str">
        <f>CONCATENATE(B628," ",C628, " ",D628)</f>
        <v xml:space="preserve"> parallel-propagate 8 1</v>
      </c>
      <c r="G628" s="3">
        <f xml:space="preserve"> 0 + 3.88</f>
        <v>3.88</v>
      </c>
    </row>
    <row r="629" spans="1:7" x14ac:dyDescent="0.25">
      <c r="A629" s="2">
        <v>0</v>
      </c>
      <c r="B629" s="2" t="s">
        <v>18</v>
      </c>
      <c r="C629" s="2">
        <v>8</v>
      </c>
      <c r="D629" s="2">
        <v>1</v>
      </c>
      <c r="F629" t="str">
        <f>CONCATENATE(B629," ",C629, " ",D629)</f>
        <v xml:space="preserve"> parallel-propagate 8 1</v>
      </c>
      <c r="G629" s="3">
        <f xml:space="preserve"> 0 + 8.23</f>
        <v>8.23</v>
      </c>
    </row>
    <row r="630" spans="1:7" x14ac:dyDescent="0.25">
      <c r="A630" s="2">
        <v>0</v>
      </c>
      <c r="B630" s="2" t="s">
        <v>18</v>
      </c>
      <c r="C630" s="2">
        <v>8</v>
      </c>
      <c r="D630" s="2">
        <v>1</v>
      </c>
      <c r="F630" t="str">
        <f>CONCATENATE(B630," ",C630, " ",D630)</f>
        <v xml:space="preserve"> parallel-propagate 8 1</v>
      </c>
      <c r="G630" s="3">
        <f xml:space="preserve"> 0 + 2.94</f>
        <v>2.94</v>
      </c>
    </row>
    <row r="631" spans="1:7" x14ac:dyDescent="0.25">
      <c r="A631" s="2">
        <v>0</v>
      </c>
      <c r="B631" s="2" t="s">
        <v>18</v>
      </c>
      <c r="C631" s="2">
        <v>8</v>
      </c>
      <c r="D631" s="2">
        <v>1</v>
      </c>
      <c r="F631" t="str">
        <f>CONCATENATE(B631," ",C631, " ",D631)</f>
        <v xml:space="preserve"> parallel-propagate 8 1</v>
      </c>
      <c r="G631" s="3">
        <f xml:space="preserve"> 0 + 2.35</f>
        <v>2.35</v>
      </c>
    </row>
    <row r="632" spans="1:7" x14ac:dyDescent="0.25">
      <c r="A632" s="2">
        <v>0</v>
      </c>
      <c r="B632" s="2" t="s">
        <v>18</v>
      </c>
      <c r="C632" s="2">
        <v>8</v>
      </c>
      <c r="D632" s="2">
        <v>1</v>
      </c>
      <c r="F632" t="str">
        <f>CONCATENATE(B632," ",C632, " ",D632)</f>
        <v xml:space="preserve"> parallel-propagate 8 1</v>
      </c>
      <c r="G632" s="3">
        <f xml:space="preserve"> 0 + 6.04</f>
        <v>6.04</v>
      </c>
    </row>
    <row r="633" spans="1:7" x14ac:dyDescent="0.25">
      <c r="A633" s="2">
        <v>0</v>
      </c>
      <c r="B633" s="2" t="s">
        <v>18</v>
      </c>
      <c r="C633" s="2">
        <v>8</v>
      </c>
      <c r="D633" s="2">
        <v>1</v>
      </c>
      <c r="F633" t="str">
        <f>CONCATENATE(B633," ",C633, " ",D633)</f>
        <v xml:space="preserve"> parallel-propagate 8 1</v>
      </c>
      <c r="G633" s="3">
        <f xml:space="preserve"> 0 + 2</f>
        <v>2</v>
      </c>
    </row>
    <row r="634" spans="1:7" x14ac:dyDescent="0.25">
      <c r="A634" s="2">
        <v>0</v>
      </c>
      <c r="B634" s="2" t="s">
        <v>18</v>
      </c>
      <c r="C634" s="2">
        <v>8</v>
      </c>
      <c r="D634" s="2">
        <v>1</v>
      </c>
      <c r="F634" t="str">
        <f>CONCATENATE(B634," ",C634, " ",D634)</f>
        <v xml:space="preserve"> parallel-propagate 8 1</v>
      </c>
      <c r="G634" s="3">
        <f xml:space="preserve"> 0 + 2.24</f>
        <v>2.2400000000000002</v>
      </c>
    </row>
    <row r="635" spans="1:7" x14ac:dyDescent="0.25">
      <c r="A635" s="2">
        <v>0</v>
      </c>
      <c r="B635" s="2" t="s">
        <v>18</v>
      </c>
      <c r="C635" s="2">
        <v>8</v>
      </c>
      <c r="D635" s="2">
        <v>1</v>
      </c>
      <c r="F635" t="str">
        <f>CONCATENATE(B635," ",C635, " ",D635)</f>
        <v xml:space="preserve"> parallel-propagate 8 1</v>
      </c>
      <c r="G635" s="3">
        <f xml:space="preserve"> 0 + 4.57</f>
        <v>4.57</v>
      </c>
    </row>
    <row r="636" spans="1:7" x14ac:dyDescent="0.25">
      <c r="A636" s="2">
        <v>0</v>
      </c>
      <c r="B636" s="2" t="s">
        <v>18</v>
      </c>
      <c r="C636" s="2">
        <v>8</v>
      </c>
      <c r="D636" s="2">
        <v>1</v>
      </c>
      <c r="F636" t="str">
        <f>CONCATENATE(B636," ",C636, " ",D636)</f>
        <v xml:space="preserve"> parallel-propagate 8 1</v>
      </c>
      <c r="G636" s="3">
        <f xml:space="preserve"> 0 + 1.31</f>
        <v>1.31</v>
      </c>
    </row>
    <row r="637" spans="1:7" x14ac:dyDescent="0.25">
      <c r="A637" s="2">
        <v>0</v>
      </c>
      <c r="B637" s="2" t="s">
        <v>18</v>
      </c>
      <c r="C637" s="2">
        <v>8</v>
      </c>
      <c r="D637" s="2">
        <v>1</v>
      </c>
      <c r="F637" t="str">
        <f>CONCATENATE(B637," ",C637, " ",D637)</f>
        <v xml:space="preserve"> parallel-propagate 8 1</v>
      </c>
      <c r="G637" s="3">
        <f xml:space="preserve"> 0 + 3.02</f>
        <v>3.02</v>
      </c>
    </row>
    <row r="638" spans="1:7" x14ac:dyDescent="0.25">
      <c r="A638" s="2">
        <v>0</v>
      </c>
      <c r="B638" s="2" t="s">
        <v>18</v>
      </c>
      <c r="C638" s="2">
        <v>8</v>
      </c>
      <c r="D638" s="2">
        <v>1</v>
      </c>
      <c r="F638" t="str">
        <f>CONCATENATE(B638," ",C638, " ",D638)</f>
        <v xml:space="preserve"> parallel-propagate 8 1</v>
      </c>
      <c r="G638" s="3">
        <f xml:space="preserve"> 0 + 4.62</f>
        <v>4.62</v>
      </c>
    </row>
    <row r="639" spans="1:7" x14ac:dyDescent="0.25">
      <c r="A639" s="2">
        <v>0</v>
      </c>
      <c r="B639" s="2" t="s">
        <v>18</v>
      </c>
      <c r="C639" s="2">
        <v>8</v>
      </c>
      <c r="D639" s="2">
        <v>1</v>
      </c>
      <c r="F639" t="str">
        <f>CONCATENATE(B639," ",C639, " ",D639)</f>
        <v xml:space="preserve"> parallel-propagate 8 1</v>
      </c>
      <c r="G639" s="3">
        <f xml:space="preserve"> 0 + 3.1</f>
        <v>3.1</v>
      </c>
    </row>
    <row r="640" spans="1:7" x14ac:dyDescent="0.25">
      <c r="A640" s="2">
        <v>0</v>
      </c>
      <c r="B640" s="2" t="s">
        <v>18</v>
      </c>
      <c r="C640" s="2">
        <v>8</v>
      </c>
      <c r="D640" s="2">
        <v>1</v>
      </c>
      <c r="F640" t="str">
        <f>CONCATENATE(B640," ",C640, " ",D640)</f>
        <v xml:space="preserve"> parallel-propagate 8 1</v>
      </c>
      <c r="G640" s="3">
        <f xml:space="preserve"> 0 + 2.79</f>
        <v>2.79</v>
      </c>
    </row>
    <row r="641" spans="1:7" x14ac:dyDescent="0.25">
      <c r="A641" s="2">
        <v>0</v>
      </c>
      <c r="B641" s="2" t="s">
        <v>18</v>
      </c>
      <c r="C641" s="2">
        <v>8</v>
      </c>
      <c r="D641" s="2">
        <v>1</v>
      </c>
      <c r="F641" t="str">
        <f>CONCATENATE(B641," ",C641, " ",D641)</f>
        <v xml:space="preserve"> parallel-propagate 8 1</v>
      </c>
      <c r="G641" s="3">
        <f xml:space="preserve"> 0 + 6.27</f>
        <v>6.27</v>
      </c>
    </row>
    <row r="642" spans="1:7" x14ac:dyDescent="0.25">
      <c r="A642" s="2">
        <v>0</v>
      </c>
      <c r="B642" s="2" t="s">
        <v>18</v>
      </c>
      <c r="C642" s="2">
        <v>8</v>
      </c>
      <c r="D642" s="2">
        <v>1</v>
      </c>
      <c r="F642" t="str">
        <f>CONCATENATE(B642," ",C642, " ",D642)</f>
        <v xml:space="preserve"> parallel-propagate 8 1</v>
      </c>
      <c r="G642" s="3">
        <f xml:space="preserve"> 0 + 3.42</f>
        <v>3.42</v>
      </c>
    </row>
    <row r="643" spans="1:7" x14ac:dyDescent="0.25">
      <c r="A643" s="2">
        <v>0</v>
      </c>
      <c r="B643" s="2" t="s">
        <v>18</v>
      </c>
      <c r="C643" s="2">
        <v>8</v>
      </c>
      <c r="D643" s="2">
        <v>1</v>
      </c>
      <c r="F643" t="str">
        <f>CONCATENATE(B643," ",C643, " ",D643)</f>
        <v xml:space="preserve"> parallel-propagate 8 1</v>
      </c>
      <c r="G643" s="3">
        <f xml:space="preserve"> 0 + 1.41</f>
        <v>1.41</v>
      </c>
    </row>
    <row r="644" spans="1:7" x14ac:dyDescent="0.25">
      <c r="A644" s="2">
        <v>0</v>
      </c>
      <c r="B644" s="2" t="s">
        <v>18</v>
      </c>
      <c r="C644" s="2">
        <v>8</v>
      </c>
      <c r="D644" s="2">
        <v>1</v>
      </c>
      <c r="F644" t="str">
        <f>CONCATENATE(B644," ",C644, " ",D644)</f>
        <v xml:space="preserve"> parallel-propagate 8 1</v>
      </c>
      <c r="G644" s="3">
        <f xml:space="preserve"> 0 + 5.78</f>
        <v>5.78</v>
      </c>
    </row>
    <row r="645" spans="1:7" x14ac:dyDescent="0.25">
      <c r="A645" s="2">
        <v>0</v>
      </c>
      <c r="B645" s="2" t="s">
        <v>18</v>
      </c>
      <c r="C645" s="2">
        <v>8</v>
      </c>
      <c r="D645" s="2">
        <v>1</v>
      </c>
      <c r="F645" t="str">
        <f>CONCATENATE(B645," ",C645, " ",D645)</f>
        <v xml:space="preserve"> parallel-propagate 8 1</v>
      </c>
      <c r="G645" s="3">
        <f xml:space="preserve"> 0 + 1.49</f>
        <v>1.49</v>
      </c>
    </row>
    <row r="646" spans="1:7" x14ac:dyDescent="0.25">
      <c r="A646" s="2">
        <v>0</v>
      </c>
      <c r="B646" s="2" t="s">
        <v>18</v>
      </c>
      <c r="C646" s="2">
        <v>8</v>
      </c>
      <c r="D646" s="2">
        <v>1</v>
      </c>
      <c r="F646" t="str">
        <f>CONCATENATE(B646," ",C646, " ",D646)</f>
        <v xml:space="preserve"> parallel-propagate 8 1</v>
      </c>
      <c r="G646" s="3">
        <f xml:space="preserve"> 0 + 2.65</f>
        <v>2.65</v>
      </c>
    </row>
    <row r="647" spans="1:7" x14ac:dyDescent="0.25">
      <c r="A647" s="2">
        <v>0</v>
      </c>
      <c r="B647" s="2" t="s">
        <v>18</v>
      </c>
      <c r="C647" s="2">
        <v>8</v>
      </c>
      <c r="D647" s="2">
        <v>1</v>
      </c>
      <c r="F647" t="str">
        <f>CONCATENATE(B647," ",C647, " ",D647)</f>
        <v xml:space="preserve"> parallel-propagate 8 1</v>
      </c>
      <c r="G647" s="3">
        <f xml:space="preserve"> 0 + 5.52</f>
        <v>5.52</v>
      </c>
    </row>
    <row r="648" spans="1:7" x14ac:dyDescent="0.25">
      <c r="A648" s="2">
        <v>0</v>
      </c>
      <c r="B648" s="2" t="s">
        <v>18</v>
      </c>
      <c r="C648" s="2">
        <v>8</v>
      </c>
      <c r="D648" s="2">
        <v>1</v>
      </c>
      <c r="F648" t="str">
        <f>CONCATENATE(B648," ",C648, " ",D648)</f>
        <v xml:space="preserve"> parallel-propagate 8 1</v>
      </c>
      <c r="G648" s="3">
        <f xml:space="preserve"> 0 + 2.49</f>
        <v>2.4900000000000002</v>
      </c>
    </row>
    <row r="649" spans="1:7" x14ac:dyDescent="0.25">
      <c r="A649" s="2">
        <v>0</v>
      </c>
      <c r="B649" s="2" t="s">
        <v>18</v>
      </c>
      <c r="C649" s="2">
        <v>8</v>
      </c>
      <c r="D649" s="2">
        <v>1</v>
      </c>
      <c r="F649" t="str">
        <f>CONCATENATE(B649," ",C649, " ",D649)</f>
        <v xml:space="preserve"> parallel-propagate 8 1</v>
      </c>
      <c r="G649" s="3">
        <f xml:space="preserve"> 0 + 2.24</f>
        <v>2.2400000000000002</v>
      </c>
    </row>
    <row r="650" spans="1:7" x14ac:dyDescent="0.25">
      <c r="A650" s="2">
        <v>0</v>
      </c>
      <c r="B650" s="2" t="s">
        <v>18</v>
      </c>
      <c r="C650" s="2">
        <v>8</v>
      </c>
      <c r="D650" s="2">
        <v>1</v>
      </c>
      <c r="F650" t="str">
        <f>CONCATENATE(B650," ",C650, " ",D650)</f>
        <v xml:space="preserve"> parallel-propagate 8 1</v>
      </c>
      <c r="G650" s="3">
        <f xml:space="preserve"> 0 + 5.94</f>
        <v>5.94</v>
      </c>
    </row>
    <row r="651" spans="1:7" x14ac:dyDescent="0.25">
      <c r="A651" s="2">
        <v>0</v>
      </c>
      <c r="B651" s="2" t="s">
        <v>18</v>
      </c>
      <c r="C651" s="2">
        <v>8</v>
      </c>
      <c r="D651" s="2">
        <v>1</v>
      </c>
      <c r="F651" t="str">
        <f>CONCATENATE(B651," ",C651, " ",D651)</f>
        <v xml:space="preserve"> parallel-propagate 8 1</v>
      </c>
      <c r="G651" s="3">
        <f xml:space="preserve"> 0 + 2.13</f>
        <v>2.13</v>
      </c>
    </row>
    <row r="652" spans="1:7" x14ac:dyDescent="0.25">
      <c r="A652" s="2">
        <v>0</v>
      </c>
      <c r="B652" s="2" t="s">
        <v>18</v>
      </c>
      <c r="C652" s="2">
        <v>8</v>
      </c>
      <c r="D652" s="2">
        <v>1</v>
      </c>
      <c r="F652" t="str">
        <f>CONCATENATE(B652," ",C652, " ",D652)</f>
        <v xml:space="preserve"> parallel-propagate 8 1</v>
      </c>
      <c r="G652" s="3">
        <f xml:space="preserve"> 0 + 2.57</f>
        <v>2.57</v>
      </c>
    </row>
    <row r="653" spans="1:7" x14ac:dyDescent="0.25">
      <c r="A653" s="2">
        <v>0</v>
      </c>
      <c r="B653" s="2" t="s">
        <v>18</v>
      </c>
      <c r="C653" s="2">
        <v>8</v>
      </c>
      <c r="D653" s="2">
        <v>1</v>
      </c>
      <c r="F653" t="str">
        <f>CONCATENATE(B653," ",C653, " ",D653)</f>
        <v xml:space="preserve"> parallel-propagate 8 1</v>
      </c>
      <c r="G653" s="3">
        <f xml:space="preserve"> 0 + 5.01</f>
        <v>5.01</v>
      </c>
    </row>
    <row r="654" spans="1:7" x14ac:dyDescent="0.25">
      <c r="A654" s="2">
        <v>0</v>
      </c>
      <c r="B654" s="2" t="s">
        <v>18</v>
      </c>
      <c r="C654" s="2">
        <v>8</v>
      </c>
      <c r="D654" s="2">
        <v>1</v>
      </c>
      <c r="F654" t="str">
        <f>CONCATENATE(B654," ",C654, " ",D654)</f>
        <v xml:space="preserve"> parallel-propagate 8 1</v>
      </c>
      <c r="G654" s="3">
        <f xml:space="preserve"> 0 + 1.92</f>
        <v>1.92</v>
      </c>
    </row>
    <row r="655" spans="1:7" x14ac:dyDescent="0.25">
      <c r="A655" s="2">
        <v>0</v>
      </c>
      <c r="B655" s="2" t="s">
        <v>18</v>
      </c>
      <c r="C655" s="2">
        <v>8</v>
      </c>
      <c r="D655" s="2">
        <v>1</v>
      </c>
      <c r="F655" t="str">
        <f>CONCATENATE(B655," ",C655, " ",D655)</f>
        <v xml:space="preserve"> parallel-propagate 8 1</v>
      </c>
      <c r="G655" s="3">
        <f xml:space="preserve"> 0 + 4.5</f>
        <v>4.5</v>
      </c>
    </row>
    <row r="656" spans="1:7" x14ac:dyDescent="0.25">
      <c r="A656" s="2">
        <v>0</v>
      </c>
      <c r="B656" s="2" t="s">
        <v>18</v>
      </c>
      <c r="C656" s="2">
        <v>8</v>
      </c>
      <c r="D656" s="2">
        <v>1</v>
      </c>
      <c r="F656" t="str">
        <f>CONCATENATE(B656," ",C656, " ",D656)</f>
        <v xml:space="preserve"> parallel-propagate 8 1</v>
      </c>
      <c r="G656" s="3">
        <f xml:space="preserve"> 0 + 6.87</f>
        <v>6.87</v>
      </c>
    </row>
    <row r="657" spans="1:7" x14ac:dyDescent="0.25">
      <c r="A657" s="2">
        <v>0</v>
      </c>
      <c r="B657" s="2" t="s">
        <v>18</v>
      </c>
      <c r="C657" s="2">
        <v>8</v>
      </c>
      <c r="D657" s="2">
        <v>1</v>
      </c>
      <c r="F657" t="str">
        <f>CONCATENATE(B657," ",C657, " ",D657)</f>
        <v xml:space="preserve"> parallel-propagate 8 1</v>
      </c>
      <c r="G657" s="3">
        <f xml:space="preserve"> 0 + 1.75</f>
        <v>1.75</v>
      </c>
    </row>
    <row r="658" spans="1:7" x14ac:dyDescent="0.25">
      <c r="A658" s="2">
        <v>0</v>
      </c>
      <c r="B658" s="2" t="s">
        <v>18</v>
      </c>
      <c r="C658" s="2">
        <v>8</v>
      </c>
      <c r="D658" s="2">
        <v>1</v>
      </c>
      <c r="F658" t="str">
        <f>CONCATENATE(B658," ",C658, " ",D658)</f>
        <v xml:space="preserve"> parallel-propagate 8 1</v>
      </c>
      <c r="G658" s="3">
        <f xml:space="preserve"> 0 + 3.45</f>
        <v>3.45</v>
      </c>
    </row>
    <row r="659" spans="1:7" x14ac:dyDescent="0.25">
      <c r="A659" s="2">
        <v>0</v>
      </c>
      <c r="B659" s="2" t="s">
        <v>18</v>
      </c>
      <c r="C659" s="2">
        <v>8</v>
      </c>
      <c r="D659" s="2">
        <v>1</v>
      </c>
      <c r="F659" t="str">
        <f>CONCATENATE(B659," ",C659, " ",D659)</f>
        <v xml:space="preserve"> parallel-propagate 8 1</v>
      </c>
      <c r="G659" s="3">
        <f xml:space="preserve"> 0 + 6.7</f>
        <v>6.7</v>
      </c>
    </row>
    <row r="660" spans="1:7" x14ac:dyDescent="0.25">
      <c r="A660" s="2">
        <v>0</v>
      </c>
      <c r="B660" s="2" t="s">
        <v>18</v>
      </c>
      <c r="C660" s="2">
        <v>8</v>
      </c>
      <c r="D660" s="2">
        <v>1</v>
      </c>
      <c r="F660" t="str">
        <f>CONCATENATE(B660," ",C660, " ",D660)</f>
        <v xml:space="preserve"> parallel-propagate 8 1</v>
      </c>
      <c r="G660" s="3">
        <f xml:space="preserve"> 0 + 2.54</f>
        <v>2.54</v>
      </c>
    </row>
    <row r="661" spans="1:7" x14ac:dyDescent="0.25">
      <c r="A661" s="2">
        <v>0</v>
      </c>
      <c r="B661" s="2" t="s">
        <v>18</v>
      </c>
      <c r="C661" s="2">
        <v>8</v>
      </c>
      <c r="D661" s="2">
        <v>1</v>
      </c>
      <c r="F661" t="str">
        <f>CONCATENATE(B661," ",C661, " ",D661)</f>
        <v xml:space="preserve"> parallel-propagate 8 1</v>
      </c>
      <c r="G661" s="3">
        <f xml:space="preserve"> 0 + 2.62</f>
        <v>2.62</v>
      </c>
    </row>
    <row r="662" spans="1:7" x14ac:dyDescent="0.25">
      <c r="A662" s="2">
        <v>0</v>
      </c>
      <c r="B662" s="2" t="s">
        <v>18</v>
      </c>
      <c r="C662" s="2">
        <v>8</v>
      </c>
      <c r="D662" s="2">
        <v>1</v>
      </c>
      <c r="F662" t="str">
        <f>CONCATENATE(B662," ",C662, " ",D662)</f>
        <v xml:space="preserve"> parallel-propagate 8 1</v>
      </c>
      <c r="G662" s="3">
        <f xml:space="preserve"> 0 + 5</f>
        <v>5</v>
      </c>
    </row>
    <row r="663" spans="1:7" x14ac:dyDescent="0.25">
      <c r="A663" s="2">
        <v>0</v>
      </c>
      <c r="B663" s="2" t="s">
        <v>18</v>
      </c>
      <c r="C663" s="2">
        <v>8</v>
      </c>
      <c r="D663" s="2">
        <v>1</v>
      </c>
      <c r="F663" t="str">
        <f>CONCATENATE(B663," ",C663, " ",D663)</f>
        <v xml:space="preserve"> parallel-propagate 8 1</v>
      </c>
      <c r="G663" s="3">
        <f xml:space="preserve"> 0 + 2.89</f>
        <v>2.89</v>
      </c>
    </row>
    <row r="664" spans="1:7" x14ac:dyDescent="0.25">
      <c r="A664" s="2">
        <v>0</v>
      </c>
      <c r="B664" s="2" t="s">
        <v>18</v>
      </c>
      <c r="C664" s="2">
        <v>8</v>
      </c>
      <c r="D664" s="2">
        <v>1</v>
      </c>
      <c r="F664" t="str">
        <f>CONCATENATE(B664," ",C664, " ",D664)</f>
        <v xml:space="preserve"> parallel-propagate 8 1</v>
      </c>
      <c r="G664" s="3">
        <f xml:space="preserve"> 0 + 1.5</f>
        <v>1.5</v>
      </c>
    </row>
    <row r="665" spans="1:7" x14ac:dyDescent="0.25">
      <c r="A665" s="2">
        <v>0</v>
      </c>
      <c r="B665" s="2" t="s">
        <v>18</v>
      </c>
      <c r="C665" s="2">
        <v>8</v>
      </c>
      <c r="D665" s="2">
        <v>1</v>
      </c>
      <c r="F665" t="str">
        <f>CONCATENATE(B665," ",C665, " ",D665)</f>
        <v xml:space="preserve"> parallel-propagate 8 1</v>
      </c>
      <c r="G665" s="3">
        <f xml:space="preserve"> 0 + 7.77</f>
        <v>7.77</v>
      </c>
    </row>
    <row r="666" spans="1:7" x14ac:dyDescent="0.25">
      <c r="A666" s="2">
        <v>0</v>
      </c>
      <c r="B666" s="2" t="s">
        <v>18</v>
      </c>
      <c r="C666" s="2">
        <v>8</v>
      </c>
      <c r="D666" s="2">
        <v>1</v>
      </c>
      <c r="F666" t="str">
        <f>CONCATENATE(B666," ",C666, " ",D666)</f>
        <v xml:space="preserve"> parallel-propagate 8 1</v>
      </c>
      <c r="G666" s="3">
        <f xml:space="preserve"> 0 + 4.05</f>
        <v>4.05</v>
      </c>
    </row>
    <row r="667" spans="1:7" x14ac:dyDescent="0.25">
      <c r="A667" s="2">
        <v>0</v>
      </c>
      <c r="B667" s="2" t="s">
        <v>18</v>
      </c>
      <c r="C667" s="2">
        <v>8</v>
      </c>
      <c r="D667" s="2">
        <v>1</v>
      </c>
      <c r="F667" t="str">
        <f>CONCATENATE(B667," ",C667, " ",D667)</f>
        <v xml:space="preserve"> parallel-propagate 8 1</v>
      </c>
      <c r="G667" s="3">
        <f xml:space="preserve"> 0 + 1.34</f>
        <v>1.34</v>
      </c>
    </row>
    <row r="668" spans="1:7" x14ac:dyDescent="0.25">
      <c r="A668" s="2">
        <v>0</v>
      </c>
      <c r="B668" s="2" t="s">
        <v>18</v>
      </c>
      <c r="C668" s="2">
        <v>8</v>
      </c>
      <c r="D668" s="2">
        <v>1</v>
      </c>
      <c r="F668" t="str">
        <f>CONCATENATE(B668," ",C668, " ",D668)</f>
        <v xml:space="preserve"> parallel-propagate 8 1</v>
      </c>
      <c r="G668" s="3">
        <f xml:space="preserve"> 0 + 6.42</f>
        <v>6.42</v>
      </c>
    </row>
    <row r="669" spans="1:7" x14ac:dyDescent="0.25">
      <c r="A669" s="2">
        <v>0</v>
      </c>
      <c r="B669" s="2" t="s">
        <v>18</v>
      </c>
      <c r="C669" s="2">
        <v>8</v>
      </c>
      <c r="D669" s="2">
        <v>1</v>
      </c>
      <c r="F669" t="str">
        <f>CONCATENATE(B669," ",C669, " ",D669)</f>
        <v xml:space="preserve"> parallel-propagate 8 1</v>
      </c>
      <c r="G669" s="3">
        <f xml:space="preserve"> 0 + 2.24</f>
        <v>2.2400000000000002</v>
      </c>
    </row>
    <row r="670" spans="1:7" x14ac:dyDescent="0.25">
      <c r="A670" s="2">
        <v>0</v>
      </c>
      <c r="B670" s="2" t="s">
        <v>18</v>
      </c>
      <c r="C670" s="2">
        <v>8</v>
      </c>
      <c r="D670" s="2">
        <v>1</v>
      </c>
      <c r="F670" t="str">
        <f>CONCATENATE(B670," ",C670, " ",D670)</f>
        <v xml:space="preserve"> parallel-propagate 8 1</v>
      </c>
      <c r="G670" s="3">
        <f xml:space="preserve"> 0 + 2.61</f>
        <v>2.61</v>
      </c>
    </row>
    <row r="671" spans="1:7" x14ac:dyDescent="0.25">
      <c r="A671" s="2">
        <v>0</v>
      </c>
      <c r="B671" s="2" t="s">
        <v>18</v>
      </c>
      <c r="C671" s="2">
        <v>8</v>
      </c>
      <c r="D671" s="2">
        <v>1</v>
      </c>
      <c r="F671" t="str">
        <f>CONCATENATE(B671," ",C671, " ",D671)</f>
        <v xml:space="preserve"> parallel-propagate 8 1</v>
      </c>
      <c r="G671" s="3">
        <f xml:space="preserve"> 0 + 7.11</f>
        <v>7.11</v>
      </c>
    </row>
    <row r="672" spans="1:7" x14ac:dyDescent="0.25">
      <c r="A672" s="2">
        <v>0</v>
      </c>
      <c r="B672" s="2" t="s">
        <v>18</v>
      </c>
      <c r="C672" s="2">
        <v>8</v>
      </c>
      <c r="D672" s="2">
        <v>1</v>
      </c>
      <c r="F672" t="str">
        <f>CONCATENATE(B672," ",C672, " ",D672)</f>
        <v xml:space="preserve"> parallel-propagate 8 1</v>
      </c>
      <c r="G672" s="3">
        <f xml:space="preserve"> 0 + 1.93</f>
        <v>1.93</v>
      </c>
    </row>
    <row r="673" spans="1:7" x14ac:dyDescent="0.25">
      <c r="A673" s="2">
        <v>0</v>
      </c>
      <c r="B673" s="2" t="s">
        <v>18</v>
      </c>
      <c r="C673" s="2">
        <v>8</v>
      </c>
      <c r="D673" s="2">
        <v>1</v>
      </c>
      <c r="F673" t="str">
        <f>CONCATENATE(B673," ",C673, " ",D673)</f>
        <v xml:space="preserve"> parallel-propagate 8 1</v>
      </c>
      <c r="G673" s="3">
        <f xml:space="preserve"> 0 + 2.64</f>
        <v>2.64</v>
      </c>
    </row>
    <row r="674" spans="1:7" x14ac:dyDescent="0.25">
      <c r="A674" s="2">
        <v>0</v>
      </c>
      <c r="B674" s="2" t="s">
        <v>18</v>
      </c>
      <c r="C674" s="2">
        <v>8</v>
      </c>
      <c r="D674" s="2">
        <v>1</v>
      </c>
      <c r="F674" t="str">
        <f>CONCATENATE(B674," ",C674, " ",D674)</f>
        <v xml:space="preserve"> parallel-propagate 8 1</v>
      </c>
      <c r="G674" s="3">
        <f xml:space="preserve"> 0 + 6.99</f>
        <v>6.99</v>
      </c>
    </row>
    <row r="675" spans="1:7" x14ac:dyDescent="0.25">
      <c r="A675" s="2">
        <v>0</v>
      </c>
      <c r="B675" s="2" t="s">
        <v>18</v>
      </c>
      <c r="C675" s="2">
        <v>8</v>
      </c>
      <c r="D675" s="2">
        <v>1</v>
      </c>
      <c r="F675" t="str">
        <f>CONCATENATE(B675," ",C675, " ",D675)</f>
        <v xml:space="preserve"> parallel-propagate 8 1</v>
      </c>
      <c r="G675" s="3">
        <f xml:space="preserve"> 0 + 1.15</f>
        <v>1.1499999999999999</v>
      </c>
    </row>
    <row r="676" spans="1:7" x14ac:dyDescent="0.25">
      <c r="A676" s="2">
        <v>0</v>
      </c>
      <c r="B676" s="2" t="s">
        <v>18</v>
      </c>
      <c r="C676" s="2">
        <v>8</v>
      </c>
      <c r="D676" s="2">
        <v>1</v>
      </c>
      <c r="F676" t="str">
        <f>CONCATENATE(B676," ",C676, " ",D676)</f>
        <v xml:space="preserve"> parallel-propagate 8 1</v>
      </c>
      <c r="G676" s="3">
        <f xml:space="preserve"> 0 + 2.89</f>
        <v>2.89</v>
      </c>
    </row>
    <row r="677" spans="1:7" x14ac:dyDescent="0.25">
      <c r="A677" s="2">
        <v>0</v>
      </c>
      <c r="B677" s="2" t="s">
        <v>18</v>
      </c>
      <c r="C677" s="2">
        <v>8</v>
      </c>
      <c r="D677" s="2">
        <v>1</v>
      </c>
      <c r="F677" t="str">
        <f>CONCATENATE(B677," ",C677, " ",D677)</f>
        <v xml:space="preserve"> parallel-propagate 8 1</v>
      </c>
      <c r="G677" s="3">
        <f xml:space="preserve"> 0 + 5.37</f>
        <v>5.37</v>
      </c>
    </row>
    <row r="678" spans="1:7" x14ac:dyDescent="0.25">
      <c r="A678" s="2">
        <v>0</v>
      </c>
      <c r="B678" s="2" t="s">
        <v>18</v>
      </c>
      <c r="C678" s="2">
        <v>8</v>
      </c>
      <c r="D678" s="2">
        <v>1</v>
      </c>
      <c r="F678" t="str">
        <f>CONCATENATE(B678," ",C678, " ",D678)</f>
        <v xml:space="preserve"> parallel-propagate 8 1</v>
      </c>
      <c r="G678" s="3">
        <f xml:space="preserve"> 0 + 1.23</f>
        <v>1.23</v>
      </c>
    </row>
    <row r="679" spans="1:7" x14ac:dyDescent="0.25">
      <c r="A679" s="2">
        <v>0</v>
      </c>
      <c r="B679" s="2" t="s">
        <v>18</v>
      </c>
      <c r="C679" s="2">
        <v>8</v>
      </c>
      <c r="D679" s="2">
        <v>1</v>
      </c>
      <c r="F679" t="str">
        <f>CONCATENATE(B679," ",C679, " ",D679)</f>
        <v xml:space="preserve"> parallel-propagate 8 1</v>
      </c>
      <c r="G679" s="3">
        <f xml:space="preserve"> 0 + 2.08</f>
        <v>2.08</v>
      </c>
    </row>
    <row r="680" spans="1:7" x14ac:dyDescent="0.25">
      <c r="A680" s="2">
        <v>0</v>
      </c>
      <c r="B680" s="2" t="s">
        <v>18</v>
      </c>
      <c r="C680" s="2">
        <v>8</v>
      </c>
      <c r="D680" s="2">
        <v>1</v>
      </c>
      <c r="F680" t="str">
        <f>CONCATENATE(B680," ",C680, " ",D680)</f>
        <v xml:space="preserve"> parallel-propagate 8 1</v>
      </c>
      <c r="G680" s="3">
        <f xml:space="preserve"> 0 + 7.71</f>
        <v>7.71</v>
      </c>
    </row>
    <row r="681" spans="1:7" x14ac:dyDescent="0.25">
      <c r="A681" s="2">
        <v>0</v>
      </c>
      <c r="B681" s="2" t="s">
        <v>18</v>
      </c>
      <c r="C681" s="2">
        <v>8</v>
      </c>
      <c r="D681" s="2">
        <v>1</v>
      </c>
      <c r="F681" t="str">
        <f>CONCATENATE(B681," ",C681, " ",D681)</f>
        <v xml:space="preserve"> parallel-propagate 8 1</v>
      </c>
      <c r="G681" s="3">
        <f xml:space="preserve"> 0 + 2.47</f>
        <v>2.4700000000000002</v>
      </c>
    </row>
    <row r="682" spans="1:7" x14ac:dyDescent="0.25">
      <c r="A682" s="2">
        <v>0</v>
      </c>
      <c r="B682" s="2" t="s">
        <v>18</v>
      </c>
      <c r="C682" s="2">
        <v>8</v>
      </c>
      <c r="D682" s="2">
        <v>1</v>
      </c>
      <c r="F682" t="str">
        <f>CONCATENATE(B682," ",C682, " ",D682)</f>
        <v xml:space="preserve"> parallel-propagate 8 1</v>
      </c>
      <c r="G682" s="3">
        <f xml:space="preserve"> 0 + 1.92</f>
        <v>1.92</v>
      </c>
    </row>
    <row r="683" spans="1:7" x14ac:dyDescent="0.25">
      <c r="A683" s="2">
        <v>0</v>
      </c>
      <c r="B683" s="2" t="s">
        <v>18</v>
      </c>
      <c r="C683" s="2">
        <v>8</v>
      </c>
      <c r="D683" s="2">
        <v>1</v>
      </c>
      <c r="F683" t="str">
        <f>CONCATENATE(B683," ",C683, " ",D683)</f>
        <v xml:space="preserve"> parallel-propagate 8 1</v>
      </c>
      <c r="G683" s="3">
        <f xml:space="preserve"> 0 + 7.46</f>
        <v>7.46</v>
      </c>
    </row>
    <row r="684" spans="1:7" x14ac:dyDescent="0.25">
      <c r="A684" s="2">
        <v>0</v>
      </c>
      <c r="B684" s="2" t="s">
        <v>18</v>
      </c>
      <c r="C684" s="2">
        <v>8</v>
      </c>
      <c r="D684" s="2">
        <v>1</v>
      </c>
      <c r="F684" t="str">
        <f>CONCATENATE(B684," ",C684, " ",D684)</f>
        <v xml:space="preserve"> parallel-propagate 8 1</v>
      </c>
      <c r="G684" s="3">
        <f xml:space="preserve"> 0 + 2.93</f>
        <v>2.93</v>
      </c>
    </row>
    <row r="685" spans="1:7" x14ac:dyDescent="0.25">
      <c r="A685" s="2">
        <v>0</v>
      </c>
      <c r="B685" s="2" t="s">
        <v>18</v>
      </c>
      <c r="C685" s="2">
        <v>8</v>
      </c>
      <c r="D685" s="2">
        <v>1</v>
      </c>
      <c r="F685" t="str">
        <f>CONCATENATE(B685," ",C685, " ",D685)</f>
        <v xml:space="preserve"> parallel-propagate 8 1</v>
      </c>
      <c r="G685" s="3">
        <f xml:space="preserve"> 0 + 3.74</f>
        <v>3.74</v>
      </c>
    </row>
    <row r="686" spans="1:7" x14ac:dyDescent="0.25">
      <c r="A686" s="2">
        <v>0</v>
      </c>
      <c r="B686" s="2" t="s">
        <v>18</v>
      </c>
      <c r="C686" s="2">
        <v>8</v>
      </c>
      <c r="D686" s="2">
        <v>1</v>
      </c>
      <c r="F686" t="str">
        <f>CONCATENATE(B686," ",C686, " ",D686)</f>
        <v xml:space="preserve"> parallel-propagate 8 1</v>
      </c>
      <c r="G686" s="3">
        <f xml:space="preserve"> 0 + 7.3</f>
        <v>7.3</v>
      </c>
    </row>
    <row r="687" spans="1:7" x14ac:dyDescent="0.25">
      <c r="A687" s="2">
        <v>0</v>
      </c>
      <c r="B687" s="2" t="s">
        <v>18</v>
      </c>
      <c r="C687" s="2">
        <v>8</v>
      </c>
      <c r="D687" s="2">
        <v>1</v>
      </c>
      <c r="F687" t="str">
        <f>CONCATENATE(B687," ",C687, " ",D687)</f>
        <v xml:space="preserve"> parallel-propagate 8 1</v>
      </c>
      <c r="G687" s="3">
        <f xml:space="preserve"> 0 + 2.7</f>
        <v>2.7</v>
      </c>
    </row>
    <row r="688" spans="1:7" x14ac:dyDescent="0.25">
      <c r="A688" s="2">
        <v>0</v>
      </c>
      <c r="B688" s="2" t="s">
        <v>18</v>
      </c>
      <c r="C688" s="2">
        <v>8</v>
      </c>
      <c r="D688" s="2">
        <v>1</v>
      </c>
      <c r="F688" t="str">
        <f>CONCATENATE(B688," ",C688, " ",D688)</f>
        <v xml:space="preserve"> parallel-propagate 8 1</v>
      </c>
      <c r="G688" s="3">
        <f xml:space="preserve"> 0 + 2.83</f>
        <v>2.83</v>
      </c>
    </row>
    <row r="689" spans="1:7" x14ac:dyDescent="0.25">
      <c r="A689" s="2">
        <v>0</v>
      </c>
      <c r="B689" s="2" t="s">
        <v>18</v>
      </c>
      <c r="C689" s="2">
        <v>8</v>
      </c>
      <c r="D689" s="2">
        <v>1</v>
      </c>
      <c r="F689" t="str">
        <f>CONCATENATE(B689," ",C689, " ",D689)</f>
        <v xml:space="preserve"> parallel-propagate 8 1</v>
      </c>
      <c r="G689" s="3">
        <f xml:space="preserve"> 0 + 6.43</f>
        <v>6.43</v>
      </c>
    </row>
    <row r="690" spans="1:7" x14ac:dyDescent="0.25">
      <c r="A690" s="2">
        <v>0</v>
      </c>
      <c r="B690" s="2" t="s">
        <v>18</v>
      </c>
      <c r="C690" s="2">
        <v>8</v>
      </c>
      <c r="D690" s="2">
        <v>1</v>
      </c>
      <c r="F690" t="str">
        <f>CONCATENATE(B690," ",C690, " ",D690)</f>
        <v xml:space="preserve"> parallel-propagate 8 1</v>
      </c>
      <c r="G690" s="3">
        <f xml:space="preserve"> 0 + 2.42</f>
        <v>2.42</v>
      </c>
    </row>
    <row r="691" spans="1:7" x14ac:dyDescent="0.25">
      <c r="A691" s="2">
        <v>0</v>
      </c>
      <c r="B691" s="2" t="s">
        <v>18</v>
      </c>
      <c r="C691" s="2">
        <v>8</v>
      </c>
      <c r="D691" s="2">
        <v>1</v>
      </c>
      <c r="F691" t="str">
        <f>CONCATENATE(B691," ",C691, " ",D691)</f>
        <v xml:space="preserve"> parallel-propagate 8 1</v>
      </c>
      <c r="G691" s="3">
        <f xml:space="preserve"> 0 + 2.07</f>
        <v>2.0699999999999998</v>
      </c>
    </row>
    <row r="692" spans="1:7" x14ac:dyDescent="0.25">
      <c r="A692" s="2">
        <v>0</v>
      </c>
      <c r="B692" s="2" t="s">
        <v>18</v>
      </c>
      <c r="C692" s="2">
        <v>8</v>
      </c>
      <c r="D692" s="2">
        <v>1</v>
      </c>
      <c r="F692" t="str">
        <f>CONCATENATE(B692," ",C692, " ",D692)</f>
        <v xml:space="preserve"> parallel-propagate 8 1</v>
      </c>
      <c r="G692" s="3">
        <f xml:space="preserve"> 0 + 7.36</f>
        <v>7.36</v>
      </c>
    </row>
    <row r="693" spans="1:7" x14ac:dyDescent="0.25">
      <c r="A693" s="2">
        <v>0</v>
      </c>
      <c r="B693" s="2" t="s">
        <v>18</v>
      </c>
      <c r="C693" s="2">
        <v>8</v>
      </c>
      <c r="D693" s="2">
        <v>1</v>
      </c>
      <c r="F693" t="str">
        <f>CONCATENATE(B693," ",C693, " ",D693)</f>
        <v xml:space="preserve"> parallel-propagate 8 1</v>
      </c>
      <c r="G693" s="3">
        <f xml:space="preserve"> 0 + 2.13</f>
        <v>2.13</v>
      </c>
    </row>
    <row r="694" spans="1:7" x14ac:dyDescent="0.25">
      <c r="A694" s="2">
        <v>0</v>
      </c>
      <c r="B694" s="2" t="s">
        <v>18</v>
      </c>
      <c r="C694" s="2">
        <v>8</v>
      </c>
      <c r="D694" s="2">
        <v>1</v>
      </c>
      <c r="F694" t="str">
        <f>CONCATENATE(B694," ",C694, " ",D694)</f>
        <v xml:space="preserve"> parallel-propagate 8 1</v>
      </c>
      <c r="G694" s="3">
        <f xml:space="preserve"> 0 + 3.45</f>
        <v>3.45</v>
      </c>
    </row>
    <row r="695" spans="1:7" x14ac:dyDescent="0.25">
      <c r="A695" s="2">
        <v>0</v>
      </c>
      <c r="B695" s="2" t="s">
        <v>18</v>
      </c>
      <c r="C695" s="2">
        <v>8</v>
      </c>
      <c r="D695" s="2">
        <v>1</v>
      </c>
      <c r="F695" t="str">
        <f>CONCATENATE(B695," ",C695, " ",D695)</f>
        <v xml:space="preserve"> parallel-propagate 8 1</v>
      </c>
      <c r="G695" s="3">
        <f xml:space="preserve"> 0 + 6.44</f>
        <v>6.44</v>
      </c>
    </row>
    <row r="696" spans="1:7" x14ac:dyDescent="0.25">
      <c r="A696" s="2">
        <v>0</v>
      </c>
      <c r="B696" s="2" t="s">
        <v>18</v>
      </c>
      <c r="C696" s="2">
        <v>8</v>
      </c>
      <c r="D696" s="2">
        <v>1</v>
      </c>
      <c r="F696" t="str">
        <f>CONCATENATE(B696," ",C696, " ",D696)</f>
        <v xml:space="preserve"> parallel-propagate 8 1</v>
      </c>
      <c r="G696" s="3">
        <f xml:space="preserve"> 0 + 1.92</f>
        <v>1.92</v>
      </c>
    </row>
    <row r="697" spans="1:7" x14ac:dyDescent="0.25">
      <c r="A697" s="2">
        <v>0</v>
      </c>
      <c r="B697" s="2" t="s">
        <v>18</v>
      </c>
      <c r="C697" s="2">
        <v>8</v>
      </c>
      <c r="D697" s="2">
        <v>1</v>
      </c>
      <c r="F697" t="str">
        <f>CONCATENATE(B697," ",C697, " ",D697)</f>
        <v xml:space="preserve"> parallel-propagate 8 1</v>
      </c>
      <c r="G697" s="3">
        <f xml:space="preserve"> 0 + 2.78</f>
        <v>2.78</v>
      </c>
    </row>
    <row r="698" spans="1:7" x14ac:dyDescent="0.25">
      <c r="A698" s="2">
        <v>0</v>
      </c>
      <c r="B698" s="2" t="s">
        <v>18</v>
      </c>
      <c r="C698" s="2">
        <v>8</v>
      </c>
      <c r="D698" s="2">
        <v>1</v>
      </c>
      <c r="F698" t="str">
        <f>CONCATENATE(B698," ",C698, " ",D698)</f>
        <v xml:space="preserve"> parallel-propagate 8 1</v>
      </c>
      <c r="G698" s="3">
        <f xml:space="preserve"> 0 + 8.93</f>
        <v>8.93</v>
      </c>
    </row>
    <row r="699" spans="1:7" x14ac:dyDescent="0.25">
      <c r="A699" s="2">
        <v>0</v>
      </c>
      <c r="B699" s="2" t="s">
        <v>18</v>
      </c>
      <c r="C699" s="2">
        <v>8</v>
      </c>
      <c r="D699" s="2">
        <v>1</v>
      </c>
      <c r="F699" t="str">
        <f>CONCATENATE(B699," ",C699, " ",D699)</f>
        <v xml:space="preserve"> parallel-propagate 8 1</v>
      </c>
      <c r="G699" s="3">
        <f xml:space="preserve"> 0 + 3.63</f>
        <v>3.63</v>
      </c>
    </row>
    <row r="700" spans="1:7" x14ac:dyDescent="0.25">
      <c r="A700" s="2">
        <v>0</v>
      </c>
      <c r="B700" s="2" t="s">
        <v>18</v>
      </c>
      <c r="C700" s="2">
        <v>8</v>
      </c>
      <c r="D700" s="2">
        <v>1</v>
      </c>
      <c r="F700" t="str">
        <f>CONCATENATE(B700," ",C700, " ",D700)</f>
        <v xml:space="preserve"> parallel-propagate 8 1</v>
      </c>
      <c r="G700" s="3">
        <f xml:space="preserve"> 0 + 5.18</f>
        <v>5.18</v>
      </c>
    </row>
    <row r="701" spans="1:7" x14ac:dyDescent="0.25">
      <c r="A701" s="2">
        <v>0</v>
      </c>
      <c r="B701" s="2" t="s">
        <v>18</v>
      </c>
      <c r="C701" s="2">
        <v>8</v>
      </c>
      <c r="D701" s="2">
        <v>1</v>
      </c>
      <c r="F701" t="str">
        <f>CONCATENATE(B701," ",C701, " ",D701)</f>
        <v xml:space="preserve"> parallel-propagate 8 1</v>
      </c>
      <c r="G701" s="3">
        <f xml:space="preserve"> 0 + 6.2</f>
        <v>6.2</v>
      </c>
    </row>
    <row r="702" spans="1:7" x14ac:dyDescent="0.25">
      <c r="A702" s="2">
        <v>0</v>
      </c>
      <c r="B702" s="2" t="s">
        <v>18</v>
      </c>
      <c r="C702" s="2">
        <v>8</v>
      </c>
      <c r="D702" s="2">
        <v>1</v>
      </c>
      <c r="F702" t="str">
        <f>CONCATENATE(B702," ",C702, " ",D702)</f>
        <v xml:space="preserve"> parallel-propagate 8 1</v>
      </c>
      <c r="G702" s="3">
        <f xml:space="preserve"> 0 + 3.54</f>
        <v>3.54</v>
      </c>
    </row>
    <row r="703" spans="1:7" x14ac:dyDescent="0.25">
      <c r="A703" s="2">
        <v>0</v>
      </c>
      <c r="B703" s="2" t="s">
        <v>18</v>
      </c>
      <c r="C703" s="2">
        <v>8</v>
      </c>
      <c r="D703" s="2">
        <v>1</v>
      </c>
      <c r="F703" t="str">
        <f>CONCATENATE(B703," ",C703, " ",D703)</f>
        <v xml:space="preserve"> parallel-propagate 8 1</v>
      </c>
      <c r="G703" s="3">
        <f xml:space="preserve"> 0 + 3.36</f>
        <v>3.36</v>
      </c>
    </row>
    <row r="704" spans="1:7" x14ac:dyDescent="0.25">
      <c r="A704" s="2">
        <v>0</v>
      </c>
      <c r="B704" s="2" t="s">
        <v>18</v>
      </c>
      <c r="C704" s="2">
        <v>8</v>
      </c>
      <c r="D704" s="2">
        <v>1</v>
      </c>
      <c r="F704" t="str">
        <f>CONCATENATE(B704," ",C704, " ",D704)</f>
        <v xml:space="preserve"> parallel-propagate 8 1</v>
      </c>
      <c r="G704" s="3">
        <f xml:space="preserve"> 0 + 7.87</f>
        <v>7.87</v>
      </c>
    </row>
    <row r="705" spans="1:7" x14ac:dyDescent="0.25">
      <c r="A705" s="2">
        <v>0</v>
      </c>
      <c r="B705" s="2" t="s">
        <v>18</v>
      </c>
      <c r="C705" s="2">
        <v>8</v>
      </c>
      <c r="D705" s="2">
        <v>1</v>
      </c>
      <c r="F705" t="str">
        <f>CONCATENATE(B705," ",C705, " ",D705)</f>
        <v xml:space="preserve"> parallel-propagate 8 1</v>
      </c>
      <c r="G705" s="3">
        <f xml:space="preserve"> 0 + 0.38</f>
        <v>0.38</v>
      </c>
    </row>
    <row r="706" spans="1:7" x14ac:dyDescent="0.25">
      <c r="A706" s="2">
        <v>0</v>
      </c>
      <c r="B706" s="2" t="s">
        <v>18</v>
      </c>
      <c r="C706" s="2">
        <v>8</v>
      </c>
      <c r="D706" s="2">
        <v>1</v>
      </c>
      <c r="F706" t="str">
        <f>CONCATENATE(B706," ",C706, " ",D706)</f>
        <v xml:space="preserve"> parallel-propagate 8 1</v>
      </c>
      <c r="G706" s="3">
        <f xml:space="preserve"> 0 + 2.35</f>
        <v>2.35</v>
      </c>
    </row>
    <row r="707" spans="1:7" x14ac:dyDescent="0.25">
      <c r="A707" s="2">
        <v>0</v>
      </c>
      <c r="B707" s="2" t="s">
        <v>18</v>
      </c>
      <c r="C707" s="2">
        <v>8</v>
      </c>
      <c r="D707" s="2">
        <v>1</v>
      </c>
      <c r="F707" t="str">
        <f>CONCATENATE(B707," ",C707, " ",D707)</f>
        <v xml:space="preserve"> parallel-propagate 8 1</v>
      </c>
      <c r="G707" s="3">
        <f xml:space="preserve"> 0 + 6.84</f>
        <v>6.84</v>
      </c>
    </row>
    <row r="708" spans="1:7" x14ac:dyDescent="0.25">
      <c r="A708" s="2">
        <v>0</v>
      </c>
      <c r="B708" s="2" t="s">
        <v>18</v>
      </c>
      <c r="C708" s="2">
        <v>8</v>
      </c>
      <c r="D708" s="2">
        <v>1</v>
      </c>
      <c r="F708" t="str">
        <f>CONCATENATE(B708," ",C708, " ",D708)</f>
        <v xml:space="preserve"> parallel-propagate 8 1</v>
      </c>
      <c r="G708" s="3">
        <f xml:space="preserve"> 0 + 1.98</f>
        <v>1.98</v>
      </c>
    </row>
    <row r="709" spans="1:7" x14ac:dyDescent="0.25">
      <c r="A709" s="2">
        <v>0</v>
      </c>
      <c r="B709" s="2" t="s">
        <v>18</v>
      </c>
      <c r="C709" s="2">
        <v>8</v>
      </c>
      <c r="D709" s="2">
        <v>1</v>
      </c>
      <c r="F709" t="str">
        <f>CONCATENATE(B709," ",C709, " ",D709)</f>
        <v xml:space="preserve"> parallel-propagate 8 1</v>
      </c>
      <c r="G709" s="3">
        <f xml:space="preserve"> 0 + 3.22</f>
        <v>3.22</v>
      </c>
    </row>
    <row r="710" spans="1:7" x14ac:dyDescent="0.25">
      <c r="A710" s="2">
        <v>0</v>
      </c>
      <c r="B710" s="2" t="s">
        <v>18</v>
      </c>
      <c r="C710" s="2">
        <v>8</v>
      </c>
      <c r="D710" s="2">
        <v>1</v>
      </c>
      <c r="F710" t="str">
        <f>CONCATENATE(B710," ",C710, " ",D710)</f>
        <v xml:space="preserve"> parallel-propagate 8 1</v>
      </c>
      <c r="G710" s="3">
        <f xml:space="preserve"> 0 + 7.65</f>
        <v>7.65</v>
      </c>
    </row>
    <row r="711" spans="1:7" x14ac:dyDescent="0.25">
      <c r="A711" s="2">
        <v>0</v>
      </c>
      <c r="B711" s="2" t="s">
        <v>18</v>
      </c>
      <c r="C711" s="2">
        <v>8</v>
      </c>
      <c r="D711" s="2">
        <v>1</v>
      </c>
      <c r="F711" t="str">
        <f>CONCATENATE(B711," ",C711, " ",D711)</f>
        <v xml:space="preserve"> parallel-propagate 8 1</v>
      </c>
      <c r="G711" s="3">
        <f xml:space="preserve"> 0 + 2.72</f>
        <v>2.72</v>
      </c>
    </row>
    <row r="712" spans="1:7" x14ac:dyDescent="0.25">
      <c r="A712" s="2">
        <v>0</v>
      </c>
      <c r="B712" s="2" t="s">
        <v>18</v>
      </c>
      <c r="C712" s="2">
        <v>8</v>
      </c>
      <c r="D712" s="2">
        <v>1</v>
      </c>
      <c r="F712" t="str">
        <f>CONCATENATE(B712," ",C712, " ",D712)</f>
        <v xml:space="preserve"> parallel-propagate 8 1</v>
      </c>
      <c r="G712" s="3">
        <f xml:space="preserve"> 0 + 4.06</f>
        <v>4.0599999999999996</v>
      </c>
    </row>
    <row r="713" spans="1:7" x14ac:dyDescent="0.25">
      <c r="A713" s="2">
        <v>0</v>
      </c>
      <c r="B713" s="2" t="s">
        <v>18</v>
      </c>
      <c r="C713" s="2">
        <v>8</v>
      </c>
      <c r="D713" s="2">
        <v>1</v>
      </c>
      <c r="F713" t="str">
        <f>CONCATENATE(B713," ",C713, " ",D713)</f>
        <v xml:space="preserve"> parallel-propagate 8 1</v>
      </c>
      <c r="G713" s="3">
        <f xml:space="preserve"> 0 + 9.21</f>
        <v>9.2100000000000009</v>
      </c>
    </row>
    <row r="714" spans="1:7" x14ac:dyDescent="0.25">
      <c r="A714" s="2">
        <v>0</v>
      </c>
      <c r="B714" s="2" t="s">
        <v>18</v>
      </c>
      <c r="C714" s="2">
        <v>8</v>
      </c>
      <c r="D714" s="2">
        <v>1</v>
      </c>
      <c r="F714" t="str">
        <f>CONCATENATE(B714," ",C714, " ",D714)</f>
        <v xml:space="preserve"> parallel-propagate 8 1</v>
      </c>
      <c r="G714" s="3">
        <f xml:space="preserve"> 0 + 2.87</f>
        <v>2.87</v>
      </c>
    </row>
    <row r="715" spans="1:7" x14ac:dyDescent="0.25">
      <c r="A715" s="2">
        <v>0</v>
      </c>
      <c r="B715" s="2" t="s">
        <v>18</v>
      </c>
      <c r="C715" s="2">
        <v>8</v>
      </c>
      <c r="D715" s="2">
        <v>1</v>
      </c>
      <c r="F715" t="str">
        <f>CONCATENATE(B715," ",C715, " ",D715)</f>
        <v xml:space="preserve"> parallel-propagate 8 1</v>
      </c>
      <c r="G715" s="3">
        <f xml:space="preserve"> 0 + 3.35</f>
        <v>3.35</v>
      </c>
    </row>
    <row r="716" spans="1:7" x14ac:dyDescent="0.25">
      <c r="A716" s="2">
        <v>0</v>
      </c>
      <c r="B716" s="2" t="s">
        <v>18</v>
      </c>
      <c r="C716" s="2">
        <v>8</v>
      </c>
      <c r="D716" s="2">
        <v>1</v>
      </c>
      <c r="F716" t="str">
        <f>CONCATENATE(B716," ",C716, " ",D716)</f>
        <v xml:space="preserve"> parallel-propagate 8 1</v>
      </c>
      <c r="G716" s="3">
        <f xml:space="preserve"> 0 + 9.66</f>
        <v>9.66</v>
      </c>
    </row>
    <row r="717" spans="1:7" x14ac:dyDescent="0.25">
      <c r="A717" s="2">
        <v>0</v>
      </c>
      <c r="B717" s="2" t="s">
        <v>18</v>
      </c>
      <c r="C717" s="2">
        <v>8</v>
      </c>
      <c r="D717" s="2">
        <v>1</v>
      </c>
      <c r="F717" t="str">
        <f>CONCATENATE(B717," ",C717, " ",D717)</f>
        <v xml:space="preserve"> parallel-propagate 8 1</v>
      </c>
      <c r="G717" s="3">
        <f xml:space="preserve"> 0 + 3.78</f>
        <v>3.78</v>
      </c>
    </row>
    <row r="718" spans="1:7" x14ac:dyDescent="0.25">
      <c r="A718" s="2">
        <v>0</v>
      </c>
      <c r="B718" s="2" t="s">
        <v>18</v>
      </c>
      <c r="C718" s="2">
        <v>8</v>
      </c>
      <c r="D718" s="2">
        <v>1</v>
      </c>
      <c r="F718" t="str">
        <f>CONCATENATE(B718," ",C718, " ",D718)</f>
        <v xml:space="preserve"> parallel-propagate 8 1</v>
      </c>
      <c r="G718" s="3">
        <f xml:space="preserve"> 0 + 4.4</f>
        <v>4.4000000000000004</v>
      </c>
    </row>
    <row r="719" spans="1:7" x14ac:dyDescent="0.25">
      <c r="A719" s="2">
        <v>0</v>
      </c>
      <c r="B719" s="2" t="s">
        <v>18</v>
      </c>
      <c r="C719" s="2">
        <v>8</v>
      </c>
      <c r="D719" s="2">
        <v>1</v>
      </c>
      <c r="F719" t="str">
        <f>CONCATENATE(B719," ",C719, " ",D719)</f>
        <v xml:space="preserve"> parallel-propagate 8 1</v>
      </c>
      <c r="G719" s="3">
        <f xml:space="preserve"> 0 + 11.51</f>
        <v>11.51</v>
      </c>
    </row>
    <row r="720" spans="1:7" x14ac:dyDescent="0.25">
      <c r="A720" s="2">
        <v>0</v>
      </c>
      <c r="B720" s="2" t="s">
        <v>18</v>
      </c>
      <c r="C720" s="2">
        <v>8</v>
      </c>
      <c r="D720" s="2">
        <v>1</v>
      </c>
      <c r="F720" t="str">
        <f>CONCATENATE(B720," ",C720, " ",D720)</f>
        <v xml:space="preserve"> parallel-propagate 8 1</v>
      </c>
      <c r="G720" s="3">
        <f xml:space="preserve"> 0 + 3.36</f>
        <v>3.36</v>
      </c>
    </row>
    <row r="721" spans="1:7" x14ac:dyDescent="0.25">
      <c r="A721" s="2">
        <v>0</v>
      </c>
      <c r="B721" s="2" t="s">
        <v>18</v>
      </c>
      <c r="C721" s="2">
        <v>8</v>
      </c>
      <c r="D721" s="2">
        <v>1</v>
      </c>
      <c r="F721" t="str">
        <f>CONCATENATE(B721," ",C721, " ",D721)</f>
        <v xml:space="preserve"> parallel-propagate 8 1</v>
      </c>
      <c r="G721" s="3">
        <f xml:space="preserve"> 0 + 3.73</f>
        <v>3.73</v>
      </c>
    </row>
    <row r="722" spans="1:7" x14ac:dyDescent="0.25">
      <c r="A722" s="2">
        <v>0</v>
      </c>
      <c r="B722" s="2" t="s">
        <v>18</v>
      </c>
      <c r="C722" s="2">
        <v>8</v>
      </c>
      <c r="D722" s="2">
        <v>1</v>
      </c>
      <c r="F722" t="str">
        <f>CONCATENATE(B722," ",C722, " ",D722)</f>
        <v xml:space="preserve"> parallel-propagate 8 1</v>
      </c>
      <c r="G722" s="3">
        <f xml:space="preserve"> 0 + 7.11</f>
        <v>7.11</v>
      </c>
    </row>
    <row r="723" spans="1:7" x14ac:dyDescent="0.25">
      <c r="A723" s="2">
        <v>0</v>
      </c>
      <c r="B723" s="2" t="s">
        <v>18</v>
      </c>
      <c r="C723" s="2">
        <v>8</v>
      </c>
      <c r="D723" s="2">
        <v>1</v>
      </c>
      <c r="F723" t="str">
        <f>CONCATENATE(B723," ",C723, " ",D723)</f>
        <v xml:space="preserve"> parallel-propagate 8 1</v>
      </c>
      <c r="G723" s="3">
        <f xml:space="preserve"> 0 + 3.41</f>
        <v>3.41</v>
      </c>
    </row>
    <row r="724" spans="1:7" x14ac:dyDescent="0.25">
      <c r="A724" s="2">
        <v>0</v>
      </c>
      <c r="B724" s="2" t="s">
        <v>18</v>
      </c>
      <c r="C724" s="2">
        <v>8</v>
      </c>
      <c r="D724" s="2">
        <v>1</v>
      </c>
      <c r="F724" t="str">
        <f>CONCATENATE(B724," ",C724, " ",D724)</f>
        <v xml:space="preserve"> parallel-propagate 8 1</v>
      </c>
      <c r="G724" s="3">
        <f xml:space="preserve"> 0 + 3.21</f>
        <v>3.21</v>
      </c>
    </row>
    <row r="725" spans="1:7" x14ac:dyDescent="0.25">
      <c r="A725" s="2">
        <v>0</v>
      </c>
      <c r="B725" s="2" t="s">
        <v>18</v>
      </c>
      <c r="C725" s="2">
        <v>8</v>
      </c>
      <c r="D725" s="2">
        <v>1</v>
      </c>
      <c r="F725" t="str">
        <f>CONCATENATE(B725," ",C725, " ",D725)</f>
        <v xml:space="preserve"> parallel-propagate 8 1</v>
      </c>
      <c r="G725" s="3">
        <f xml:space="preserve"> 0 + 7.18</f>
        <v>7.18</v>
      </c>
    </row>
    <row r="726" spans="1:7" x14ac:dyDescent="0.25">
      <c r="A726" s="2">
        <v>0</v>
      </c>
      <c r="B726" s="2" t="s">
        <v>18</v>
      </c>
      <c r="C726" s="2">
        <v>8</v>
      </c>
      <c r="D726" s="2">
        <v>1</v>
      </c>
      <c r="F726" t="str">
        <f>CONCATENATE(B726," ",C726, " ",D726)</f>
        <v xml:space="preserve"> parallel-propagate 8 1</v>
      </c>
      <c r="G726" s="3">
        <f xml:space="preserve"> 0 + 2.72</f>
        <v>2.72</v>
      </c>
    </row>
    <row r="727" spans="1:7" x14ac:dyDescent="0.25">
      <c r="A727" s="2">
        <v>0</v>
      </c>
      <c r="B727" s="2" t="s">
        <v>18</v>
      </c>
      <c r="C727" s="2">
        <v>8</v>
      </c>
      <c r="D727" s="2">
        <v>1</v>
      </c>
      <c r="F727" t="str">
        <f>CONCATENATE(B727," ",C727, " ",D727)</f>
        <v xml:space="preserve"> parallel-propagate 8 1</v>
      </c>
      <c r="G727" s="3">
        <f xml:space="preserve"> 0 + 2.42</f>
        <v>2.42</v>
      </c>
    </row>
    <row r="728" spans="1:7" x14ac:dyDescent="0.25">
      <c r="A728" s="2">
        <v>0</v>
      </c>
      <c r="B728" s="2" t="s">
        <v>18</v>
      </c>
      <c r="C728" s="2">
        <v>8</v>
      </c>
      <c r="D728" s="2">
        <v>1</v>
      </c>
      <c r="F728" t="str">
        <f>CONCATENATE(B728," ",C728, " ",D728)</f>
        <v xml:space="preserve"> parallel-propagate 8 1</v>
      </c>
      <c r="G728" s="3">
        <f xml:space="preserve"> 0 + 8.24</f>
        <v>8.24</v>
      </c>
    </row>
    <row r="729" spans="1:7" x14ac:dyDescent="0.25">
      <c r="A729" s="2">
        <v>0</v>
      </c>
      <c r="B729" s="2" t="s">
        <v>18</v>
      </c>
      <c r="C729" s="2">
        <v>8</v>
      </c>
      <c r="D729" s="2">
        <v>1</v>
      </c>
      <c r="F729" t="str">
        <f>CONCATENATE(B729," ",C729, " ",D729)</f>
        <v xml:space="preserve"> parallel-propagate 8 1</v>
      </c>
      <c r="G729" s="3">
        <f xml:space="preserve"> 0 + 3.4</f>
        <v>3.4</v>
      </c>
    </row>
    <row r="730" spans="1:7" x14ac:dyDescent="0.25">
      <c r="A730" s="2">
        <v>0</v>
      </c>
      <c r="B730" s="2" t="s">
        <v>18</v>
      </c>
      <c r="C730" s="2">
        <v>8</v>
      </c>
      <c r="D730" s="2">
        <v>1</v>
      </c>
      <c r="F730" t="str">
        <f>CONCATENATE(B730," ",C730, " ",D730)</f>
        <v xml:space="preserve"> parallel-propagate 8 1</v>
      </c>
      <c r="G730" s="3">
        <f xml:space="preserve"> 0 + 3.44</f>
        <v>3.44</v>
      </c>
    </row>
    <row r="731" spans="1:7" x14ac:dyDescent="0.25">
      <c r="A731" s="2">
        <v>0</v>
      </c>
      <c r="B731" s="2" t="s">
        <v>18</v>
      </c>
      <c r="C731" s="2">
        <v>8</v>
      </c>
      <c r="D731" s="2">
        <v>1</v>
      </c>
      <c r="F731" t="str">
        <f>CONCATENATE(B731," ",C731, " ",D731)</f>
        <v xml:space="preserve"> parallel-propagate 8 1</v>
      </c>
      <c r="G731" s="3">
        <f xml:space="preserve"> 0 + 4.8</f>
        <v>4.8</v>
      </c>
    </row>
    <row r="732" spans="1:7" x14ac:dyDescent="0.25">
      <c r="A732" s="2">
        <v>0</v>
      </c>
      <c r="B732" s="2" t="s">
        <v>18</v>
      </c>
      <c r="C732" s="2">
        <v>8</v>
      </c>
      <c r="D732" s="2">
        <v>1</v>
      </c>
      <c r="F732" t="str">
        <f>CONCATENATE(B732," ",C732, " ",D732)</f>
        <v xml:space="preserve"> parallel-propagate 8 1</v>
      </c>
      <c r="G732" s="3">
        <f xml:space="preserve"> 0 + 2.71</f>
        <v>2.71</v>
      </c>
    </row>
    <row r="733" spans="1:7" x14ac:dyDescent="0.25">
      <c r="A733" s="2">
        <v>0</v>
      </c>
      <c r="B733" s="2" t="s">
        <v>18</v>
      </c>
      <c r="C733" s="2">
        <v>8</v>
      </c>
      <c r="D733" s="2">
        <v>1</v>
      </c>
      <c r="F733" t="str">
        <f>CONCATENATE(B733," ",C733, " ",D733)</f>
        <v xml:space="preserve"> parallel-propagate 8 1</v>
      </c>
      <c r="G733" s="3">
        <f xml:space="preserve"> 0 + 2.3</f>
        <v>2.2999999999999998</v>
      </c>
    </row>
    <row r="734" spans="1:7" x14ac:dyDescent="0.25">
      <c r="A734" s="2">
        <v>0</v>
      </c>
      <c r="B734" s="2" t="s">
        <v>18</v>
      </c>
      <c r="C734" s="2">
        <v>8</v>
      </c>
      <c r="D734" s="2">
        <v>1</v>
      </c>
      <c r="F734" t="str">
        <f>CONCATENATE(B734," ",C734, " ",D734)</f>
        <v xml:space="preserve"> parallel-propagate 8 1</v>
      </c>
      <c r="G734" s="3">
        <f xml:space="preserve"> 0 + 10.52</f>
        <v>10.52</v>
      </c>
    </row>
    <row r="735" spans="1:7" x14ac:dyDescent="0.25">
      <c r="A735" s="2">
        <v>0</v>
      </c>
      <c r="B735" s="2" t="s">
        <v>18</v>
      </c>
      <c r="C735" s="2">
        <v>8</v>
      </c>
      <c r="D735" s="2">
        <v>1</v>
      </c>
      <c r="F735" t="str">
        <f>CONCATENATE(B735," ",C735, " ",D735)</f>
        <v xml:space="preserve"> parallel-propagate 8 1</v>
      </c>
      <c r="G735" s="3">
        <f xml:space="preserve"> 0 + 2.32</f>
        <v>2.3199999999999998</v>
      </c>
    </row>
    <row r="736" spans="1:7" x14ac:dyDescent="0.25">
      <c r="A736" s="2">
        <v>0</v>
      </c>
      <c r="B736" s="2" t="s">
        <v>18</v>
      </c>
      <c r="C736" s="2">
        <v>8</v>
      </c>
      <c r="D736" s="2">
        <v>1</v>
      </c>
      <c r="F736" t="str">
        <f>CONCATENATE(B736," ",C736, " ",D736)</f>
        <v xml:space="preserve"> parallel-propagate 8 1</v>
      </c>
      <c r="G736" s="3">
        <f xml:space="preserve"> 0 + 3.51</f>
        <v>3.51</v>
      </c>
    </row>
    <row r="737" spans="1:7" x14ac:dyDescent="0.25">
      <c r="A737" s="2">
        <v>0</v>
      </c>
      <c r="B737" s="2" t="s">
        <v>18</v>
      </c>
      <c r="C737" s="2">
        <v>8</v>
      </c>
      <c r="D737" s="2">
        <v>1</v>
      </c>
      <c r="F737" t="str">
        <f>CONCATENATE(B737," ",C737, " ",D737)</f>
        <v xml:space="preserve"> parallel-propagate 8 1</v>
      </c>
      <c r="G737" s="3">
        <f xml:space="preserve"> 0 + 7.96</f>
        <v>7.96</v>
      </c>
    </row>
    <row r="738" spans="1:7" x14ac:dyDescent="0.25">
      <c r="A738" s="2">
        <v>0</v>
      </c>
      <c r="B738" s="2" t="s">
        <v>18</v>
      </c>
      <c r="C738" s="2">
        <v>8</v>
      </c>
      <c r="D738" s="2">
        <v>1</v>
      </c>
      <c r="F738" t="str">
        <f>CONCATENATE(B738," ",C738, " ",D738)</f>
        <v xml:space="preserve"> parallel-propagate 8 1</v>
      </c>
      <c r="G738" s="3">
        <f xml:space="preserve"> 0 + 3.17</f>
        <v>3.17</v>
      </c>
    </row>
    <row r="739" spans="1:7" x14ac:dyDescent="0.25">
      <c r="A739" s="2">
        <v>0</v>
      </c>
      <c r="B739" s="2" t="s">
        <v>18</v>
      </c>
      <c r="C739" s="2">
        <v>8</v>
      </c>
      <c r="D739" s="2">
        <v>1</v>
      </c>
      <c r="F739" t="str">
        <f>CONCATENATE(B739," ",C739, " ",D739)</f>
        <v xml:space="preserve"> parallel-propagate 8 1</v>
      </c>
      <c r="G739" s="3">
        <f xml:space="preserve"> 0 + 2.96</f>
        <v>2.96</v>
      </c>
    </row>
    <row r="740" spans="1:7" x14ac:dyDescent="0.25">
      <c r="A740" s="2">
        <v>0</v>
      </c>
      <c r="B740" s="2" t="s">
        <v>18</v>
      </c>
      <c r="C740" s="2">
        <v>8</v>
      </c>
      <c r="D740" s="2">
        <v>1</v>
      </c>
      <c r="F740" t="str">
        <f>CONCATENATE(B740," ",C740, " ",D740)</f>
        <v xml:space="preserve"> parallel-propagate 8 1</v>
      </c>
      <c r="G740" s="3">
        <f xml:space="preserve"> 0 + 8.49</f>
        <v>8.49</v>
      </c>
    </row>
    <row r="741" spans="1:7" x14ac:dyDescent="0.25">
      <c r="A741" s="2">
        <v>0</v>
      </c>
      <c r="B741" s="2" t="s">
        <v>18</v>
      </c>
      <c r="C741" s="2">
        <v>8</v>
      </c>
      <c r="D741" s="2">
        <v>1</v>
      </c>
      <c r="F741" t="str">
        <f>CONCATENATE(B741," ",C741, " ",D741)</f>
        <v xml:space="preserve"> parallel-propagate 8 1</v>
      </c>
      <c r="G741" s="3">
        <f xml:space="preserve"> 0 + 2.61</f>
        <v>2.61</v>
      </c>
    </row>
    <row r="742" spans="1:7" x14ac:dyDescent="0.25">
      <c r="A742" s="2">
        <v>0</v>
      </c>
      <c r="B742" s="2" t="s">
        <v>18</v>
      </c>
      <c r="C742" s="2">
        <v>8</v>
      </c>
      <c r="D742" s="2">
        <v>1</v>
      </c>
      <c r="F742" t="str">
        <f>CONCATENATE(B742," ",C742, " ",D742)</f>
        <v xml:space="preserve"> parallel-propagate 8 1</v>
      </c>
      <c r="G742" s="3">
        <f xml:space="preserve"> 0 + 2.67</f>
        <v>2.67</v>
      </c>
    </row>
    <row r="743" spans="1:7" x14ac:dyDescent="0.25">
      <c r="A743" s="2">
        <v>0</v>
      </c>
      <c r="B743" s="2" t="s">
        <v>18</v>
      </c>
      <c r="C743" s="2">
        <v>8</v>
      </c>
      <c r="D743" s="2">
        <v>1</v>
      </c>
      <c r="F743" t="str">
        <f>CONCATENATE(B743," ",C743, " ",D743)</f>
        <v xml:space="preserve"> parallel-propagate 8 1</v>
      </c>
      <c r="G743" s="3">
        <f xml:space="preserve"> 0 + 5.62</f>
        <v>5.62</v>
      </c>
    </row>
    <row r="744" spans="1:7" x14ac:dyDescent="0.25">
      <c r="A744" s="2">
        <v>0</v>
      </c>
      <c r="B744" s="2" t="s">
        <v>18</v>
      </c>
      <c r="C744" s="2">
        <v>8</v>
      </c>
      <c r="D744" s="2">
        <v>1</v>
      </c>
      <c r="F744" t="str">
        <f>CONCATENATE(B744," ",C744, " ",D744)</f>
        <v xml:space="preserve"> parallel-propagate 8 1</v>
      </c>
      <c r="G744" s="3">
        <f xml:space="preserve"> 0 + 3.14</f>
        <v>3.14</v>
      </c>
    </row>
    <row r="745" spans="1:7" x14ac:dyDescent="0.25">
      <c r="A745" s="2">
        <v>0</v>
      </c>
      <c r="B745" s="2" t="s">
        <v>18</v>
      </c>
      <c r="C745" s="2">
        <v>8</v>
      </c>
      <c r="D745" s="2">
        <v>1</v>
      </c>
      <c r="F745" t="str">
        <f>CONCATENATE(B745," ",C745, " ",D745)</f>
        <v xml:space="preserve"> parallel-propagate 8 1</v>
      </c>
      <c r="G745" s="3">
        <f xml:space="preserve"> 0 + 5.33</f>
        <v>5.33</v>
      </c>
    </row>
    <row r="746" spans="1:7" x14ac:dyDescent="0.25">
      <c r="A746" s="2">
        <v>0</v>
      </c>
      <c r="B746" s="2" t="s">
        <v>18</v>
      </c>
      <c r="C746" s="2">
        <v>8</v>
      </c>
      <c r="D746" s="2">
        <v>1</v>
      </c>
      <c r="F746" t="str">
        <f>CONCATENATE(B746," ",C746, " ",D746)</f>
        <v xml:space="preserve"> parallel-propagate 8 1</v>
      </c>
      <c r="G746" s="3">
        <f xml:space="preserve"> 0 + 7.72</f>
        <v>7.72</v>
      </c>
    </row>
    <row r="747" spans="1:7" x14ac:dyDescent="0.25">
      <c r="A747" s="2">
        <v>0</v>
      </c>
      <c r="B747" s="2" t="s">
        <v>18</v>
      </c>
      <c r="C747" s="2">
        <v>8</v>
      </c>
      <c r="D747" s="2">
        <v>1</v>
      </c>
      <c r="F747" t="str">
        <f>CONCATENATE(B747," ",C747, " ",D747)</f>
        <v xml:space="preserve"> parallel-propagate 8 1</v>
      </c>
      <c r="G747" s="3">
        <f xml:space="preserve"> 0 + 3</f>
        <v>3</v>
      </c>
    </row>
    <row r="748" spans="1:7" x14ac:dyDescent="0.25">
      <c r="A748" s="2">
        <v>0</v>
      </c>
      <c r="B748" s="2" t="s">
        <v>18</v>
      </c>
      <c r="C748" s="2">
        <v>8</v>
      </c>
      <c r="D748" s="2">
        <v>1</v>
      </c>
      <c r="F748" t="str">
        <f>CONCATENATE(B748," ",C748, " ",D748)</f>
        <v xml:space="preserve"> parallel-propagate 8 1</v>
      </c>
      <c r="G748" s="3">
        <f xml:space="preserve"> 0 + 3.15</f>
        <v>3.15</v>
      </c>
    </row>
    <row r="749" spans="1:7" x14ac:dyDescent="0.25">
      <c r="A749" s="2">
        <v>0</v>
      </c>
      <c r="B749" s="2" t="s">
        <v>18</v>
      </c>
      <c r="C749" s="2">
        <v>8</v>
      </c>
      <c r="D749" s="2">
        <v>1</v>
      </c>
      <c r="F749" t="str">
        <f>CONCATENATE(B749," ",C749, " ",D749)</f>
        <v xml:space="preserve"> parallel-propagate 8 1</v>
      </c>
      <c r="G749" s="3">
        <f xml:space="preserve"> 0 + 6.02</f>
        <v>6.02</v>
      </c>
    </row>
    <row r="750" spans="1:7" x14ac:dyDescent="0.25">
      <c r="A750" s="2">
        <v>0</v>
      </c>
      <c r="B750" s="2" t="s">
        <v>18</v>
      </c>
      <c r="C750" s="2">
        <v>8</v>
      </c>
      <c r="D750" s="2">
        <v>1</v>
      </c>
      <c r="F750" t="str">
        <f>CONCATENATE(B750," ",C750, " ",D750)</f>
        <v xml:space="preserve"> parallel-propagate 8 1</v>
      </c>
      <c r="G750" s="3">
        <f xml:space="preserve"> 0 + 1.57</f>
        <v>1.57</v>
      </c>
    </row>
    <row r="751" spans="1:7" x14ac:dyDescent="0.25">
      <c r="A751" s="2">
        <v>0</v>
      </c>
      <c r="B751" s="2" t="s">
        <v>18</v>
      </c>
      <c r="C751" s="2">
        <v>8</v>
      </c>
      <c r="D751" s="2">
        <v>1</v>
      </c>
      <c r="F751" t="str">
        <f>CONCATENATE(B751," ",C751, " ",D751)</f>
        <v xml:space="preserve"> parallel-propagate 8 1</v>
      </c>
      <c r="G751" s="3">
        <f xml:space="preserve"> 0 + 3.71</f>
        <v>3.71</v>
      </c>
    </row>
    <row r="752" spans="1:7" x14ac:dyDescent="0.25">
      <c r="A752" s="2">
        <v>0</v>
      </c>
      <c r="B752" s="2" t="s">
        <v>20</v>
      </c>
      <c r="C752" s="2">
        <v>1</v>
      </c>
      <c r="D752" s="2">
        <v>1</v>
      </c>
      <c r="F752" t="str">
        <f>CONCATENATE(B752," ",C752, " ",D752)</f>
        <v xml:space="preserve"> parallel-search 1 1</v>
      </c>
      <c r="G752" s="3">
        <v>7.1</v>
      </c>
    </row>
    <row r="753" spans="1:7" x14ac:dyDescent="0.25">
      <c r="A753" s="2">
        <v>0</v>
      </c>
      <c r="B753" s="2" t="s">
        <v>20</v>
      </c>
      <c r="C753" s="2">
        <v>1</v>
      </c>
      <c r="D753" s="2">
        <v>1</v>
      </c>
      <c r="F753" t="str">
        <f>CONCATENATE(B753," ",C753, " ",D753)</f>
        <v xml:space="preserve"> parallel-search 1 1</v>
      </c>
      <c r="G753" s="3">
        <v>1.9</v>
      </c>
    </row>
    <row r="754" spans="1:7" x14ac:dyDescent="0.25">
      <c r="A754" s="2">
        <v>0</v>
      </c>
      <c r="B754" s="2" t="s">
        <v>20</v>
      </c>
      <c r="C754" s="2">
        <v>1</v>
      </c>
      <c r="D754" s="2">
        <v>1</v>
      </c>
      <c r="F754" t="str">
        <f>CONCATENATE(B754," ",C754, " ",D754)</f>
        <v xml:space="preserve"> parallel-search 1 1</v>
      </c>
      <c r="G754" s="3">
        <v>3.08</v>
      </c>
    </row>
    <row r="755" spans="1:7" x14ac:dyDescent="0.25">
      <c r="A755" s="2">
        <v>0</v>
      </c>
      <c r="B755" s="2" t="s">
        <v>20</v>
      </c>
      <c r="C755" s="2">
        <v>1</v>
      </c>
      <c r="D755" s="2">
        <v>1</v>
      </c>
      <c r="F755" t="str">
        <f>CONCATENATE(B755," ",C755, " ",D755)</f>
        <v xml:space="preserve"> parallel-search 1 1</v>
      </c>
      <c r="G755" s="3">
        <v>6.93</v>
      </c>
    </row>
    <row r="756" spans="1:7" x14ac:dyDescent="0.25">
      <c r="A756" s="2">
        <v>0</v>
      </c>
      <c r="B756" s="2" t="s">
        <v>20</v>
      </c>
      <c r="C756" s="2">
        <v>1</v>
      </c>
      <c r="D756" s="2">
        <v>1</v>
      </c>
      <c r="F756" t="str">
        <f>CONCATENATE(B756," ",C756, " ",D756)</f>
        <v xml:space="preserve"> parallel-search 1 1</v>
      </c>
      <c r="G756" s="3">
        <v>4.46</v>
      </c>
    </row>
    <row r="757" spans="1:7" x14ac:dyDescent="0.25">
      <c r="A757" s="2">
        <v>0</v>
      </c>
      <c r="B757" s="2" t="s">
        <v>20</v>
      </c>
      <c r="C757" s="2">
        <v>1</v>
      </c>
      <c r="D757" s="2">
        <v>1</v>
      </c>
      <c r="F757" t="str">
        <f>CONCATENATE(B757," ",C757, " ",D757)</f>
        <v xml:space="preserve"> parallel-search 1 1</v>
      </c>
      <c r="G757" s="3">
        <v>5.86</v>
      </c>
    </row>
    <row r="758" spans="1:7" x14ac:dyDescent="0.25">
      <c r="A758" s="2">
        <v>0</v>
      </c>
      <c r="B758" s="2" t="s">
        <v>20</v>
      </c>
      <c r="C758" s="2">
        <v>1</v>
      </c>
      <c r="D758" s="2">
        <v>1</v>
      </c>
      <c r="F758" t="str">
        <f>CONCATENATE(B758," ",C758, " ",D758)</f>
        <v xml:space="preserve"> parallel-search 1 1</v>
      </c>
      <c r="G758" s="3">
        <v>4.76</v>
      </c>
    </row>
    <row r="759" spans="1:7" x14ac:dyDescent="0.25">
      <c r="A759" s="2">
        <v>0</v>
      </c>
      <c r="B759" s="2" t="s">
        <v>20</v>
      </c>
      <c r="C759" s="2">
        <v>1</v>
      </c>
      <c r="D759" s="2">
        <v>1</v>
      </c>
      <c r="F759" t="str">
        <f>CONCATENATE(B759," ",C759, " ",D759)</f>
        <v xml:space="preserve"> parallel-search 1 1</v>
      </c>
      <c r="G759" s="3">
        <v>2.2599999999999998</v>
      </c>
    </row>
    <row r="760" spans="1:7" x14ac:dyDescent="0.25">
      <c r="A760" s="2">
        <v>0</v>
      </c>
      <c r="B760" s="2" t="s">
        <v>20</v>
      </c>
      <c r="C760" s="2">
        <v>1</v>
      </c>
      <c r="D760" s="2">
        <v>1</v>
      </c>
      <c r="F760" t="str">
        <f>CONCATENATE(B760," ",C760, " ",D760)</f>
        <v xml:space="preserve"> parallel-search 1 1</v>
      </c>
      <c r="G760" s="3">
        <v>4.22</v>
      </c>
    </row>
    <row r="761" spans="1:7" x14ac:dyDescent="0.25">
      <c r="A761" s="2">
        <v>0</v>
      </c>
      <c r="B761" s="2" t="s">
        <v>20</v>
      </c>
      <c r="C761" s="2">
        <v>1</v>
      </c>
      <c r="D761" s="2">
        <v>1</v>
      </c>
      <c r="F761" t="str">
        <f>CONCATENATE(B761," ",C761, " ",D761)</f>
        <v xml:space="preserve"> parallel-search 1 1</v>
      </c>
      <c r="G761" s="3">
        <v>6.56</v>
      </c>
    </row>
    <row r="762" spans="1:7" x14ac:dyDescent="0.25">
      <c r="A762" s="2">
        <v>0</v>
      </c>
      <c r="B762" s="2" t="s">
        <v>20</v>
      </c>
      <c r="C762" s="2">
        <v>1</v>
      </c>
      <c r="D762" s="2">
        <v>1</v>
      </c>
      <c r="F762" t="str">
        <f>CONCATENATE(B762," ",C762, " ",D762)</f>
        <v xml:space="preserve"> parallel-search 1 1</v>
      </c>
      <c r="G762" s="3">
        <v>2.8</v>
      </c>
    </row>
    <row r="763" spans="1:7" x14ac:dyDescent="0.25">
      <c r="A763" s="2">
        <v>0</v>
      </c>
      <c r="B763" s="2" t="s">
        <v>20</v>
      </c>
      <c r="C763" s="2">
        <v>1</v>
      </c>
      <c r="D763" s="2">
        <v>1</v>
      </c>
      <c r="F763" t="str">
        <f>CONCATENATE(B763," ",C763, " ",D763)</f>
        <v xml:space="preserve"> parallel-search 1 1</v>
      </c>
      <c r="G763" s="3">
        <v>3.88</v>
      </c>
    </row>
    <row r="764" spans="1:7" x14ac:dyDescent="0.25">
      <c r="A764" s="2">
        <v>0</v>
      </c>
      <c r="B764" s="2" t="s">
        <v>20</v>
      </c>
      <c r="C764" s="2">
        <v>1</v>
      </c>
      <c r="D764" s="2">
        <v>1</v>
      </c>
      <c r="F764" t="str">
        <f>CONCATENATE(B764," ",C764, " ",D764)</f>
        <v xml:space="preserve"> parallel-search 1 1</v>
      </c>
      <c r="G764" s="3">
        <v>7.54</v>
      </c>
    </row>
    <row r="765" spans="1:7" x14ac:dyDescent="0.25">
      <c r="A765" s="2">
        <v>0</v>
      </c>
      <c r="B765" s="2" t="s">
        <v>20</v>
      </c>
      <c r="C765" s="2">
        <v>1</v>
      </c>
      <c r="D765" s="2">
        <v>1</v>
      </c>
      <c r="F765" t="str">
        <f>CONCATENATE(B765," ",C765, " ",D765)</f>
        <v xml:space="preserve"> parallel-search 1 1</v>
      </c>
      <c r="G765" s="3">
        <v>1.92</v>
      </c>
    </row>
    <row r="766" spans="1:7" x14ac:dyDescent="0.25">
      <c r="A766" s="2">
        <v>0</v>
      </c>
      <c r="B766" s="2" t="s">
        <v>20</v>
      </c>
      <c r="C766" s="2">
        <v>1</v>
      </c>
      <c r="D766" s="2">
        <v>1</v>
      </c>
      <c r="F766" t="str">
        <f>CONCATENATE(B766," ",C766, " ",D766)</f>
        <v xml:space="preserve"> parallel-search 1 1</v>
      </c>
      <c r="G766" s="3">
        <v>2.85</v>
      </c>
    </row>
    <row r="767" spans="1:7" x14ac:dyDescent="0.25">
      <c r="A767" s="2">
        <v>0</v>
      </c>
      <c r="B767" s="2" t="s">
        <v>20</v>
      </c>
      <c r="C767" s="2">
        <v>1</v>
      </c>
      <c r="D767" s="2">
        <v>1</v>
      </c>
      <c r="F767" t="str">
        <f>CONCATENATE(B767," ",C767, " ",D767)</f>
        <v xml:space="preserve"> parallel-search 1 1</v>
      </c>
      <c r="G767" s="3">
        <v>6.46</v>
      </c>
    </row>
    <row r="768" spans="1:7" x14ac:dyDescent="0.25">
      <c r="A768" s="2">
        <v>0</v>
      </c>
      <c r="B768" s="2" t="s">
        <v>20</v>
      </c>
      <c r="C768" s="2">
        <v>1</v>
      </c>
      <c r="D768" s="2">
        <v>1</v>
      </c>
      <c r="F768" t="str">
        <f>CONCATENATE(B768," ",C768, " ",D768)</f>
        <v xml:space="preserve"> parallel-search 1 1</v>
      </c>
      <c r="G768" s="3">
        <v>2.0699999999999998</v>
      </c>
    </row>
    <row r="769" spans="1:7" x14ac:dyDescent="0.25">
      <c r="A769" s="2">
        <v>0</v>
      </c>
      <c r="B769" s="2" t="s">
        <v>20</v>
      </c>
      <c r="C769" s="2">
        <v>1</v>
      </c>
      <c r="D769" s="2">
        <v>1</v>
      </c>
      <c r="F769" t="str">
        <f>CONCATENATE(B769," ",C769, " ",D769)</f>
        <v xml:space="preserve"> parallel-search 1 1</v>
      </c>
      <c r="G769" s="3">
        <v>2.4700000000000002</v>
      </c>
    </row>
    <row r="770" spans="1:7" x14ac:dyDescent="0.25">
      <c r="A770" s="2">
        <v>0</v>
      </c>
      <c r="B770" s="2" t="s">
        <v>20</v>
      </c>
      <c r="C770" s="2">
        <v>1</v>
      </c>
      <c r="D770" s="2">
        <v>1</v>
      </c>
      <c r="F770" t="str">
        <f>CONCATENATE(B770," ",C770, " ",D770)</f>
        <v xml:space="preserve"> parallel-search 1 1</v>
      </c>
      <c r="G770" s="3">
        <v>7.24</v>
      </c>
    </row>
    <row r="771" spans="1:7" x14ac:dyDescent="0.25">
      <c r="A771" s="2">
        <v>0</v>
      </c>
      <c r="B771" s="2" t="s">
        <v>20</v>
      </c>
      <c r="C771" s="2">
        <v>1</v>
      </c>
      <c r="D771" s="2">
        <v>1</v>
      </c>
      <c r="F771" t="str">
        <f>CONCATENATE(B771," ",C771, " ",D771)</f>
        <v xml:space="preserve"> parallel-search 1 1</v>
      </c>
      <c r="G771" s="3">
        <v>2.36</v>
      </c>
    </row>
    <row r="772" spans="1:7" x14ac:dyDescent="0.25">
      <c r="A772" s="2">
        <v>0</v>
      </c>
      <c r="B772" s="2" t="s">
        <v>20</v>
      </c>
      <c r="C772" s="2">
        <v>1</v>
      </c>
      <c r="D772" s="2">
        <v>1</v>
      </c>
      <c r="F772" t="str">
        <f>CONCATENATE(B772," ",C772, " ",D772)</f>
        <v xml:space="preserve"> parallel-search 1 1</v>
      </c>
      <c r="G772" s="3">
        <v>3.93</v>
      </c>
    </row>
    <row r="773" spans="1:7" x14ac:dyDescent="0.25">
      <c r="A773" s="2">
        <v>0</v>
      </c>
      <c r="B773" s="2" t="s">
        <v>20</v>
      </c>
      <c r="C773" s="2">
        <v>1</v>
      </c>
      <c r="D773" s="2">
        <v>1</v>
      </c>
      <c r="F773" t="str">
        <f>CONCATENATE(B773," ",C773, " ",D773)</f>
        <v xml:space="preserve"> parallel-search 1 1</v>
      </c>
      <c r="G773" s="3">
        <v>6.47</v>
      </c>
    </row>
    <row r="774" spans="1:7" x14ac:dyDescent="0.25">
      <c r="A774" s="2">
        <v>0</v>
      </c>
      <c r="B774" s="2" t="s">
        <v>20</v>
      </c>
      <c r="C774" s="2">
        <v>1</v>
      </c>
      <c r="D774" s="2">
        <v>1</v>
      </c>
      <c r="F774" t="str">
        <f>CONCATENATE(B774," ",C774, " ",D774)</f>
        <v xml:space="preserve"> parallel-search 1 1</v>
      </c>
      <c r="G774" s="3">
        <v>2.35</v>
      </c>
    </row>
    <row r="775" spans="1:7" x14ac:dyDescent="0.25">
      <c r="A775" s="2">
        <v>0</v>
      </c>
      <c r="B775" s="2" t="s">
        <v>20</v>
      </c>
      <c r="C775" s="2">
        <v>1</v>
      </c>
      <c r="D775" s="2">
        <v>1</v>
      </c>
      <c r="F775" t="str">
        <f>CONCATENATE(B775," ",C775, " ",D775)</f>
        <v xml:space="preserve"> parallel-search 1 1</v>
      </c>
      <c r="G775" s="3">
        <v>3.53</v>
      </c>
    </row>
    <row r="776" spans="1:7" x14ac:dyDescent="0.25">
      <c r="A776" s="2">
        <v>0</v>
      </c>
      <c r="B776" s="2" t="s">
        <v>20</v>
      </c>
      <c r="C776" s="2">
        <v>1</v>
      </c>
      <c r="D776" s="2">
        <v>1</v>
      </c>
      <c r="F776" t="str">
        <f>CONCATENATE(B776," ",C776, " ",D776)</f>
        <v xml:space="preserve"> parallel-search 1 1</v>
      </c>
      <c r="G776" s="3">
        <v>6.32</v>
      </c>
    </row>
    <row r="777" spans="1:7" x14ac:dyDescent="0.25">
      <c r="A777" s="2">
        <v>0</v>
      </c>
      <c r="B777" s="2" t="s">
        <v>20</v>
      </c>
      <c r="C777" s="2">
        <v>1</v>
      </c>
      <c r="D777" s="2">
        <v>1</v>
      </c>
      <c r="F777" t="str">
        <f>CONCATENATE(B777," ",C777, " ",D777)</f>
        <v xml:space="preserve"> parallel-search 1 1</v>
      </c>
      <c r="G777" s="3">
        <v>1.87</v>
      </c>
    </row>
    <row r="778" spans="1:7" x14ac:dyDescent="0.25">
      <c r="A778" s="2">
        <v>0</v>
      </c>
      <c r="B778" s="2" t="s">
        <v>20</v>
      </c>
      <c r="C778" s="2">
        <v>1</v>
      </c>
      <c r="D778" s="2">
        <v>1</v>
      </c>
      <c r="F778" t="str">
        <f>CONCATENATE(B778," ",C778, " ",D778)</f>
        <v xml:space="preserve"> parallel-search 1 1</v>
      </c>
      <c r="G778" s="3">
        <v>3.87</v>
      </c>
    </row>
    <row r="779" spans="1:7" x14ac:dyDescent="0.25">
      <c r="A779" s="2">
        <v>0</v>
      </c>
      <c r="B779" s="2" t="s">
        <v>20</v>
      </c>
      <c r="C779" s="2">
        <v>1</v>
      </c>
      <c r="D779" s="2">
        <v>1</v>
      </c>
      <c r="F779" t="str">
        <f>CONCATENATE(B779," ",C779, " ",D779)</f>
        <v xml:space="preserve"> parallel-search 1 1</v>
      </c>
      <c r="G779" s="3">
        <v>8.18</v>
      </c>
    </row>
    <row r="780" spans="1:7" x14ac:dyDescent="0.25">
      <c r="A780" s="2">
        <v>0</v>
      </c>
      <c r="B780" s="2" t="s">
        <v>20</v>
      </c>
      <c r="C780" s="2">
        <v>1</v>
      </c>
      <c r="D780" s="2">
        <v>1</v>
      </c>
      <c r="F780" t="str">
        <f>CONCATENATE(B780," ",C780, " ",D780)</f>
        <v xml:space="preserve"> parallel-search 1 1</v>
      </c>
      <c r="G780" s="3">
        <v>2.94</v>
      </c>
    </row>
    <row r="781" spans="1:7" x14ac:dyDescent="0.25">
      <c r="A781" s="2">
        <v>0</v>
      </c>
      <c r="B781" s="2" t="s">
        <v>20</v>
      </c>
      <c r="C781" s="2">
        <v>1</v>
      </c>
      <c r="D781" s="2">
        <v>1</v>
      </c>
      <c r="F781" t="str">
        <f>CONCATENATE(B781," ",C781, " ",D781)</f>
        <v xml:space="preserve"> parallel-search 1 1</v>
      </c>
      <c r="G781" s="3">
        <v>2.35</v>
      </c>
    </row>
    <row r="782" spans="1:7" x14ac:dyDescent="0.25">
      <c r="A782" s="2">
        <v>0</v>
      </c>
      <c r="B782" s="2" t="s">
        <v>20</v>
      </c>
      <c r="C782" s="2">
        <v>1</v>
      </c>
      <c r="D782" s="2">
        <v>1</v>
      </c>
      <c r="F782" t="str">
        <f>CONCATENATE(B782," ",C782, " ",D782)</f>
        <v xml:space="preserve"> parallel-search 1 1</v>
      </c>
      <c r="G782" s="3">
        <v>6.04</v>
      </c>
    </row>
    <row r="783" spans="1:7" x14ac:dyDescent="0.25">
      <c r="A783" s="2">
        <v>0</v>
      </c>
      <c r="B783" s="2" t="s">
        <v>20</v>
      </c>
      <c r="C783" s="2">
        <v>1</v>
      </c>
      <c r="D783" s="2">
        <v>1</v>
      </c>
      <c r="F783" t="str">
        <f>CONCATENATE(B783," ",C783, " ",D783)</f>
        <v xml:space="preserve"> parallel-search 1 1</v>
      </c>
      <c r="G783" s="3">
        <v>1.98</v>
      </c>
    </row>
    <row r="784" spans="1:7" x14ac:dyDescent="0.25">
      <c r="A784" s="2">
        <v>0</v>
      </c>
      <c r="B784" s="2" t="s">
        <v>20</v>
      </c>
      <c r="C784" s="2">
        <v>1</v>
      </c>
      <c r="D784" s="2">
        <v>1</v>
      </c>
      <c r="F784" t="str">
        <f>CONCATENATE(B784," ",C784, " ",D784)</f>
        <v xml:space="preserve"> parallel-search 1 1</v>
      </c>
      <c r="G784" s="3">
        <v>2.2599999999999998</v>
      </c>
    </row>
    <row r="785" spans="1:7" x14ac:dyDescent="0.25">
      <c r="A785" s="2">
        <v>0</v>
      </c>
      <c r="B785" s="2" t="s">
        <v>20</v>
      </c>
      <c r="C785" s="2">
        <v>1</v>
      </c>
      <c r="D785" s="2">
        <v>1</v>
      </c>
      <c r="F785" t="str">
        <f>CONCATENATE(B785," ",C785, " ",D785)</f>
        <v xml:space="preserve"> parallel-search 1 1</v>
      </c>
      <c r="G785" s="3">
        <v>4.57</v>
      </c>
    </row>
    <row r="786" spans="1:7" x14ac:dyDescent="0.25">
      <c r="A786" s="2">
        <v>0</v>
      </c>
      <c r="B786" s="2" t="s">
        <v>20</v>
      </c>
      <c r="C786" s="2">
        <v>1</v>
      </c>
      <c r="D786" s="2">
        <v>1</v>
      </c>
      <c r="F786" t="str">
        <f>CONCATENATE(B786," ",C786, " ",D786)</f>
        <v xml:space="preserve"> parallel-search 1 1</v>
      </c>
      <c r="G786" s="3">
        <v>1.31</v>
      </c>
    </row>
    <row r="787" spans="1:7" x14ac:dyDescent="0.25">
      <c r="A787" s="2">
        <v>0</v>
      </c>
      <c r="B787" s="2" t="s">
        <v>20</v>
      </c>
      <c r="C787" s="2">
        <v>1</v>
      </c>
      <c r="D787" s="2">
        <v>1</v>
      </c>
      <c r="F787" t="str">
        <f>CONCATENATE(B787," ",C787, " ",D787)</f>
        <v xml:space="preserve"> parallel-search 1 1</v>
      </c>
      <c r="G787" s="3">
        <v>3.03</v>
      </c>
    </row>
    <row r="788" spans="1:7" x14ac:dyDescent="0.25">
      <c r="A788" s="2">
        <v>0</v>
      </c>
      <c r="B788" s="2" t="s">
        <v>20</v>
      </c>
      <c r="C788" s="2">
        <v>1</v>
      </c>
      <c r="D788" s="2">
        <v>1</v>
      </c>
      <c r="F788" t="str">
        <f>CONCATENATE(B788," ",C788, " ",D788)</f>
        <v xml:space="preserve"> parallel-search 1 1</v>
      </c>
      <c r="G788" s="3">
        <v>4.63</v>
      </c>
    </row>
    <row r="789" spans="1:7" x14ac:dyDescent="0.25">
      <c r="A789" s="2">
        <v>0</v>
      </c>
      <c r="B789" s="2" t="s">
        <v>20</v>
      </c>
      <c r="C789" s="2">
        <v>1</v>
      </c>
      <c r="D789" s="2">
        <v>1</v>
      </c>
      <c r="F789" t="str">
        <f>CONCATENATE(B789," ",C789, " ",D789)</f>
        <v xml:space="preserve"> parallel-search 1 1</v>
      </c>
      <c r="G789" s="3">
        <v>3.09</v>
      </c>
    </row>
    <row r="790" spans="1:7" x14ac:dyDescent="0.25">
      <c r="A790" s="2">
        <v>0</v>
      </c>
      <c r="B790" s="2" t="s">
        <v>20</v>
      </c>
      <c r="C790" s="2">
        <v>1</v>
      </c>
      <c r="D790" s="2">
        <v>1</v>
      </c>
      <c r="F790" t="str">
        <f>CONCATENATE(B790," ",C790, " ",D790)</f>
        <v xml:space="preserve"> parallel-search 1 1</v>
      </c>
      <c r="G790" s="3">
        <v>2.82</v>
      </c>
    </row>
    <row r="791" spans="1:7" x14ac:dyDescent="0.25">
      <c r="A791" s="2">
        <v>0</v>
      </c>
      <c r="B791" s="2" t="s">
        <v>20</v>
      </c>
      <c r="C791" s="2">
        <v>1</v>
      </c>
      <c r="D791" s="2">
        <v>1</v>
      </c>
      <c r="F791" t="str">
        <f>CONCATENATE(B791," ",C791, " ",D791)</f>
        <v xml:space="preserve"> parallel-search 1 1</v>
      </c>
      <c r="G791" s="3">
        <v>6.28</v>
      </c>
    </row>
    <row r="792" spans="1:7" x14ac:dyDescent="0.25">
      <c r="A792" s="2">
        <v>0</v>
      </c>
      <c r="B792" s="2" t="s">
        <v>20</v>
      </c>
      <c r="C792" s="2">
        <v>1</v>
      </c>
      <c r="D792" s="2">
        <v>1</v>
      </c>
      <c r="F792" t="str">
        <f>CONCATENATE(B792," ",C792, " ",D792)</f>
        <v xml:space="preserve"> parallel-search 1 1</v>
      </c>
      <c r="G792" s="3">
        <v>3.42</v>
      </c>
    </row>
    <row r="793" spans="1:7" x14ac:dyDescent="0.25">
      <c r="A793" s="2">
        <v>0</v>
      </c>
      <c r="B793" s="2" t="s">
        <v>20</v>
      </c>
      <c r="C793" s="2">
        <v>1</v>
      </c>
      <c r="D793" s="2">
        <v>1</v>
      </c>
      <c r="F793" t="str">
        <f>CONCATENATE(B793," ",C793, " ",D793)</f>
        <v xml:space="preserve"> parallel-search 1 1</v>
      </c>
      <c r="G793" s="3">
        <v>1.42</v>
      </c>
    </row>
    <row r="794" spans="1:7" x14ac:dyDescent="0.25">
      <c r="A794" s="2">
        <v>0</v>
      </c>
      <c r="B794" s="2" t="s">
        <v>20</v>
      </c>
      <c r="C794" s="2">
        <v>1</v>
      </c>
      <c r="D794" s="2">
        <v>1</v>
      </c>
      <c r="F794" t="str">
        <f>CONCATENATE(B794," ",C794, " ",D794)</f>
        <v xml:space="preserve"> parallel-search 1 1</v>
      </c>
      <c r="G794" s="3">
        <v>5.8</v>
      </c>
    </row>
    <row r="795" spans="1:7" x14ac:dyDescent="0.25">
      <c r="A795" s="2">
        <v>0</v>
      </c>
      <c r="B795" s="2" t="s">
        <v>20</v>
      </c>
      <c r="C795" s="2">
        <v>1</v>
      </c>
      <c r="D795" s="2">
        <v>1</v>
      </c>
      <c r="F795" t="str">
        <f>CONCATENATE(B795," ",C795, " ",D795)</f>
        <v xml:space="preserve"> parallel-search 1 1</v>
      </c>
      <c r="G795" s="3">
        <v>1.5</v>
      </c>
    </row>
    <row r="796" spans="1:7" x14ac:dyDescent="0.25">
      <c r="A796" s="2">
        <v>0</v>
      </c>
      <c r="B796" s="2" t="s">
        <v>20</v>
      </c>
      <c r="C796" s="2">
        <v>1</v>
      </c>
      <c r="D796" s="2">
        <v>1</v>
      </c>
      <c r="F796" t="str">
        <f>CONCATENATE(B796," ",C796, " ",D796)</f>
        <v xml:space="preserve"> parallel-search 1 1</v>
      </c>
      <c r="G796" s="3">
        <v>2.65</v>
      </c>
    </row>
    <row r="797" spans="1:7" x14ac:dyDescent="0.25">
      <c r="A797" s="2">
        <v>0</v>
      </c>
      <c r="B797" s="2" t="s">
        <v>20</v>
      </c>
      <c r="C797" s="2">
        <v>1</v>
      </c>
      <c r="D797" s="2">
        <v>1</v>
      </c>
      <c r="F797" t="str">
        <f>CONCATENATE(B797," ",C797, " ",D797)</f>
        <v xml:space="preserve"> parallel-search 1 1</v>
      </c>
      <c r="G797" s="3">
        <v>5.52</v>
      </c>
    </row>
    <row r="798" spans="1:7" x14ac:dyDescent="0.25">
      <c r="A798" s="2">
        <v>0</v>
      </c>
      <c r="B798" s="2" t="s">
        <v>20</v>
      </c>
      <c r="C798" s="2">
        <v>1</v>
      </c>
      <c r="D798" s="2">
        <v>1</v>
      </c>
      <c r="F798" t="str">
        <f>CONCATENATE(B798," ",C798, " ",D798)</f>
        <v xml:space="preserve"> parallel-search 1 1</v>
      </c>
      <c r="G798" s="3">
        <v>2.48</v>
      </c>
    </row>
    <row r="799" spans="1:7" x14ac:dyDescent="0.25">
      <c r="A799" s="2">
        <v>0</v>
      </c>
      <c r="B799" s="2" t="s">
        <v>20</v>
      </c>
      <c r="C799" s="2">
        <v>1</v>
      </c>
      <c r="D799" s="2">
        <v>1</v>
      </c>
      <c r="F799" t="str">
        <f>CONCATENATE(B799," ",C799, " ",D799)</f>
        <v xml:space="preserve"> parallel-search 1 1</v>
      </c>
      <c r="G799" s="3">
        <v>2.2400000000000002</v>
      </c>
    </row>
    <row r="800" spans="1:7" x14ac:dyDescent="0.25">
      <c r="A800" s="2">
        <v>0</v>
      </c>
      <c r="B800" s="2" t="s">
        <v>20</v>
      </c>
      <c r="C800" s="2">
        <v>1</v>
      </c>
      <c r="D800" s="2">
        <v>1</v>
      </c>
      <c r="F800" t="str">
        <f>CONCATENATE(B800," ",C800, " ",D800)</f>
        <v xml:space="preserve"> parallel-search 1 1</v>
      </c>
      <c r="G800" s="3">
        <v>5.95</v>
      </c>
    </row>
    <row r="801" spans="1:7" x14ac:dyDescent="0.25">
      <c r="A801" s="2">
        <v>0</v>
      </c>
      <c r="B801" s="2" t="s">
        <v>20</v>
      </c>
      <c r="C801" s="2">
        <v>1</v>
      </c>
      <c r="D801" s="2">
        <v>1</v>
      </c>
      <c r="F801" t="str">
        <f>CONCATENATE(B801," ",C801, " ",D801)</f>
        <v xml:space="preserve"> parallel-search 1 1</v>
      </c>
      <c r="G801" s="3">
        <v>2.14</v>
      </c>
    </row>
    <row r="802" spans="1:7" x14ac:dyDescent="0.25">
      <c r="A802" s="2">
        <v>0</v>
      </c>
      <c r="B802" s="2" t="s">
        <v>20</v>
      </c>
      <c r="C802" s="2">
        <v>1</v>
      </c>
      <c r="D802" s="2">
        <v>1</v>
      </c>
      <c r="F802" t="str">
        <f>CONCATENATE(B802," ",C802, " ",D802)</f>
        <v xml:space="preserve"> parallel-search 1 1</v>
      </c>
      <c r="G802" s="3">
        <v>2.58</v>
      </c>
    </row>
    <row r="803" spans="1:7" x14ac:dyDescent="0.25">
      <c r="A803" s="2">
        <v>0</v>
      </c>
      <c r="B803" s="2" t="s">
        <v>20</v>
      </c>
      <c r="C803" s="2">
        <v>1</v>
      </c>
      <c r="D803" s="2">
        <v>1</v>
      </c>
      <c r="F803" t="str">
        <f>CONCATENATE(B803," ",C803, " ",D803)</f>
        <v xml:space="preserve"> parallel-search 1 1</v>
      </c>
      <c r="G803" s="3">
        <v>4.99</v>
      </c>
    </row>
    <row r="804" spans="1:7" x14ac:dyDescent="0.25">
      <c r="A804" s="2">
        <v>0</v>
      </c>
      <c r="B804" s="2" t="s">
        <v>20</v>
      </c>
      <c r="C804" s="2">
        <v>1</v>
      </c>
      <c r="D804" s="2">
        <v>1</v>
      </c>
      <c r="F804" t="str">
        <f>CONCATENATE(B804," ",C804, " ",D804)</f>
        <v xml:space="preserve"> parallel-search 1 1</v>
      </c>
      <c r="G804" s="3">
        <v>1.93</v>
      </c>
    </row>
    <row r="805" spans="1:7" x14ac:dyDescent="0.25">
      <c r="A805" s="2">
        <v>0</v>
      </c>
      <c r="B805" s="2" t="s">
        <v>20</v>
      </c>
      <c r="C805" s="2">
        <v>1</v>
      </c>
      <c r="D805" s="2">
        <v>1</v>
      </c>
      <c r="F805" t="str">
        <f>CONCATENATE(B805," ",C805, " ",D805)</f>
        <v xml:space="preserve"> parallel-search 1 1</v>
      </c>
      <c r="G805" s="3">
        <v>4.53</v>
      </c>
    </row>
    <row r="806" spans="1:7" x14ac:dyDescent="0.25">
      <c r="A806" s="2">
        <v>0</v>
      </c>
      <c r="B806" s="2" t="s">
        <v>20</v>
      </c>
      <c r="C806" s="2">
        <v>1</v>
      </c>
      <c r="D806" s="2">
        <v>1</v>
      </c>
      <c r="F806" t="str">
        <f>CONCATENATE(B806," ",C806, " ",D806)</f>
        <v xml:space="preserve"> parallel-search 1 1</v>
      </c>
      <c r="G806" s="3">
        <v>6.94</v>
      </c>
    </row>
    <row r="807" spans="1:7" x14ac:dyDescent="0.25">
      <c r="A807" s="2">
        <v>0</v>
      </c>
      <c r="B807" s="2" t="s">
        <v>20</v>
      </c>
      <c r="C807" s="2">
        <v>1</v>
      </c>
      <c r="D807" s="2">
        <v>1</v>
      </c>
      <c r="F807" t="str">
        <f>CONCATENATE(B807," ",C807, " ",D807)</f>
        <v xml:space="preserve"> parallel-search 1 1</v>
      </c>
      <c r="G807" s="3">
        <v>1.77</v>
      </c>
    </row>
    <row r="808" spans="1:7" x14ac:dyDescent="0.25">
      <c r="A808" s="2">
        <v>0</v>
      </c>
      <c r="B808" s="2" t="s">
        <v>20</v>
      </c>
      <c r="C808" s="2">
        <v>1</v>
      </c>
      <c r="D808" s="2">
        <v>1</v>
      </c>
      <c r="F808" t="str">
        <f>CONCATENATE(B808," ",C808, " ",D808)</f>
        <v xml:space="preserve"> parallel-search 1 1</v>
      </c>
      <c r="G808" s="3">
        <v>3.47</v>
      </c>
    </row>
    <row r="809" spans="1:7" x14ac:dyDescent="0.25">
      <c r="A809" s="2">
        <v>0</v>
      </c>
      <c r="B809" s="2" t="s">
        <v>20</v>
      </c>
      <c r="C809" s="2">
        <v>1</v>
      </c>
      <c r="D809" s="2">
        <v>1</v>
      </c>
      <c r="F809" t="str">
        <f>CONCATENATE(B809," ",C809, " ",D809)</f>
        <v xml:space="preserve"> parallel-search 1 1</v>
      </c>
      <c r="G809" s="3">
        <v>6.7</v>
      </c>
    </row>
    <row r="810" spans="1:7" x14ac:dyDescent="0.25">
      <c r="A810" s="2">
        <v>0</v>
      </c>
      <c r="B810" s="2" t="s">
        <v>20</v>
      </c>
      <c r="C810" s="2">
        <v>1</v>
      </c>
      <c r="D810" s="2">
        <v>1</v>
      </c>
      <c r="F810" t="str">
        <f>CONCATENATE(B810," ",C810, " ",D810)</f>
        <v xml:space="preserve"> parallel-search 1 1</v>
      </c>
      <c r="G810" s="3">
        <v>2.5499999999999998</v>
      </c>
    </row>
    <row r="811" spans="1:7" x14ac:dyDescent="0.25">
      <c r="A811" s="2">
        <v>0</v>
      </c>
      <c r="B811" s="2" t="s">
        <v>20</v>
      </c>
      <c r="C811" s="2">
        <v>1</v>
      </c>
      <c r="D811" s="2">
        <v>1</v>
      </c>
      <c r="F811" t="str">
        <f>CONCATENATE(B811," ",C811, " ",D811)</f>
        <v xml:space="preserve"> parallel-search 1 1</v>
      </c>
      <c r="G811" s="3">
        <v>2.6</v>
      </c>
    </row>
    <row r="812" spans="1:7" x14ac:dyDescent="0.25">
      <c r="A812" s="2">
        <v>0</v>
      </c>
      <c r="B812" s="2" t="s">
        <v>20</v>
      </c>
      <c r="C812" s="2">
        <v>1</v>
      </c>
      <c r="D812" s="2">
        <v>1</v>
      </c>
      <c r="F812" t="str">
        <f>CONCATENATE(B812," ",C812, " ",D812)</f>
        <v xml:space="preserve"> parallel-search 1 1</v>
      </c>
      <c r="G812" s="3">
        <v>4.99</v>
      </c>
    </row>
    <row r="813" spans="1:7" x14ac:dyDescent="0.25">
      <c r="A813" s="2">
        <v>0</v>
      </c>
      <c r="B813" s="2" t="s">
        <v>20</v>
      </c>
      <c r="C813" s="2">
        <v>1</v>
      </c>
      <c r="D813" s="2">
        <v>1</v>
      </c>
      <c r="F813" t="str">
        <f>CONCATENATE(B813," ",C813, " ",D813)</f>
        <v xml:space="preserve"> parallel-search 1 1</v>
      </c>
      <c r="G813" s="3">
        <v>2.9</v>
      </c>
    </row>
    <row r="814" spans="1:7" x14ac:dyDescent="0.25">
      <c r="A814" s="2">
        <v>0</v>
      </c>
      <c r="B814" s="2" t="s">
        <v>20</v>
      </c>
      <c r="C814" s="2">
        <v>1</v>
      </c>
      <c r="D814" s="2">
        <v>1</v>
      </c>
      <c r="F814" t="str">
        <f>CONCATENATE(B814," ",C814, " ",D814)</f>
        <v xml:space="preserve"> parallel-search 1 1</v>
      </c>
      <c r="G814" s="3">
        <v>1.5</v>
      </c>
    </row>
    <row r="815" spans="1:7" x14ac:dyDescent="0.25">
      <c r="A815" s="2">
        <v>0</v>
      </c>
      <c r="B815" s="2" t="s">
        <v>20</v>
      </c>
      <c r="C815" s="2">
        <v>1</v>
      </c>
      <c r="D815" s="2">
        <v>1</v>
      </c>
      <c r="F815" t="str">
        <f>CONCATENATE(B815," ",C815, " ",D815)</f>
        <v xml:space="preserve"> parallel-search 1 1</v>
      </c>
      <c r="G815" s="3">
        <v>7.78</v>
      </c>
    </row>
    <row r="816" spans="1:7" x14ac:dyDescent="0.25">
      <c r="A816" s="2">
        <v>0</v>
      </c>
      <c r="B816" s="2" t="s">
        <v>20</v>
      </c>
      <c r="C816" s="2">
        <v>1</v>
      </c>
      <c r="D816" s="2">
        <v>1</v>
      </c>
      <c r="F816" t="str">
        <f>CONCATENATE(B816," ",C816, " ",D816)</f>
        <v xml:space="preserve"> parallel-search 1 1</v>
      </c>
      <c r="G816" s="3">
        <v>4.05</v>
      </c>
    </row>
    <row r="817" spans="1:7" x14ac:dyDescent="0.25">
      <c r="A817" s="2">
        <v>0</v>
      </c>
      <c r="B817" s="2" t="s">
        <v>20</v>
      </c>
      <c r="C817" s="2">
        <v>1</v>
      </c>
      <c r="D817" s="2">
        <v>1</v>
      </c>
      <c r="F817" t="str">
        <f>CONCATENATE(B817," ",C817, " ",D817)</f>
        <v xml:space="preserve"> parallel-search 1 1</v>
      </c>
      <c r="G817" s="3">
        <v>1.34</v>
      </c>
    </row>
    <row r="818" spans="1:7" x14ac:dyDescent="0.25">
      <c r="A818" s="2">
        <v>0</v>
      </c>
      <c r="B818" s="2" t="s">
        <v>20</v>
      </c>
      <c r="C818" s="2">
        <v>1</v>
      </c>
      <c r="D818" s="2">
        <v>1</v>
      </c>
      <c r="F818" t="str">
        <f>CONCATENATE(B818," ",C818, " ",D818)</f>
        <v xml:space="preserve"> parallel-search 1 1</v>
      </c>
      <c r="G818" s="3">
        <v>6.51</v>
      </c>
    </row>
    <row r="819" spans="1:7" x14ac:dyDescent="0.25">
      <c r="A819" s="2">
        <v>0</v>
      </c>
      <c r="B819" s="2" t="s">
        <v>20</v>
      </c>
      <c r="C819" s="2">
        <v>1</v>
      </c>
      <c r="D819" s="2">
        <v>1</v>
      </c>
      <c r="F819" t="str">
        <f>CONCATENATE(B819," ",C819, " ",D819)</f>
        <v xml:space="preserve"> parallel-search 1 1</v>
      </c>
      <c r="G819" s="3">
        <v>2.2400000000000002</v>
      </c>
    </row>
    <row r="820" spans="1:7" x14ac:dyDescent="0.25">
      <c r="A820" s="2">
        <v>0</v>
      </c>
      <c r="B820" s="2" t="s">
        <v>20</v>
      </c>
      <c r="C820" s="2">
        <v>1</v>
      </c>
      <c r="D820" s="2">
        <v>1</v>
      </c>
      <c r="F820" t="str">
        <f>CONCATENATE(B820," ",C820, " ",D820)</f>
        <v xml:space="preserve"> parallel-search 1 1</v>
      </c>
      <c r="G820" s="3">
        <v>2.59</v>
      </c>
    </row>
    <row r="821" spans="1:7" x14ac:dyDescent="0.25">
      <c r="A821" s="2">
        <v>0</v>
      </c>
      <c r="B821" s="2" t="s">
        <v>20</v>
      </c>
      <c r="C821" s="2">
        <v>1</v>
      </c>
      <c r="D821" s="2">
        <v>1</v>
      </c>
      <c r="F821" t="str">
        <f>CONCATENATE(B821," ",C821, " ",D821)</f>
        <v xml:space="preserve"> parallel-search 1 1</v>
      </c>
      <c r="G821" s="3">
        <v>7.15</v>
      </c>
    </row>
    <row r="822" spans="1:7" x14ac:dyDescent="0.25">
      <c r="A822" s="2">
        <v>0</v>
      </c>
      <c r="B822" s="2" t="s">
        <v>20</v>
      </c>
      <c r="C822" s="2">
        <v>1</v>
      </c>
      <c r="D822" s="2">
        <v>1</v>
      </c>
      <c r="F822" t="str">
        <f>CONCATENATE(B822," ",C822, " ",D822)</f>
        <v xml:space="preserve"> parallel-search 1 1</v>
      </c>
      <c r="G822" s="3">
        <v>1.93</v>
      </c>
    </row>
    <row r="823" spans="1:7" x14ac:dyDescent="0.25">
      <c r="A823" s="2">
        <v>0</v>
      </c>
      <c r="B823" s="2" t="s">
        <v>20</v>
      </c>
      <c r="C823" s="2">
        <v>1</v>
      </c>
      <c r="D823" s="2">
        <v>1</v>
      </c>
      <c r="F823" t="str">
        <f>CONCATENATE(B823," ",C823, " ",D823)</f>
        <v xml:space="preserve"> parallel-search 1 1</v>
      </c>
      <c r="G823" s="3">
        <v>2.66</v>
      </c>
    </row>
    <row r="824" spans="1:7" x14ac:dyDescent="0.25">
      <c r="A824" s="2">
        <v>0</v>
      </c>
      <c r="B824" s="2" t="s">
        <v>20</v>
      </c>
      <c r="C824" s="2">
        <v>1</v>
      </c>
      <c r="D824" s="2">
        <v>1</v>
      </c>
      <c r="F824" t="str">
        <f>CONCATENATE(B824," ",C824, " ",D824)</f>
        <v xml:space="preserve"> parallel-search 1 1</v>
      </c>
      <c r="G824" s="3">
        <v>6.96</v>
      </c>
    </row>
    <row r="825" spans="1:7" x14ac:dyDescent="0.25">
      <c r="A825" s="2">
        <v>0</v>
      </c>
      <c r="B825" s="2" t="s">
        <v>20</v>
      </c>
      <c r="C825" s="2">
        <v>1</v>
      </c>
      <c r="D825" s="2">
        <v>1</v>
      </c>
      <c r="F825" t="str">
        <f>CONCATENATE(B825," ",C825, " ",D825)</f>
        <v xml:space="preserve"> parallel-search 1 1</v>
      </c>
      <c r="G825" s="3">
        <v>1.1399999999999999</v>
      </c>
    </row>
    <row r="826" spans="1:7" x14ac:dyDescent="0.25">
      <c r="A826" s="2">
        <v>0</v>
      </c>
      <c r="B826" s="2" t="s">
        <v>20</v>
      </c>
      <c r="C826" s="2">
        <v>1</v>
      </c>
      <c r="D826" s="2">
        <v>1</v>
      </c>
      <c r="F826" t="str">
        <f>CONCATENATE(B826," ",C826, " ",D826)</f>
        <v xml:space="preserve"> parallel-search 1 1</v>
      </c>
      <c r="G826" s="3">
        <v>2.92</v>
      </c>
    </row>
    <row r="827" spans="1:7" x14ac:dyDescent="0.25">
      <c r="A827" s="2">
        <v>0</v>
      </c>
      <c r="B827" s="2" t="s">
        <v>20</v>
      </c>
      <c r="C827" s="2">
        <v>1</v>
      </c>
      <c r="D827" s="2">
        <v>1</v>
      </c>
      <c r="F827" t="str">
        <f>CONCATENATE(B827," ",C827, " ",D827)</f>
        <v xml:space="preserve"> parallel-search 1 1</v>
      </c>
      <c r="G827" s="3">
        <v>5.44</v>
      </c>
    </row>
    <row r="828" spans="1:7" x14ac:dyDescent="0.25">
      <c r="A828" s="2">
        <v>0</v>
      </c>
      <c r="B828" s="2" t="s">
        <v>20</v>
      </c>
      <c r="C828" s="2">
        <v>1</v>
      </c>
      <c r="D828" s="2">
        <v>1</v>
      </c>
      <c r="F828" t="str">
        <f>CONCATENATE(B828," ",C828, " ",D828)</f>
        <v xml:space="preserve"> parallel-search 1 1</v>
      </c>
      <c r="G828" s="3">
        <v>1.25</v>
      </c>
    </row>
    <row r="829" spans="1:7" x14ac:dyDescent="0.25">
      <c r="A829" s="2">
        <v>0</v>
      </c>
      <c r="B829" s="2" t="s">
        <v>20</v>
      </c>
      <c r="C829" s="2">
        <v>1</v>
      </c>
      <c r="D829" s="2">
        <v>1</v>
      </c>
      <c r="F829" t="str">
        <f>CONCATENATE(B829," ",C829, " ",D829)</f>
        <v xml:space="preserve"> parallel-search 1 1</v>
      </c>
      <c r="G829" s="3">
        <v>2.11</v>
      </c>
    </row>
    <row r="830" spans="1:7" x14ac:dyDescent="0.25">
      <c r="A830" s="2">
        <v>0</v>
      </c>
      <c r="B830" s="2" t="s">
        <v>20</v>
      </c>
      <c r="C830" s="2">
        <v>1</v>
      </c>
      <c r="D830" s="2">
        <v>1</v>
      </c>
      <c r="F830" t="str">
        <f>CONCATENATE(B830," ",C830, " ",D830)</f>
        <v xml:space="preserve"> parallel-search 1 1</v>
      </c>
      <c r="G830" s="3">
        <v>7.6</v>
      </c>
    </row>
    <row r="831" spans="1:7" x14ac:dyDescent="0.25">
      <c r="A831" s="2">
        <v>0</v>
      </c>
      <c r="B831" s="2" t="s">
        <v>20</v>
      </c>
      <c r="C831" s="2">
        <v>1</v>
      </c>
      <c r="D831" s="2">
        <v>1</v>
      </c>
      <c r="F831" t="str">
        <f>CONCATENATE(B831," ",C831, " ",D831)</f>
        <v xml:space="preserve"> parallel-search 1 1</v>
      </c>
      <c r="G831" s="3">
        <v>2.48</v>
      </c>
    </row>
    <row r="832" spans="1:7" x14ac:dyDescent="0.25">
      <c r="A832" s="2">
        <v>0</v>
      </c>
      <c r="B832" s="2" t="s">
        <v>20</v>
      </c>
      <c r="C832" s="2">
        <v>1</v>
      </c>
      <c r="D832" s="2">
        <v>1</v>
      </c>
      <c r="F832" t="str">
        <f>CONCATENATE(B832," ",C832, " ",D832)</f>
        <v xml:space="preserve"> parallel-search 1 1</v>
      </c>
      <c r="G832" s="3">
        <v>1.92</v>
      </c>
    </row>
    <row r="833" spans="1:7" x14ac:dyDescent="0.25">
      <c r="A833" s="2">
        <v>0</v>
      </c>
      <c r="B833" s="2" t="s">
        <v>20</v>
      </c>
      <c r="C833" s="2">
        <v>1</v>
      </c>
      <c r="D833" s="2">
        <v>1</v>
      </c>
      <c r="F833" t="str">
        <f>CONCATENATE(B833," ",C833, " ",D833)</f>
        <v xml:space="preserve"> parallel-search 1 1</v>
      </c>
      <c r="G833" s="3">
        <v>7.42</v>
      </c>
    </row>
    <row r="834" spans="1:7" x14ac:dyDescent="0.25">
      <c r="A834" s="2">
        <v>0</v>
      </c>
      <c r="B834" s="2" t="s">
        <v>20</v>
      </c>
      <c r="C834" s="2">
        <v>1</v>
      </c>
      <c r="D834" s="2">
        <v>1</v>
      </c>
      <c r="F834" t="str">
        <f>CONCATENATE(B834," ",C834, " ",D834)</f>
        <v xml:space="preserve"> parallel-search 1 1</v>
      </c>
      <c r="G834" s="3">
        <v>2.9</v>
      </c>
    </row>
    <row r="835" spans="1:7" x14ac:dyDescent="0.25">
      <c r="A835" s="2">
        <v>0</v>
      </c>
      <c r="B835" s="2" t="s">
        <v>20</v>
      </c>
      <c r="C835" s="2">
        <v>1</v>
      </c>
      <c r="D835" s="2">
        <v>1</v>
      </c>
      <c r="F835" t="str">
        <f>CONCATENATE(B835," ",C835, " ",D835)</f>
        <v xml:space="preserve"> parallel-search 1 1</v>
      </c>
      <c r="G835" s="3">
        <v>3.7</v>
      </c>
    </row>
    <row r="836" spans="1:7" x14ac:dyDescent="0.25">
      <c r="A836" s="2">
        <v>0</v>
      </c>
      <c r="B836" s="2" t="s">
        <v>20</v>
      </c>
      <c r="C836" s="2">
        <v>1</v>
      </c>
      <c r="D836" s="2">
        <v>1</v>
      </c>
      <c r="F836" t="str">
        <f>CONCATENATE(B836," ",C836, " ",D836)</f>
        <v xml:space="preserve"> parallel-search 1 1</v>
      </c>
      <c r="G836" s="3">
        <v>7.31</v>
      </c>
    </row>
    <row r="837" spans="1:7" x14ac:dyDescent="0.25">
      <c r="A837" s="2">
        <v>0</v>
      </c>
      <c r="B837" s="2" t="s">
        <v>20</v>
      </c>
      <c r="C837" s="2">
        <v>1</v>
      </c>
      <c r="D837" s="2">
        <v>1</v>
      </c>
      <c r="F837" t="str">
        <f>CONCATENATE(B837," ",C837, " ",D837)</f>
        <v xml:space="preserve"> parallel-search 1 1</v>
      </c>
      <c r="G837" s="3">
        <v>2.69</v>
      </c>
    </row>
    <row r="838" spans="1:7" x14ac:dyDescent="0.25">
      <c r="A838" s="2">
        <v>0</v>
      </c>
      <c r="B838" s="2" t="s">
        <v>20</v>
      </c>
      <c r="C838" s="2">
        <v>1</v>
      </c>
      <c r="D838" s="2">
        <v>1</v>
      </c>
      <c r="F838" t="str">
        <f>CONCATENATE(B838," ",C838, " ",D838)</f>
        <v xml:space="preserve"> parallel-search 1 1</v>
      </c>
      <c r="G838" s="3">
        <v>2.82</v>
      </c>
    </row>
    <row r="839" spans="1:7" x14ac:dyDescent="0.25">
      <c r="A839" s="2">
        <v>0</v>
      </c>
      <c r="B839" s="2" t="s">
        <v>20</v>
      </c>
      <c r="C839" s="2">
        <v>1</v>
      </c>
      <c r="D839" s="2">
        <v>1</v>
      </c>
      <c r="F839" t="str">
        <f>CONCATENATE(B839," ",C839, " ",D839)</f>
        <v xml:space="preserve"> parallel-search 1 1</v>
      </c>
      <c r="G839" s="3">
        <v>6.43</v>
      </c>
    </row>
    <row r="840" spans="1:7" x14ac:dyDescent="0.25">
      <c r="A840" s="2">
        <v>0</v>
      </c>
      <c r="B840" s="2" t="s">
        <v>20</v>
      </c>
      <c r="C840" s="2">
        <v>1</v>
      </c>
      <c r="D840" s="2">
        <v>1</v>
      </c>
      <c r="F840" t="str">
        <f>CONCATENATE(B840," ",C840, " ",D840)</f>
        <v xml:space="preserve"> parallel-search 1 1</v>
      </c>
      <c r="G840" s="3">
        <v>2.4300000000000002</v>
      </c>
    </row>
    <row r="841" spans="1:7" x14ac:dyDescent="0.25">
      <c r="A841" s="2">
        <v>0</v>
      </c>
      <c r="B841" s="2" t="s">
        <v>20</v>
      </c>
      <c r="C841" s="2">
        <v>1</v>
      </c>
      <c r="D841" s="2">
        <v>1</v>
      </c>
      <c r="F841" t="str">
        <f>CONCATENATE(B841," ",C841, " ",D841)</f>
        <v xml:space="preserve"> parallel-search 1 1</v>
      </c>
      <c r="G841" s="3">
        <v>2.08</v>
      </c>
    </row>
    <row r="842" spans="1:7" x14ac:dyDescent="0.25">
      <c r="A842" s="2">
        <v>0</v>
      </c>
      <c r="B842" s="2" t="s">
        <v>20</v>
      </c>
      <c r="C842" s="2">
        <v>1</v>
      </c>
      <c r="D842" s="2">
        <v>1</v>
      </c>
      <c r="F842" t="str">
        <f>CONCATENATE(B842," ",C842, " ",D842)</f>
        <v xml:space="preserve"> parallel-search 1 1</v>
      </c>
      <c r="G842" s="3">
        <v>7.31</v>
      </c>
    </row>
    <row r="843" spans="1:7" x14ac:dyDescent="0.25">
      <c r="A843" s="2">
        <v>0</v>
      </c>
      <c r="B843" s="2" t="s">
        <v>20</v>
      </c>
      <c r="C843" s="2">
        <v>1</v>
      </c>
      <c r="D843" s="2">
        <v>1</v>
      </c>
      <c r="F843" t="str">
        <f>CONCATENATE(B843," ",C843, " ",D843)</f>
        <v xml:space="preserve"> parallel-search 1 1</v>
      </c>
      <c r="G843" s="3">
        <v>2.15</v>
      </c>
    </row>
    <row r="844" spans="1:7" x14ac:dyDescent="0.25">
      <c r="A844" s="2">
        <v>0</v>
      </c>
      <c r="B844" s="2" t="s">
        <v>20</v>
      </c>
      <c r="C844" s="2">
        <v>1</v>
      </c>
      <c r="D844" s="2">
        <v>1</v>
      </c>
      <c r="F844" t="str">
        <f>CONCATENATE(B844," ",C844, " ",D844)</f>
        <v xml:space="preserve"> parallel-search 1 1</v>
      </c>
      <c r="G844" s="3">
        <v>3.45</v>
      </c>
    </row>
    <row r="845" spans="1:7" x14ac:dyDescent="0.25">
      <c r="A845" s="2">
        <v>0</v>
      </c>
      <c r="B845" s="2" t="s">
        <v>20</v>
      </c>
      <c r="C845" s="2">
        <v>1</v>
      </c>
      <c r="D845" s="2">
        <v>1</v>
      </c>
      <c r="F845" t="str">
        <f>CONCATENATE(B845," ",C845, " ",D845)</f>
        <v xml:space="preserve"> parallel-search 1 1</v>
      </c>
      <c r="G845" s="3">
        <v>6.46</v>
      </c>
    </row>
    <row r="846" spans="1:7" x14ac:dyDescent="0.25">
      <c r="A846" s="2">
        <v>0</v>
      </c>
      <c r="B846" s="2" t="s">
        <v>20</v>
      </c>
      <c r="C846" s="2">
        <v>1</v>
      </c>
      <c r="D846" s="2">
        <v>1</v>
      </c>
      <c r="F846" t="str">
        <f>CONCATENATE(B846," ",C846, " ",D846)</f>
        <v xml:space="preserve"> parallel-search 1 1</v>
      </c>
      <c r="G846" s="3">
        <v>1.89</v>
      </c>
    </row>
    <row r="847" spans="1:7" x14ac:dyDescent="0.25">
      <c r="A847" s="2">
        <v>0</v>
      </c>
      <c r="B847" s="2" t="s">
        <v>20</v>
      </c>
      <c r="C847" s="2">
        <v>1</v>
      </c>
      <c r="D847" s="2">
        <v>1</v>
      </c>
      <c r="F847" t="str">
        <f>CONCATENATE(B847," ",C847, " ",D847)</f>
        <v xml:space="preserve"> parallel-search 1 1</v>
      </c>
      <c r="G847" s="3">
        <v>2.75</v>
      </c>
    </row>
    <row r="848" spans="1:7" x14ac:dyDescent="0.25">
      <c r="A848" s="2">
        <v>0</v>
      </c>
      <c r="B848" s="2" t="s">
        <v>20</v>
      </c>
      <c r="C848" s="2">
        <v>1</v>
      </c>
      <c r="D848" s="2">
        <v>1</v>
      </c>
      <c r="F848" t="str">
        <f>CONCATENATE(B848," ",C848, " ",D848)</f>
        <v xml:space="preserve"> parallel-search 1 1</v>
      </c>
      <c r="G848" s="3">
        <v>8.99</v>
      </c>
    </row>
    <row r="849" spans="1:7" x14ac:dyDescent="0.25">
      <c r="A849" s="2">
        <v>0</v>
      </c>
      <c r="B849" s="2" t="s">
        <v>20</v>
      </c>
      <c r="C849" s="2">
        <v>1</v>
      </c>
      <c r="D849" s="2">
        <v>1</v>
      </c>
      <c r="F849" t="str">
        <f>CONCATENATE(B849," ",C849, " ",D849)</f>
        <v xml:space="preserve"> parallel-search 1 1</v>
      </c>
      <c r="G849" s="3">
        <v>3.68</v>
      </c>
    </row>
    <row r="850" spans="1:7" x14ac:dyDescent="0.25">
      <c r="A850" s="2">
        <v>0</v>
      </c>
      <c r="B850" s="2" t="s">
        <v>20</v>
      </c>
      <c r="C850" s="2">
        <v>1</v>
      </c>
      <c r="D850" s="2">
        <v>1</v>
      </c>
      <c r="F850" t="str">
        <f>CONCATENATE(B850," ",C850, " ",D850)</f>
        <v xml:space="preserve"> parallel-search 1 1</v>
      </c>
      <c r="G850" s="3">
        <v>5.2</v>
      </c>
    </row>
    <row r="851" spans="1:7" x14ac:dyDescent="0.25">
      <c r="A851" s="2">
        <v>0</v>
      </c>
      <c r="B851" s="2" t="s">
        <v>20</v>
      </c>
      <c r="C851" s="2">
        <v>1</v>
      </c>
      <c r="D851" s="2">
        <v>1</v>
      </c>
      <c r="F851" t="str">
        <f>CONCATENATE(B851," ",C851, " ",D851)</f>
        <v xml:space="preserve"> parallel-search 1 1</v>
      </c>
      <c r="G851" s="3">
        <v>6.25</v>
      </c>
    </row>
    <row r="852" spans="1:7" x14ac:dyDescent="0.25">
      <c r="A852" s="2">
        <v>0</v>
      </c>
      <c r="B852" s="2" t="s">
        <v>20</v>
      </c>
      <c r="C852" s="2">
        <v>1</v>
      </c>
      <c r="D852" s="2">
        <v>1</v>
      </c>
      <c r="F852" t="str">
        <f>CONCATENATE(B852," ",C852, " ",D852)</f>
        <v xml:space="preserve"> parallel-search 1 1</v>
      </c>
      <c r="G852" s="3">
        <v>3.58</v>
      </c>
    </row>
    <row r="853" spans="1:7" x14ac:dyDescent="0.25">
      <c r="A853" s="2">
        <v>0</v>
      </c>
      <c r="B853" s="2" t="s">
        <v>20</v>
      </c>
      <c r="C853" s="2">
        <v>1</v>
      </c>
      <c r="D853" s="2">
        <v>1</v>
      </c>
      <c r="F853" t="str">
        <f>CONCATENATE(B853," ",C853, " ",D853)</f>
        <v xml:space="preserve"> parallel-search 1 1</v>
      </c>
      <c r="G853" s="3">
        <v>3.41</v>
      </c>
    </row>
    <row r="854" spans="1:7" x14ac:dyDescent="0.25">
      <c r="A854" s="2">
        <v>0</v>
      </c>
      <c r="B854" s="2" t="s">
        <v>20</v>
      </c>
      <c r="C854" s="2">
        <v>1</v>
      </c>
      <c r="D854" s="2">
        <v>1</v>
      </c>
      <c r="F854" t="str">
        <f>CONCATENATE(B854," ",C854, " ",D854)</f>
        <v xml:space="preserve"> parallel-search 1 1</v>
      </c>
      <c r="G854" s="3">
        <v>7.91</v>
      </c>
    </row>
    <row r="855" spans="1:7" x14ac:dyDescent="0.25">
      <c r="A855" s="2">
        <v>0</v>
      </c>
      <c r="B855" s="2" t="s">
        <v>20</v>
      </c>
      <c r="C855" s="2">
        <v>1</v>
      </c>
      <c r="D855" s="2">
        <v>1</v>
      </c>
      <c r="F855" t="str">
        <f>CONCATENATE(B855," ",C855, " ",D855)</f>
        <v xml:space="preserve"> parallel-search 1 1</v>
      </c>
      <c r="G855" s="3">
        <v>0.39</v>
      </c>
    </row>
    <row r="856" spans="1:7" x14ac:dyDescent="0.25">
      <c r="A856" s="2">
        <v>0</v>
      </c>
      <c r="B856" s="2" t="s">
        <v>20</v>
      </c>
      <c r="C856" s="2">
        <v>1</v>
      </c>
      <c r="D856" s="2">
        <v>1</v>
      </c>
      <c r="F856" t="str">
        <f>CONCATENATE(B856," ",C856, " ",D856)</f>
        <v xml:space="preserve"> parallel-search 1 1</v>
      </c>
      <c r="G856" s="3">
        <v>2.36</v>
      </c>
    </row>
    <row r="857" spans="1:7" x14ac:dyDescent="0.25">
      <c r="A857" s="2">
        <v>0</v>
      </c>
      <c r="B857" s="2" t="s">
        <v>20</v>
      </c>
      <c r="C857" s="2">
        <v>1</v>
      </c>
      <c r="D857" s="2">
        <v>1</v>
      </c>
      <c r="F857" t="str">
        <f>CONCATENATE(B857," ",C857, " ",D857)</f>
        <v xml:space="preserve"> parallel-search 1 1</v>
      </c>
      <c r="G857" s="3">
        <v>6.82</v>
      </c>
    </row>
    <row r="858" spans="1:7" x14ac:dyDescent="0.25">
      <c r="A858" s="2">
        <v>0</v>
      </c>
      <c r="B858" s="2" t="s">
        <v>20</v>
      </c>
      <c r="C858" s="2">
        <v>1</v>
      </c>
      <c r="D858" s="2">
        <v>1</v>
      </c>
      <c r="F858" t="str">
        <f>CONCATENATE(B858," ",C858, " ",D858)</f>
        <v xml:space="preserve"> parallel-search 1 1</v>
      </c>
      <c r="G858" s="3">
        <v>1.98</v>
      </c>
    </row>
    <row r="859" spans="1:7" x14ac:dyDescent="0.25">
      <c r="A859" s="2">
        <v>0</v>
      </c>
      <c r="B859" s="2" t="s">
        <v>20</v>
      </c>
      <c r="C859" s="2">
        <v>1</v>
      </c>
      <c r="D859" s="2">
        <v>1</v>
      </c>
      <c r="F859" t="str">
        <f>CONCATENATE(B859," ",C859, " ",D859)</f>
        <v xml:space="preserve"> parallel-search 1 1</v>
      </c>
      <c r="G859" s="3">
        <v>3.21</v>
      </c>
    </row>
    <row r="860" spans="1:7" x14ac:dyDescent="0.25">
      <c r="A860" s="2">
        <v>0</v>
      </c>
      <c r="B860" s="2" t="s">
        <v>20</v>
      </c>
      <c r="C860" s="2">
        <v>1</v>
      </c>
      <c r="D860" s="2">
        <v>1</v>
      </c>
      <c r="F860" t="str">
        <f>CONCATENATE(B860," ",C860, " ",D860)</f>
        <v xml:space="preserve"> parallel-search 1 1</v>
      </c>
      <c r="G860" s="3">
        <v>7.77</v>
      </c>
    </row>
    <row r="861" spans="1:7" x14ac:dyDescent="0.25">
      <c r="A861" s="2">
        <v>0</v>
      </c>
      <c r="B861" s="2" t="s">
        <v>20</v>
      </c>
      <c r="C861" s="2">
        <v>1</v>
      </c>
      <c r="D861" s="2">
        <v>1</v>
      </c>
      <c r="F861" t="str">
        <f>CONCATENATE(B861," ",C861, " ",D861)</f>
        <v xml:space="preserve"> parallel-search 1 1</v>
      </c>
      <c r="G861" s="3">
        <v>2.72</v>
      </c>
    </row>
    <row r="862" spans="1:7" x14ac:dyDescent="0.25">
      <c r="A862" s="2">
        <v>0</v>
      </c>
      <c r="B862" s="2" t="s">
        <v>20</v>
      </c>
      <c r="C862" s="2">
        <v>1</v>
      </c>
      <c r="D862" s="2">
        <v>1</v>
      </c>
      <c r="F862" t="str">
        <f>CONCATENATE(B862," ",C862, " ",D862)</f>
        <v xml:space="preserve"> parallel-search 1 1</v>
      </c>
      <c r="G862" s="3">
        <v>4.08</v>
      </c>
    </row>
    <row r="863" spans="1:7" x14ac:dyDescent="0.25">
      <c r="A863" s="2">
        <v>0</v>
      </c>
      <c r="B863" s="2" t="s">
        <v>20</v>
      </c>
      <c r="C863" s="2">
        <v>1</v>
      </c>
      <c r="D863" s="2">
        <v>1</v>
      </c>
      <c r="F863" t="str">
        <f>CONCATENATE(B863," ",C863, " ",D863)</f>
        <v xml:space="preserve"> parallel-search 1 1</v>
      </c>
      <c r="G863" s="3">
        <v>9.2899999999999991</v>
      </c>
    </row>
    <row r="864" spans="1:7" x14ac:dyDescent="0.25">
      <c r="A864" s="2">
        <v>0</v>
      </c>
      <c r="B864" s="2" t="s">
        <v>20</v>
      </c>
      <c r="C864" s="2">
        <v>1</v>
      </c>
      <c r="D864" s="2">
        <v>1</v>
      </c>
      <c r="F864" t="str">
        <f>CONCATENATE(B864," ",C864, " ",D864)</f>
        <v xml:space="preserve"> parallel-search 1 1</v>
      </c>
      <c r="G864" s="3">
        <v>2.85</v>
      </c>
    </row>
    <row r="865" spans="1:7" x14ac:dyDescent="0.25">
      <c r="A865" s="2">
        <v>0</v>
      </c>
      <c r="B865" s="2" t="s">
        <v>20</v>
      </c>
      <c r="C865" s="2">
        <v>1</v>
      </c>
      <c r="D865" s="2">
        <v>1</v>
      </c>
      <c r="F865" t="str">
        <f>CONCATENATE(B865," ",C865, " ",D865)</f>
        <v xml:space="preserve"> parallel-search 1 1</v>
      </c>
      <c r="G865" s="3">
        <v>3.39</v>
      </c>
    </row>
    <row r="866" spans="1:7" x14ac:dyDescent="0.25">
      <c r="A866" s="2">
        <v>0</v>
      </c>
      <c r="B866" s="2" t="s">
        <v>20</v>
      </c>
      <c r="C866" s="2">
        <v>1</v>
      </c>
      <c r="D866" s="2">
        <v>1</v>
      </c>
      <c r="F866" t="str">
        <f>CONCATENATE(B866," ",C866, " ",D866)</f>
        <v xml:space="preserve"> parallel-search 1 1</v>
      </c>
      <c r="G866" s="3">
        <v>9.69</v>
      </c>
    </row>
    <row r="867" spans="1:7" x14ac:dyDescent="0.25">
      <c r="A867" s="2">
        <v>0</v>
      </c>
      <c r="B867" s="2" t="s">
        <v>20</v>
      </c>
      <c r="C867" s="2">
        <v>1</v>
      </c>
      <c r="D867" s="2">
        <v>1</v>
      </c>
      <c r="F867" t="str">
        <f>CONCATENATE(B867," ",C867, " ",D867)</f>
        <v xml:space="preserve"> parallel-search 1 1</v>
      </c>
      <c r="G867" s="3">
        <v>3.76</v>
      </c>
    </row>
    <row r="868" spans="1:7" x14ac:dyDescent="0.25">
      <c r="A868" s="2">
        <v>0</v>
      </c>
      <c r="B868" s="2" t="s">
        <v>20</v>
      </c>
      <c r="C868" s="2">
        <v>1</v>
      </c>
      <c r="D868" s="2">
        <v>1</v>
      </c>
      <c r="F868" t="str">
        <f>CONCATENATE(B868," ",C868, " ",D868)</f>
        <v xml:space="preserve"> parallel-search 1 1</v>
      </c>
      <c r="G868" s="3">
        <v>4.42</v>
      </c>
    </row>
    <row r="869" spans="1:7" x14ac:dyDescent="0.25">
      <c r="A869" s="2">
        <v>0</v>
      </c>
      <c r="B869" s="2" t="s">
        <v>20</v>
      </c>
      <c r="C869" s="2">
        <v>1</v>
      </c>
      <c r="D869" s="2">
        <v>1</v>
      </c>
      <c r="F869" t="str">
        <f>CONCATENATE(B869," ",C869, " ",D869)</f>
        <v xml:space="preserve"> parallel-search 1 1</v>
      </c>
      <c r="G869" s="3">
        <v>11.51</v>
      </c>
    </row>
    <row r="870" spans="1:7" x14ac:dyDescent="0.25">
      <c r="A870" s="2">
        <v>0</v>
      </c>
      <c r="B870" s="2" t="s">
        <v>20</v>
      </c>
      <c r="C870" s="2">
        <v>1</v>
      </c>
      <c r="D870" s="2">
        <v>1</v>
      </c>
      <c r="F870" t="str">
        <f>CONCATENATE(B870," ",C870, " ",D870)</f>
        <v xml:space="preserve"> parallel-search 1 1</v>
      </c>
      <c r="G870" s="3">
        <v>3.36</v>
      </c>
    </row>
    <row r="871" spans="1:7" x14ac:dyDescent="0.25">
      <c r="A871" s="2">
        <v>0</v>
      </c>
      <c r="B871" s="2" t="s">
        <v>20</v>
      </c>
      <c r="C871" s="2">
        <v>1</v>
      </c>
      <c r="D871" s="2">
        <v>1</v>
      </c>
      <c r="F871" t="str">
        <f>CONCATENATE(B871," ",C871, " ",D871)</f>
        <v xml:space="preserve"> parallel-search 1 1</v>
      </c>
      <c r="G871" s="3">
        <v>3.73</v>
      </c>
    </row>
    <row r="872" spans="1:7" x14ac:dyDescent="0.25">
      <c r="A872" s="2">
        <v>0</v>
      </c>
      <c r="B872" s="2" t="s">
        <v>20</v>
      </c>
      <c r="C872" s="2">
        <v>1</v>
      </c>
      <c r="D872" s="2">
        <v>1</v>
      </c>
      <c r="F872" t="str">
        <f>CONCATENATE(B872," ",C872, " ",D872)</f>
        <v xml:space="preserve"> parallel-search 1 1</v>
      </c>
      <c r="G872" s="3">
        <v>7.14</v>
      </c>
    </row>
    <row r="873" spans="1:7" x14ac:dyDescent="0.25">
      <c r="A873" s="2">
        <v>0</v>
      </c>
      <c r="B873" s="2" t="s">
        <v>20</v>
      </c>
      <c r="C873" s="2">
        <v>1</v>
      </c>
      <c r="D873" s="2">
        <v>1</v>
      </c>
      <c r="F873" t="str">
        <f>CONCATENATE(B873," ",C873, " ",D873)</f>
        <v xml:space="preserve"> parallel-search 1 1</v>
      </c>
      <c r="G873" s="3">
        <v>3.41</v>
      </c>
    </row>
    <row r="874" spans="1:7" x14ac:dyDescent="0.25">
      <c r="A874" s="2">
        <v>0</v>
      </c>
      <c r="B874" s="2" t="s">
        <v>20</v>
      </c>
      <c r="C874" s="2">
        <v>1</v>
      </c>
      <c r="D874" s="2">
        <v>1</v>
      </c>
      <c r="F874" t="str">
        <f>CONCATENATE(B874," ",C874, " ",D874)</f>
        <v xml:space="preserve"> parallel-search 1 1</v>
      </c>
      <c r="G874" s="3">
        <v>3.19</v>
      </c>
    </row>
    <row r="875" spans="1:7" x14ac:dyDescent="0.25">
      <c r="A875" s="2">
        <v>0</v>
      </c>
      <c r="B875" s="2" t="s">
        <v>20</v>
      </c>
      <c r="C875" s="2">
        <v>1</v>
      </c>
      <c r="D875" s="2">
        <v>1</v>
      </c>
      <c r="F875" t="str">
        <f>CONCATENATE(B875," ",C875, " ",D875)</f>
        <v xml:space="preserve"> parallel-search 1 1</v>
      </c>
      <c r="G875" s="3">
        <v>7.12</v>
      </c>
    </row>
    <row r="876" spans="1:7" x14ac:dyDescent="0.25">
      <c r="A876" s="2">
        <v>0</v>
      </c>
      <c r="B876" s="2" t="s">
        <v>20</v>
      </c>
      <c r="C876" s="2">
        <v>1</v>
      </c>
      <c r="D876" s="2">
        <v>1</v>
      </c>
      <c r="F876" t="str">
        <f>CONCATENATE(B876," ",C876, " ",D876)</f>
        <v xml:space="preserve"> parallel-search 1 1</v>
      </c>
      <c r="G876" s="3">
        <v>2.76</v>
      </c>
    </row>
    <row r="877" spans="1:7" x14ac:dyDescent="0.25">
      <c r="A877" s="2">
        <v>0</v>
      </c>
      <c r="B877" s="2" t="s">
        <v>20</v>
      </c>
      <c r="C877" s="2">
        <v>1</v>
      </c>
      <c r="D877" s="2">
        <v>1</v>
      </c>
      <c r="F877" t="str">
        <f>CONCATENATE(B877," ",C877, " ",D877)</f>
        <v xml:space="preserve"> parallel-search 1 1</v>
      </c>
      <c r="G877" s="3">
        <v>2.44</v>
      </c>
    </row>
    <row r="878" spans="1:7" x14ac:dyDescent="0.25">
      <c r="A878" s="2">
        <v>0</v>
      </c>
      <c r="B878" s="2" t="s">
        <v>20</v>
      </c>
      <c r="C878" s="2">
        <v>1</v>
      </c>
      <c r="D878" s="2">
        <v>1</v>
      </c>
      <c r="F878" t="str">
        <f>CONCATENATE(B878," ",C878, " ",D878)</f>
        <v xml:space="preserve"> parallel-search 1 1</v>
      </c>
      <c r="G878" s="3">
        <v>8.25</v>
      </c>
    </row>
    <row r="879" spans="1:7" x14ac:dyDescent="0.25">
      <c r="A879" s="2">
        <v>0</v>
      </c>
      <c r="B879" s="2" t="s">
        <v>20</v>
      </c>
      <c r="C879" s="2">
        <v>1</v>
      </c>
      <c r="D879" s="2">
        <v>1</v>
      </c>
      <c r="F879" t="str">
        <f>CONCATENATE(B879," ",C879, " ",D879)</f>
        <v xml:space="preserve"> parallel-search 1 1</v>
      </c>
      <c r="G879" s="3">
        <v>3.43</v>
      </c>
    </row>
    <row r="880" spans="1:7" x14ac:dyDescent="0.25">
      <c r="A880" s="2">
        <v>0</v>
      </c>
      <c r="B880" s="2" t="s">
        <v>20</v>
      </c>
      <c r="C880" s="2">
        <v>1</v>
      </c>
      <c r="D880" s="2">
        <v>1</v>
      </c>
      <c r="F880" t="str">
        <f>CONCATENATE(B880," ",C880, " ",D880)</f>
        <v xml:space="preserve"> parallel-search 1 1</v>
      </c>
      <c r="G880" s="3">
        <v>3.35</v>
      </c>
    </row>
    <row r="881" spans="1:7" x14ac:dyDescent="0.25">
      <c r="A881" s="2">
        <v>0</v>
      </c>
      <c r="B881" s="2" t="s">
        <v>20</v>
      </c>
      <c r="C881" s="2">
        <v>1</v>
      </c>
      <c r="D881" s="2">
        <v>1</v>
      </c>
      <c r="F881" t="str">
        <f>CONCATENATE(B881," ",C881, " ",D881)</f>
        <v xml:space="preserve"> parallel-search 1 1</v>
      </c>
      <c r="G881" s="3">
        <v>4.8099999999999996</v>
      </c>
    </row>
    <row r="882" spans="1:7" x14ac:dyDescent="0.25">
      <c r="A882" s="2">
        <v>0</v>
      </c>
      <c r="B882" s="2" t="s">
        <v>20</v>
      </c>
      <c r="C882" s="2">
        <v>1</v>
      </c>
      <c r="D882" s="2">
        <v>1</v>
      </c>
      <c r="F882" t="str">
        <f>CONCATENATE(B882," ",C882, " ",D882)</f>
        <v xml:space="preserve"> parallel-search 1 1</v>
      </c>
      <c r="G882" s="3">
        <v>2.7</v>
      </c>
    </row>
    <row r="883" spans="1:7" x14ac:dyDescent="0.25">
      <c r="A883" s="2">
        <v>0</v>
      </c>
      <c r="B883" s="2" t="s">
        <v>20</v>
      </c>
      <c r="C883" s="2">
        <v>1</v>
      </c>
      <c r="D883" s="2">
        <v>1</v>
      </c>
      <c r="F883" t="str">
        <f>CONCATENATE(B883," ",C883, " ",D883)</f>
        <v xml:space="preserve"> parallel-search 1 1</v>
      </c>
      <c r="G883" s="3">
        <v>2.31</v>
      </c>
    </row>
    <row r="884" spans="1:7" x14ac:dyDescent="0.25">
      <c r="A884" s="2">
        <v>0</v>
      </c>
      <c r="B884" s="2" t="s">
        <v>20</v>
      </c>
      <c r="C884" s="2">
        <v>1</v>
      </c>
      <c r="D884" s="2">
        <v>1</v>
      </c>
      <c r="F884" t="str">
        <f>CONCATENATE(B884," ",C884, " ",D884)</f>
        <v xml:space="preserve"> parallel-search 1 1</v>
      </c>
      <c r="G884" s="3">
        <v>10.5</v>
      </c>
    </row>
    <row r="885" spans="1:7" x14ac:dyDescent="0.25">
      <c r="A885" s="2">
        <v>0</v>
      </c>
      <c r="B885" s="2" t="s">
        <v>20</v>
      </c>
      <c r="C885" s="2">
        <v>1</v>
      </c>
      <c r="D885" s="2">
        <v>1</v>
      </c>
      <c r="F885" t="str">
        <f>CONCATENATE(B885," ",C885, " ",D885)</f>
        <v xml:space="preserve"> parallel-search 1 1</v>
      </c>
      <c r="G885" s="3">
        <v>2.29</v>
      </c>
    </row>
    <row r="886" spans="1:7" x14ac:dyDescent="0.25">
      <c r="A886" s="2">
        <v>0</v>
      </c>
      <c r="B886" s="2" t="s">
        <v>20</v>
      </c>
      <c r="C886" s="2">
        <v>1</v>
      </c>
      <c r="D886" s="2">
        <v>1</v>
      </c>
      <c r="F886" t="str">
        <f>CONCATENATE(B886," ",C886, " ",D886)</f>
        <v xml:space="preserve"> parallel-search 1 1</v>
      </c>
      <c r="G886" s="3">
        <v>3.5</v>
      </c>
    </row>
    <row r="887" spans="1:7" x14ac:dyDescent="0.25">
      <c r="A887" s="2">
        <v>0</v>
      </c>
      <c r="B887" s="2" t="s">
        <v>20</v>
      </c>
      <c r="C887" s="2">
        <v>1</v>
      </c>
      <c r="D887" s="2">
        <v>1</v>
      </c>
      <c r="F887" t="str">
        <f>CONCATENATE(B887," ",C887, " ",D887)</f>
        <v xml:space="preserve"> parallel-search 1 1</v>
      </c>
      <c r="G887" s="3">
        <v>7.97</v>
      </c>
    </row>
    <row r="888" spans="1:7" x14ac:dyDescent="0.25">
      <c r="A888" s="2">
        <v>0</v>
      </c>
      <c r="B888" s="2" t="s">
        <v>20</v>
      </c>
      <c r="C888" s="2">
        <v>1</v>
      </c>
      <c r="D888" s="2">
        <v>1</v>
      </c>
      <c r="F888" t="str">
        <f>CONCATENATE(B888," ",C888, " ",D888)</f>
        <v xml:space="preserve"> parallel-search 1 1</v>
      </c>
      <c r="G888" s="3">
        <v>3.2</v>
      </c>
    </row>
    <row r="889" spans="1:7" x14ac:dyDescent="0.25">
      <c r="A889" s="2">
        <v>0</v>
      </c>
      <c r="B889" s="2" t="s">
        <v>20</v>
      </c>
      <c r="C889" s="2">
        <v>1</v>
      </c>
      <c r="D889" s="2">
        <v>1</v>
      </c>
      <c r="F889" t="str">
        <f>CONCATENATE(B889," ",C889, " ",D889)</f>
        <v xml:space="preserve"> parallel-search 1 1</v>
      </c>
      <c r="G889" s="3">
        <v>2.96</v>
      </c>
    </row>
    <row r="890" spans="1:7" x14ac:dyDescent="0.25">
      <c r="A890" s="2">
        <v>0</v>
      </c>
      <c r="B890" s="2" t="s">
        <v>20</v>
      </c>
      <c r="C890" s="2">
        <v>1</v>
      </c>
      <c r="D890" s="2">
        <v>1</v>
      </c>
      <c r="F890" t="str">
        <f>CONCATENATE(B890," ",C890, " ",D890)</f>
        <v xml:space="preserve"> parallel-search 1 1</v>
      </c>
      <c r="G890" s="3">
        <v>8.49</v>
      </c>
    </row>
    <row r="891" spans="1:7" x14ac:dyDescent="0.25">
      <c r="A891" s="2">
        <v>0</v>
      </c>
      <c r="B891" s="2" t="s">
        <v>20</v>
      </c>
      <c r="C891" s="2">
        <v>1</v>
      </c>
      <c r="D891" s="2">
        <v>1</v>
      </c>
      <c r="F891" t="str">
        <f>CONCATENATE(B891," ",C891, " ",D891)</f>
        <v xml:space="preserve"> parallel-search 1 1</v>
      </c>
      <c r="G891" s="3">
        <v>2.65</v>
      </c>
    </row>
    <row r="892" spans="1:7" x14ac:dyDescent="0.25">
      <c r="A892" s="2">
        <v>0</v>
      </c>
      <c r="B892" s="2" t="s">
        <v>20</v>
      </c>
      <c r="C892" s="2">
        <v>1</v>
      </c>
      <c r="D892" s="2">
        <v>1</v>
      </c>
      <c r="F892" t="str">
        <f>CONCATENATE(B892," ",C892, " ",D892)</f>
        <v xml:space="preserve"> parallel-search 1 1</v>
      </c>
      <c r="G892" s="3">
        <v>2.68</v>
      </c>
    </row>
    <row r="893" spans="1:7" x14ac:dyDescent="0.25">
      <c r="A893" s="2">
        <v>0</v>
      </c>
      <c r="B893" s="2" t="s">
        <v>20</v>
      </c>
      <c r="C893" s="2">
        <v>1</v>
      </c>
      <c r="D893" s="2">
        <v>1</v>
      </c>
      <c r="F893" t="str">
        <f>CONCATENATE(B893," ",C893, " ",D893)</f>
        <v xml:space="preserve"> parallel-search 1 1</v>
      </c>
      <c r="G893" s="3">
        <v>5.62</v>
      </c>
    </row>
    <row r="894" spans="1:7" x14ac:dyDescent="0.25">
      <c r="A894" s="2">
        <v>0</v>
      </c>
      <c r="B894" s="2" t="s">
        <v>20</v>
      </c>
      <c r="C894" s="2">
        <v>1</v>
      </c>
      <c r="D894" s="2">
        <v>1</v>
      </c>
      <c r="F894" t="str">
        <f>CONCATENATE(B894," ",C894, " ",D894)</f>
        <v xml:space="preserve"> parallel-search 1 1</v>
      </c>
      <c r="G894" s="3">
        <v>3.15</v>
      </c>
    </row>
    <row r="895" spans="1:7" x14ac:dyDescent="0.25">
      <c r="A895" s="2">
        <v>0</v>
      </c>
      <c r="B895" s="2" t="s">
        <v>20</v>
      </c>
      <c r="C895" s="2">
        <v>1</v>
      </c>
      <c r="D895" s="2">
        <v>1</v>
      </c>
      <c r="F895" t="str">
        <f>CONCATENATE(B895," ",C895, " ",D895)</f>
        <v xml:space="preserve"> parallel-search 1 1</v>
      </c>
      <c r="G895" s="3">
        <v>5.38</v>
      </c>
    </row>
    <row r="896" spans="1:7" x14ac:dyDescent="0.25">
      <c r="A896" s="2">
        <v>0</v>
      </c>
      <c r="B896" s="2" t="s">
        <v>20</v>
      </c>
      <c r="C896" s="2">
        <v>1</v>
      </c>
      <c r="D896" s="2">
        <v>1</v>
      </c>
      <c r="F896" t="str">
        <f>CONCATENATE(B896," ",C896, " ",D896)</f>
        <v xml:space="preserve"> parallel-search 1 1</v>
      </c>
      <c r="G896" s="3">
        <v>7.74</v>
      </c>
    </row>
    <row r="897" spans="1:7" x14ac:dyDescent="0.25">
      <c r="A897" s="2">
        <v>0</v>
      </c>
      <c r="B897" s="2" t="s">
        <v>20</v>
      </c>
      <c r="C897" s="2">
        <v>1</v>
      </c>
      <c r="D897" s="2">
        <v>1</v>
      </c>
      <c r="F897" t="str">
        <f>CONCATENATE(B897," ",C897, " ",D897)</f>
        <v xml:space="preserve"> parallel-search 1 1</v>
      </c>
      <c r="G897" s="3">
        <v>3</v>
      </c>
    </row>
    <row r="898" spans="1:7" x14ac:dyDescent="0.25">
      <c r="A898" s="2">
        <v>0</v>
      </c>
      <c r="B898" s="2" t="s">
        <v>20</v>
      </c>
      <c r="C898" s="2">
        <v>1</v>
      </c>
      <c r="D898" s="2">
        <v>1</v>
      </c>
      <c r="F898" t="str">
        <f>CONCATENATE(B898," ",C898, " ",D898)</f>
        <v xml:space="preserve"> parallel-search 1 1</v>
      </c>
      <c r="G898" s="3">
        <v>3.14</v>
      </c>
    </row>
    <row r="899" spans="1:7" x14ac:dyDescent="0.25">
      <c r="A899" s="2">
        <v>0</v>
      </c>
      <c r="B899" s="2" t="s">
        <v>20</v>
      </c>
      <c r="C899" s="2">
        <v>1</v>
      </c>
      <c r="D899" s="2">
        <v>1</v>
      </c>
      <c r="F899" t="str">
        <f>CONCATENATE(B899," ",C899, " ",D899)</f>
        <v xml:space="preserve"> parallel-search 1 1</v>
      </c>
      <c r="G899" s="3">
        <v>6.06</v>
      </c>
    </row>
    <row r="900" spans="1:7" x14ac:dyDescent="0.25">
      <c r="A900" s="2">
        <v>0</v>
      </c>
      <c r="B900" s="2" t="s">
        <v>20</v>
      </c>
      <c r="C900" s="2">
        <v>1</v>
      </c>
      <c r="D900" s="2">
        <v>1</v>
      </c>
      <c r="F900" t="str">
        <f>CONCATENATE(B900," ",C900, " ",D900)</f>
        <v xml:space="preserve"> parallel-search 1 1</v>
      </c>
      <c r="G900" s="3">
        <v>1.62</v>
      </c>
    </row>
    <row r="901" spans="1:7" x14ac:dyDescent="0.25">
      <c r="A901" s="2">
        <v>0</v>
      </c>
      <c r="B901" s="2" t="s">
        <v>20</v>
      </c>
      <c r="C901" s="2">
        <v>1</v>
      </c>
      <c r="D901" s="2">
        <v>1</v>
      </c>
      <c r="F901" t="str">
        <f>CONCATENATE(B901," ",C901, " ",D901)</f>
        <v xml:space="preserve"> parallel-search 1 1</v>
      </c>
      <c r="G901" s="3">
        <v>3.72</v>
      </c>
    </row>
    <row r="902" spans="1:7" x14ac:dyDescent="0.25">
      <c r="A902" s="2">
        <v>0</v>
      </c>
      <c r="B902" s="2" t="s">
        <v>20</v>
      </c>
      <c r="C902" s="2">
        <v>1</v>
      </c>
      <c r="D902" s="2">
        <v>2</v>
      </c>
      <c r="F902" t="str">
        <f>CONCATENATE(B902," ",C902, " ",D902)</f>
        <v xml:space="preserve"> parallel-search 1 2</v>
      </c>
      <c r="G902" s="3">
        <v>5.83</v>
      </c>
    </row>
    <row r="903" spans="1:7" x14ac:dyDescent="0.25">
      <c r="A903" s="2">
        <v>0</v>
      </c>
      <c r="B903" s="2" t="s">
        <v>20</v>
      </c>
      <c r="C903" s="2">
        <v>1</v>
      </c>
      <c r="D903" s="2">
        <v>2</v>
      </c>
      <c r="F903" t="str">
        <f>CONCATENATE(B903," ",C903, " ",D903)</f>
        <v xml:space="preserve"> parallel-search 1 2</v>
      </c>
      <c r="G903" s="3">
        <v>2.105</v>
      </c>
    </row>
    <row r="904" spans="1:7" x14ac:dyDescent="0.25">
      <c r="A904" s="2">
        <v>0</v>
      </c>
      <c r="B904" s="2" t="s">
        <v>20</v>
      </c>
      <c r="C904" s="2">
        <v>1</v>
      </c>
      <c r="D904" s="2">
        <v>2</v>
      </c>
      <c r="F904" t="str">
        <f>CONCATENATE(B904," ",C904, " ",D904)</f>
        <v xml:space="preserve"> parallel-search 1 2</v>
      </c>
      <c r="G904" s="3">
        <v>3.0150000000000001</v>
      </c>
    </row>
    <row r="905" spans="1:7" x14ac:dyDescent="0.25">
      <c r="A905" s="2">
        <v>0</v>
      </c>
      <c r="B905" s="2" t="s">
        <v>20</v>
      </c>
      <c r="C905" s="2">
        <v>1</v>
      </c>
      <c r="D905" s="2">
        <v>2</v>
      </c>
      <c r="F905" t="str">
        <f>CONCATENATE(B905," ",C905, " ",D905)</f>
        <v xml:space="preserve"> parallel-search 1 2</v>
      </c>
      <c r="G905" s="3">
        <v>7.14</v>
      </c>
    </row>
    <row r="906" spans="1:7" x14ac:dyDescent="0.25">
      <c r="A906" s="2">
        <v>0</v>
      </c>
      <c r="B906" s="2" t="s">
        <v>20</v>
      </c>
      <c r="C906" s="2">
        <v>1</v>
      </c>
      <c r="D906" s="2">
        <v>2</v>
      </c>
      <c r="F906" t="str">
        <f>CONCATENATE(B906," ",C906, " ",D906)</f>
        <v xml:space="preserve"> parallel-search 1 2</v>
      </c>
      <c r="G906" s="3">
        <v>2.96</v>
      </c>
    </row>
    <row r="907" spans="1:7" x14ac:dyDescent="0.25">
      <c r="A907" s="2">
        <v>0</v>
      </c>
      <c r="B907" s="2" t="s">
        <v>20</v>
      </c>
      <c r="C907" s="2">
        <v>1</v>
      </c>
      <c r="D907" s="2">
        <v>2</v>
      </c>
      <c r="F907" t="str">
        <f>CONCATENATE(B907," ",C907, " ",D907)</f>
        <v xml:space="preserve"> parallel-search 1 2</v>
      </c>
      <c r="G907" s="3">
        <v>4.335</v>
      </c>
    </row>
    <row r="908" spans="1:7" x14ac:dyDescent="0.25">
      <c r="A908" s="2">
        <v>0</v>
      </c>
      <c r="B908" s="2" t="s">
        <v>20</v>
      </c>
      <c r="C908" s="2">
        <v>1</v>
      </c>
      <c r="D908" s="2">
        <v>2</v>
      </c>
      <c r="F908" t="str">
        <f>CONCATENATE(B908," ",C908, " ",D908)</f>
        <v xml:space="preserve"> parallel-search 1 2</v>
      </c>
      <c r="G908" s="3">
        <v>4.34</v>
      </c>
    </row>
    <row r="909" spans="1:7" x14ac:dyDescent="0.25">
      <c r="A909" s="2">
        <v>0</v>
      </c>
      <c r="B909" s="2" t="s">
        <v>20</v>
      </c>
      <c r="C909" s="2">
        <v>1</v>
      </c>
      <c r="D909" s="2">
        <v>2</v>
      </c>
      <c r="F909" t="str">
        <f>CONCATENATE(B909," ",C909, " ",D909)</f>
        <v xml:space="preserve"> parallel-search 1 2</v>
      </c>
      <c r="G909" s="3">
        <v>2.415</v>
      </c>
    </row>
    <row r="910" spans="1:7" x14ac:dyDescent="0.25">
      <c r="A910" s="2">
        <v>0</v>
      </c>
      <c r="B910" s="2" t="s">
        <v>20</v>
      </c>
      <c r="C910" s="2">
        <v>1</v>
      </c>
      <c r="D910" s="2">
        <v>2</v>
      </c>
      <c r="F910" t="str">
        <f>CONCATENATE(B910," ",C910, " ",D910)</f>
        <v xml:space="preserve"> parallel-search 1 2</v>
      </c>
      <c r="G910" s="3">
        <v>2.5649999999999999</v>
      </c>
    </row>
    <row r="911" spans="1:7" x14ac:dyDescent="0.25">
      <c r="A911" s="2">
        <v>0</v>
      </c>
      <c r="B911" s="2" t="s">
        <v>20</v>
      </c>
      <c r="C911" s="2">
        <v>1</v>
      </c>
      <c r="D911" s="2">
        <v>2</v>
      </c>
      <c r="F911" t="str">
        <f>CONCATENATE(B911," ",C911, " ",D911)</f>
        <v xml:space="preserve"> parallel-search 1 2</v>
      </c>
      <c r="G911" s="3">
        <v>6.6050000000000004</v>
      </c>
    </row>
    <row r="912" spans="1:7" x14ac:dyDescent="0.25">
      <c r="A912" s="2">
        <v>0</v>
      </c>
      <c r="B912" s="2" t="s">
        <v>20</v>
      </c>
      <c r="C912" s="2">
        <v>1</v>
      </c>
      <c r="D912" s="2">
        <v>2</v>
      </c>
      <c r="F912" t="str">
        <f>CONCATENATE(B912," ",C912, " ",D912)</f>
        <v xml:space="preserve"> parallel-search 1 2</v>
      </c>
      <c r="G912" s="3">
        <v>2.3650000000000002</v>
      </c>
    </row>
    <row r="913" spans="1:7" x14ac:dyDescent="0.25">
      <c r="A913" s="2">
        <v>0</v>
      </c>
      <c r="B913" s="2" t="s">
        <v>20</v>
      </c>
      <c r="C913" s="2">
        <v>1</v>
      </c>
      <c r="D913" s="2">
        <v>2</v>
      </c>
      <c r="F913" t="str">
        <f>CONCATENATE(B913," ",C913, " ",D913)</f>
        <v xml:space="preserve"> parallel-search 1 2</v>
      </c>
      <c r="G913" s="3">
        <v>2.6</v>
      </c>
    </row>
    <row r="914" spans="1:7" x14ac:dyDescent="0.25">
      <c r="A914" s="2">
        <v>0</v>
      </c>
      <c r="B914" s="2" t="s">
        <v>20</v>
      </c>
      <c r="C914" s="2">
        <v>1</v>
      </c>
      <c r="D914" s="2">
        <v>2</v>
      </c>
      <c r="F914" t="str">
        <f>CONCATENATE(B914," ",C914, " ",D914)</f>
        <v xml:space="preserve"> parallel-search 1 2</v>
      </c>
      <c r="G914" s="3">
        <v>7.86</v>
      </c>
    </row>
    <row r="915" spans="1:7" x14ac:dyDescent="0.25">
      <c r="A915" s="2">
        <v>0</v>
      </c>
      <c r="B915" s="2" t="s">
        <v>20</v>
      </c>
      <c r="C915" s="2">
        <v>1</v>
      </c>
      <c r="D915" s="2">
        <v>2</v>
      </c>
      <c r="F915" t="str">
        <f>CONCATENATE(B915," ",C915, " ",D915)</f>
        <v xml:space="preserve"> parallel-search 1 2</v>
      </c>
      <c r="G915" s="3">
        <v>1.54</v>
      </c>
    </row>
    <row r="916" spans="1:7" x14ac:dyDescent="0.25">
      <c r="A916" s="2">
        <v>0</v>
      </c>
      <c r="B916" s="2" t="s">
        <v>20</v>
      </c>
      <c r="C916" s="2">
        <v>1</v>
      </c>
      <c r="D916" s="2">
        <v>2</v>
      </c>
      <c r="F916" t="str">
        <f>CONCATENATE(B916," ",C916, " ",D916)</f>
        <v xml:space="preserve"> parallel-search 1 2</v>
      </c>
      <c r="G916" s="3">
        <v>3.05</v>
      </c>
    </row>
    <row r="917" spans="1:7" x14ac:dyDescent="0.25">
      <c r="A917" s="2">
        <v>0</v>
      </c>
      <c r="B917" s="2" t="s">
        <v>20</v>
      </c>
      <c r="C917" s="2">
        <v>1</v>
      </c>
      <c r="D917" s="2">
        <v>2</v>
      </c>
      <c r="F917" t="str">
        <f>CONCATENATE(B917," ",C917, " ",D917)</f>
        <v xml:space="preserve"> parallel-search 1 2</v>
      </c>
      <c r="G917" s="3">
        <v>6.34</v>
      </c>
    </row>
    <row r="918" spans="1:7" x14ac:dyDescent="0.25">
      <c r="A918" s="2">
        <v>0</v>
      </c>
      <c r="B918" s="2" t="s">
        <v>20</v>
      </c>
      <c r="C918" s="2">
        <v>1</v>
      </c>
      <c r="D918" s="2">
        <v>2</v>
      </c>
      <c r="F918" t="str">
        <f>CONCATENATE(B918," ",C918, " ",D918)</f>
        <v xml:space="preserve"> parallel-search 1 2</v>
      </c>
      <c r="G918" s="3">
        <v>2.2799999999999998</v>
      </c>
    </row>
    <row r="919" spans="1:7" x14ac:dyDescent="0.25">
      <c r="A919" s="2">
        <v>0</v>
      </c>
      <c r="B919" s="2" t="s">
        <v>20</v>
      </c>
      <c r="C919" s="2">
        <v>1</v>
      </c>
      <c r="D919" s="2">
        <v>2</v>
      </c>
      <c r="F919" t="str">
        <f>CONCATENATE(B919," ",C919, " ",D919)</f>
        <v xml:space="preserve"> parallel-search 1 2</v>
      </c>
      <c r="G919" s="3">
        <v>2.69</v>
      </c>
    </row>
    <row r="920" spans="1:7" x14ac:dyDescent="0.25">
      <c r="A920" s="2">
        <v>0</v>
      </c>
      <c r="B920" s="2" t="s">
        <v>20</v>
      </c>
      <c r="C920" s="2">
        <v>1</v>
      </c>
      <c r="D920" s="2">
        <v>2</v>
      </c>
      <c r="F920" t="str">
        <f>CONCATENATE(B920," ",C920, " ",D920)</f>
        <v xml:space="preserve"> parallel-search 1 2</v>
      </c>
      <c r="G920" s="3">
        <v>7.7</v>
      </c>
    </row>
    <row r="921" spans="1:7" x14ac:dyDescent="0.25">
      <c r="A921" s="2">
        <v>0</v>
      </c>
      <c r="B921" s="2" t="s">
        <v>20</v>
      </c>
      <c r="C921" s="2">
        <v>1</v>
      </c>
      <c r="D921" s="2">
        <v>2</v>
      </c>
      <c r="F921" t="str">
        <f>CONCATENATE(B921," ",C921, " ",D921)</f>
        <v xml:space="preserve"> parallel-search 1 2</v>
      </c>
      <c r="G921" s="3">
        <v>2.6349999999999998</v>
      </c>
    </row>
    <row r="922" spans="1:7" x14ac:dyDescent="0.25">
      <c r="A922" s="2">
        <v>0</v>
      </c>
      <c r="B922" s="2" t="s">
        <v>20</v>
      </c>
      <c r="C922" s="2">
        <v>1</v>
      </c>
      <c r="D922" s="2">
        <v>2</v>
      </c>
      <c r="F922" t="str">
        <f>CONCATENATE(B922," ",C922, " ",D922)</f>
        <v xml:space="preserve"> parallel-search 1 2</v>
      </c>
      <c r="G922" s="3">
        <v>3.0649999999999999</v>
      </c>
    </row>
    <row r="923" spans="1:7" x14ac:dyDescent="0.25">
      <c r="A923" s="2">
        <v>0</v>
      </c>
      <c r="B923" s="2" t="s">
        <v>20</v>
      </c>
      <c r="C923" s="2">
        <v>1</v>
      </c>
      <c r="D923" s="2">
        <v>2</v>
      </c>
      <c r="F923" t="str">
        <f>CONCATENATE(B923," ",C923, " ",D923)</f>
        <v xml:space="preserve"> parallel-search 1 2</v>
      </c>
      <c r="G923" s="3">
        <v>6.4450000000000003</v>
      </c>
    </row>
    <row r="924" spans="1:7" x14ac:dyDescent="0.25">
      <c r="A924" s="2">
        <v>0</v>
      </c>
      <c r="B924" s="2" t="s">
        <v>20</v>
      </c>
      <c r="C924" s="2">
        <v>1</v>
      </c>
      <c r="D924" s="2">
        <v>2</v>
      </c>
      <c r="F924" t="str">
        <f>CONCATENATE(B924," ",C924, " ",D924)</f>
        <v xml:space="preserve"> parallel-search 1 2</v>
      </c>
      <c r="G924" s="3">
        <v>1.375</v>
      </c>
    </row>
    <row r="925" spans="1:7" x14ac:dyDescent="0.25">
      <c r="A925" s="2">
        <v>0</v>
      </c>
      <c r="B925" s="2" t="s">
        <v>20</v>
      </c>
      <c r="C925" s="2">
        <v>1</v>
      </c>
      <c r="D925" s="2">
        <v>2</v>
      </c>
      <c r="F925" t="str">
        <f>CONCATENATE(B925," ",C925, " ",D925)</f>
        <v xml:space="preserve"> parallel-search 1 2</v>
      </c>
      <c r="G925" s="3">
        <v>2.665</v>
      </c>
    </row>
    <row r="926" spans="1:7" x14ac:dyDescent="0.25">
      <c r="A926" s="2">
        <v>0</v>
      </c>
      <c r="B926" s="2" t="s">
        <v>20</v>
      </c>
      <c r="C926" s="2">
        <v>1</v>
      </c>
      <c r="D926" s="2">
        <v>2</v>
      </c>
      <c r="F926" t="str">
        <f>CONCATENATE(B926," ",C926, " ",D926)</f>
        <v xml:space="preserve"> parallel-search 1 2</v>
      </c>
      <c r="G926" s="3">
        <v>5.88</v>
      </c>
    </row>
    <row r="927" spans="1:7" x14ac:dyDescent="0.25">
      <c r="A927" s="2">
        <v>0</v>
      </c>
      <c r="B927" s="2" t="s">
        <v>20</v>
      </c>
      <c r="C927" s="2">
        <v>1</v>
      </c>
      <c r="D927" s="2">
        <v>2</v>
      </c>
      <c r="F927" t="str">
        <f>CONCATENATE(B927," ",C927, " ",D927)</f>
        <v xml:space="preserve"> parallel-search 1 2</v>
      </c>
      <c r="G927" s="3">
        <v>2.0150000000000001</v>
      </c>
    </row>
    <row r="928" spans="1:7" x14ac:dyDescent="0.25">
      <c r="A928" s="2">
        <v>0</v>
      </c>
      <c r="B928" s="2" t="s">
        <v>20</v>
      </c>
      <c r="C928" s="2">
        <v>1</v>
      </c>
      <c r="D928" s="2">
        <v>2</v>
      </c>
      <c r="F928" t="str">
        <f>CONCATENATE(B928," ",C928, " ",D928)</f>
        <v xml:space="preserve"> parallel-search 1 2</v>
      </c>
      <c r="G928" s="3">
        <v>3.4550000000000001</v>
      </c>
    </row>
    <row r="929" spans="1:7" x14ac:dyDescent="0.25">
      <c r="A929" s="2">
        <v>0</v>
      </c>
      <c r="B929" s="2" t="s">
        <v>20</v>
      </c>
      <c r="C929" s="2">
        <v>1</v>
      </c>
      <c r="D929" s="2">
        <v>2</v>
      </c>
      <c r="F929" t="str">
        <f>CONCATENATE(B929," ",C929, " ",D929)</f>
        <v xml:space="preserve"> parallel-search 1 2</v>
      </c>
      <c r="G929" s="3">
        <v>7.21</v>
      </c>
    </row>
    <row r="930" spans="1:7" x14ac:dyDescent="0.25">
      <c r="A930" s="2">
        <v>0</v>
      </c>
      <c r="B930" s="2" t="s">
        <v>20</v>
      </c>
      <c r="C930" s="2">
        <v>1</v>
      </c>
      <c r="D930" s="2">
        <v>2</v>
      </c>
      <c r="F930" t="str">
        <f>CONCATENATE(B930," ",C930, " ",D930)</f>
        <v xml:space="preserve"> parallel-search 1 2</v>
      </c>
      <c r="G930" s="3">
        <v>2.6150000000000002</v>
      </c>
    </row>
    <row r="931" spans="1:7" x14ac:dyDescent="0.25">
      <c r="A931" s="2">
        <v>0</v>
      </c>
      <c r="B931" s="2" t="s">
        <v>20</v>
      </c>
      <c r="C931" s="2">
        <v>1</v>
      </c>
      <c r="D931" s="2">
        <v>2</v>
      </c>
      <c r="F931" t="str">
        <f>CONCATENATE(B931," ",C931, " ",D931)</f>
        <v xml:space="preserve"> parallel-search 1 2</v>
      </c>
      <c r="G931" s="3">
        <v>1.65</v>
      </c>
    </row>
    <row r="932" spans="1:7" x14ac:dyDescent="0.25">
      <c r="A932" s="2">
        <v>0</v>
      </c>
      <c r="B932" s="2" t="s">
        <v>20</v>
      </c>
      <c r="C932" s="2">
        <v>1</v>
      </c>
      <c r="D932" s="2">
        <v>2</v>
      </c>
      <c r="F932" t="str">
        <f>CONCATENATE(B932," ",C932, " ",D932)</f>
        <v xml:space="preserve"> parallel-search 1 2</v>
      </c>
      <c r="G932" s="3">
        <v>6.0449999999999999</v>
      </c>
    </row>
    <row r="933" spans="1:7" x14ac:dyDescent="0.25">
      <c r="A933" s="2">
        <v>0</v>
      </c>
      <c r="B933" s="2" t="s">
        <v>20</v>
      </c>
      <c r="C933" s="2">
        <v>1</v>
      </c>
      <c r="D933" s="2">
        <v>2</v>
      </c>
      <c r="F933" t="str">
        <f>CONCATENATE(B933," ",C933, " ",D933)</f>
        <v xml:space="preserve"> parallel-search 1 2</v>
      </c>
      <c r="G933" s="3">
        <v>2.1850000000000001</v>
      </c>
    </row>
    <row r="934" spans="1:7" x14ac:dyDescent="0.25">
      <c r="A934" s="2">
        <v>0</v>
      </c>
      <c r="B934" s="2" t="s">
        <v>20</v>
      </c>
      <c r="C934" s="2">
        <v>1</v>
      </c>
      <c r="D934" s="2">
        <v>2</v>
      </c>
      <c r="F934" t="str">
        <f>CONCATENATE(B934," ",C934, " ",D934)</f>
        <v xml:space="preserve"> parallel-search 1 2</v>
      </c>
      <c r="G934" s="3">
        <v>2.5</v>
      </c>
    </row>
    <row r="935" spans="1:7" x14ac:dyDescent="0.25">
      <c r="A935" s="2">
        <v>0</v>
      </c>
      <c r="B935" s="2" t="s">
        <v>20</v>
      </c>
      <c r="C935" s="2">
        <v>1</v>
      </c>
      <c r="D935" s="2">
        <v>2</v>
      </c>
      <c r="F935" t="str">
        <f>CONCATENATE(B935," ",C935, " ",D935)</f>
        <v xml:space="preserve"> parallel-search 1 2</v>
      </c>
      <c r="G935" s="3">
        <v>4.99</v>
      </c>
    </row>
    <row r="936" spans="1:7" x14ac:dyDescent="0.25">
      <c r="A936" s="2">
        <v>0</v>
      </c>
      <c r="B936" s="2" t="s">
        <v>20</v>
      </c>
      <c r="C936" s="2">
        <v>1</v>
      </c>
      <c r="D936" s="2">
        <v>2</v>
      </c>
      <c r="F936" t="str">
        <f>CONCATENATE(B936," ",C936, " ",D936)</f>
        <v xml:space="preserve"> parallel-search 1 2</v>
      </c>
      <c r="G936" s="3">
        <v>1.425</v>
      </c>
    </row>
    <row r="937" spans="1:7" x14ac:dyDescent="0.25">
      <c r="A937" s="2">
        <v>0</v>
      </c>
      <c r="B937" s="2" t="s">
        <v>20</v>
      </c>
      <c r="C937" s="2">
        <v>1</v>
      </c>
      <c r="D937" s="2">
        <v>2</v>
      </c>
      <c r="F937" t="str">
        <f>CONCATENATE(B937," ",C937, " ",D937)</f>
        <v xml:space="preserve"> parallel-search 1 2</v>
      </c>
      <c r="G937" s="3">
        <v>3.0950000000000002</v>
      </c>
    </row>
    <row r="938" spans="1:7" x14ac:dyDescent="0.25">
      <c r="A938" s="2">
        <v>0</v>
      </c>
      <c r="B938" s="2" t="s">
        <v>20</v>
      </c>
      <c r="C938" s="2">
        <v>1</v>
      </c>
      <c r="D938" s="2">
        <v>2</v>
      </c>
      <c r="F938" t="str">
        <f>CONCATENATE(B938," ",C938, " ",D938)</f>
        <v xml:space="preserve"> parallel-search 1 2</v>
      </c>
      <c r="G938" s="3">
        <v>5</v>
      </c>
    </row>
    <row r="939" spans="1:7" x14ac:dyDescent="0.25">
      <c r="A939" s="2">
        <v>0</v>
      </c>
      <c r="B939" s="2" t="s">
        <v>20</v>
      </c>
      <c r="C939" s="2">
        <v>1</v>
      </c>
      <c r="D939" s="2">
        <v>2</v>
      </c>
      <c r="F939" t="str">
        <f>CONCATENATE(B939," ",C939, " ",D939)</f>
        <v xml:space="preserve"> parallel-search 1 2</v>
      </c>
      <c r="G939" s="3">
        <v>3.26</v>
      </c>
    </row>
    <row r="940" spans="1:7" x14ac:dyDescent="0.25">
      <c r="A940" s="2">
        <v>0</v>
      </c>
      <c r="B940" s="2" t="s">
        <v>20</v>
      </c>
      <c r="C940" s="2">
        <v>1</v>
      </c>
      <c r="D940" s="2">
        <v>2</v>
      </c>
      <c r="F940" t="str">
        <f>CONCATENATE(B940," ",C940, " ",D940)</f>
        <v xml:space="preserve"> parallel-search 1 2</v>
      </c>
      <c r="G940" s="3">
        <v>2.6549999999999998</v>
      </c>
    </row>
    <row r="941" spans="1:7" x14ac:dyDescent="0.25">
      <c r="A941" s="2">
        <v>0</v>
      </c>
      <c r="B941" s="2" t="s">
        <v>20</v>
      </c>
      <c r="C941" s="2">
        <v>1</v>
      </c>
      <c r="D941" s="2">
        <v>2</v>
      </c>
      <c r="F941" t="str">
        <f>CONCATENATE(B941," ",C941, " ",D941)</f>
        <v xml:space="preserve"> parallel-search 1 2</v>
      </c>
      <c r="G941" s="3">
        <v>6.4050000000000002</v>
      </c>
    </row>
    <row r="942" spans="1:7" x14ac:dyDescent="0.25">
      <c r="A942" s="2">
        <v>0</v>
      </c>
      <c r="B942" s="2" t="s">
        <v>20</v>
      </c>
      <c r="C942" s="2">
        <v>1</v>
      </c>
      <c r="D942" s="2">
        <v>2</v>
      </c>
      <c r="F942" t="str">
        <f>CONCATENATE(B942," ",C942, " ",D942)</f>
        <v xml:space="preserve"> parallel-search 1 2</v>
      </c>
      <c r="G942" s="3">
        <v>2.2400000000000002</v>
      </c>
    </row>
    <row r="943" spans="1:7" x14ac:dyDescent="0.25">
      <c r="A943" s="2">
        <v>0</v>
      </c>
      <c r="B943" s="2" t="s">
        <v>20</v>
      </c>
      <c r="C943" s="2">
        <v>1</v>
      </c>
      <c r="D943" s="2">
        <v>2</v>
      </c>
      <c r="F943" t="str">
        <f>CONCATENATE(B943," ",C943, " ",D943)</f>
        <v xml:space="preserve"> parallel-search 1 2</v>
      </c>
      <c r="G943" s="3">
        <v>1.64</v>
      </c>
    </row>
    <row r="944" spans="1:7" x14ac:dyDescent="0.25">
      <c r="A944" s="2">
        <v>0</v>
      </c>
      <c r="B944" s="2" t="s">
        <v>20</v>
      </c>
      <c r="C944" s="2">
        <v>1</v>
      </c>
      <c r="D944" s="2">
        <v>2</v>
      </c>
      <c r="F944" t="str">
        <f>CONCATENATE(B944," ",C944, " ",D944)</f>
        <v xml:space="preserve"> parallel-search 1 2</v>
      </c>
      <c r="G944" s="3">
        <v>6.0350000000000001</v>
      </c>
    </row>
    <row r="945" spans="1:7" x14ac:dyDescent="0.25">
      <c r="A945" s="2">
        <v>0</v>
      </c>
      <c r="B945" s="2" t="s">
        <v>20</v>
      </c>
      <c r="C945" s="2">
        <v>1</v>
      </c>
      <c r="D945" s="2">
        <v>2</v>
      </c>
      <c r="F945" t="str">
        <f>CONCATENATE(B945," ",C945, " ",D945)</f>
        <v xml:space="preserve"> parallel-search 1 2</v>
      </c>
      <c r="G945" s="3">
        <v>1.8149999999999999</v>
      </c>
    </row>
    <row r="946" spans="1:7" x14ac:dyDescent="0.25">
      <c r="A946" s="2">
        <v>0</v>
      </c>
      <c r="B946" s="2" t="s">
        <v>20</v>
      </c>
      <c r="C946" s="2">
        <v>1</v>
      </c>
      <c r="D946" s="2">
        <v>2</v>
      </c>
      <c r="F946" t="str">
        <f>CONCATENATE(B946," ",C946, " ",D946)</f>
        <v xml:space="preserve"> parallel-search 1 2</v>
      </c>
      <c r="G946" s="3">
        <v>2.8250000000000002</v>
      </c>
    </row>
    <row r="947" spans="1:7" x14ac:dyDescent="0.25">
      <c r="A947" s="2">
        <v>0</v>
      </c>
      <c r="B947" s="2" t="s">
        <v>20</v>
      </c>
      <c r="C947" s="2">
        <v>1</v>
      </c>
      <c r="D947" s="2">
        <v>2</v>
      </c>
      <c r="F947" t="str">
        <f>CONCATENATE(B947," ",C947, " ",D947)</f>
        <v xml:space="preserve"> parallel-search 1 2</v>
      </c>
      <c r="G947" s="3">
        <v>5.6</v>
      </c>
    </row>
    <row r="948" spans="1:7" x14ac:dyDescent="0.25">
      <c r="A948" s="2">
        <v>0</v>
      </c>
      <c r="B948" s="2" t="s">
        <v>20</v>
      </c>
      <c r="C948" s="2">
        <v>1</v>
      </c>
      <c r="D948" s="2">
        <v>2</v>
      </c>
      <c r="F948" t="str">
        <f>CONCATENATE(B948," ",C948, " ",D948)</f>
        <v xml:space="preserve"> parallel-search 1 2</v>
      </c>
      <c r="G948" s="3">
        <v>2.6949999999999998</v>
      </c>
    </row>
    <row r="949" spans="1:7" x14ac:dyDescent="0.25">
      <c r="A949" s="2">
        <v>0</v>
      </c>
      <c r="B949" s="2" t="s">
        <v>20</v>
      </c>
      <c r="C949" s="2">
        <v>1</v>
      </c>
      <c r="D949" s="2">
        <v>2</v>
      </c>
      <c r="F949" t="str">
        <f>CONCATENATE(B949," ",C949, " ",D949)</f>
        <v xml:space="preserve"> parallel-search 1 2</v>
      </c>
      <c r="G949" s="3">
        <v>2.2149999999999999</v>
      </c>
    </row>
    <row r="950" spans="1:7" x14ac:dyDescent="0.25">
      <c r="A950" s="2">
        <v>0</v>
      </c>
      <c r="B950" s="2" t="s">
        <v>20</v>
      </c>
      <c r="C950" s="2">
        <v>1</v>
      </c>
      <c r="D950" s="2">
        <v>2</v>
      </c>
      <c r="F950" t="str">
        <f>CONCATENATE(B950," ",C950, " ",D950)</f>
        <v xml:space="preserve"> parallel-search 1 2</v>
      </c>
      <c r="G950" s="3">
        <v>4.67</v>
      </c>
    </row>
    <row r="951" spans="1:7" x14ac:dyDescent="0.25">
      <c r="A951" s="2">
        <v>0</v>
      </c>
      <c r="B951" s="2" t="s">
        <v>20</v>
      </c>
      <c r="C951" s="2">
        <v>1</v>
      </c>
      <c r="D951" s="2">
        <v>2</v>
      </c>
      <c r="F951" t="str">
        <f>CONCATENATE(B951," ",C951, " ",D951)</f>
        <v xml:space="preserve"> parallel-search 1 2</v>
      </c>
      <c r="G951" s="3">
        <v>0.61</v>
      </c>
    </row>
    <row r="952" spans="1:7" x14ac:dyDescent="0.25">
      <c r="A952" s="2">
        <v>0</v>
      </c>
      <c r="B952" s="2" t="s">
        <v>20</v>
      </c>
      <c r="C952" s="2">
        <v>1</v>
      </c>
      <c r="D952" s="2">
        <v>2</v>
      </c>
      <c r="F952" t="str">
        <f>CONCATENATE(B952," ",C952, " ",D952)</f>
        <v xml:space="preserve"> parallel-search 1 2</v>
      </c>
      <c r="G952" s="3">
        <v>2.78</v>
      </c>
    </row>
    <row r="953" spans="1:7" x14ac:dyDescent="0.25">
      <c r="A953" s="2">
        <v>0</v>
      </c>
      <c r="B953" s="2" t="s">
        <v>20</v>
      </c>
      <c r="C953" s="2">
        <v>1</v>
      </c>
      <c r="D953" s="2">
        <v>2</v>
      </c>
      <c r="F953" t="str">
        <f>CONCATENATE(B953," ",C953, " ",D953)</f>
        <v xml:space="preserve"> parallel-search 1 2</v>
      </c>
      <c r="G953" s="3">
        <v>4.9000000000000004</v>
      </c>
    </row>
    <row r="954" spans="1:7" x14ac:dyDescent="0.25">
      <c r="A954" s="2">
        <v>0</v>
      </c>
      <c r="B954" s="2" t="s">
        <v>20</v>
      </c>
      <c r="C954" s="2">
        <v>1</v>
      </c>
      <c r="D954" s="2">
        <v>2</v>
      </c>
      <c r="F954" t="str">
        <f>CONCATENATE(B954," ",C954, " ",D954)</f>
        <v xml:space="preserve"> parallel-search 1 2</v>
      </c>
      <c r="G954" s="3">
        <v>2.17</v>
      </c>
    </row>
    <row r="955" spans="1:7" x14ac:dyDescent="0.25">
      <c r="A955" s="2">
        <v>0</v>
      </c>
      <c r="B955" s="2" t="s">
        <v>20</v>
      </c>
      <c r="C955" s="2">
        <v>1</v>
      </c>
      <c r="D955" s="2">
        <v>2</v>
      </c>
      <c r="F955" t="str">
        <f>CONCATENATE(B955," ",C955, " ",D955)</f>
        <v xml:space="preserve"> parallel-search 1 2</v>
      </c>
      <c r="G955" s="3">
        <v>4.6449999999999996</v>
      </c>
    </row>
    <row r="956" spans="1:7" x14ac:dyDescent="0.25">
      <c r="A956" s="2">
        <v>0</v>
      </c>
      <c r="B956" s="2" t="s">
        <v>20</v>
      </c>
      <c r="C956" s="2">
        <v>1</v>
      </c>
      <c r="D956" s="2">
        <v>2</v>
      </c>
      <c r="F956" t="str">
        <f>CONCATENATE(B956," ",C956, " ",D956)</f>
        <v xml:space="preserve"> parallel-search 1 2</v>
      </c>
      <c r="G956" s="3">
        <v>6.65</v>
      </c>
    </row>
    <row r="957" spans="1:7" x14ac:dyDescent="0.25">
      <c r="A957" s="2">
        <v>0</v>
      </c>
      <c r="B957" s="2" t="s">
        <v>20</v>
      </c>
      <c r="C957" s="2">
        <v>1</v>
      </c>
      <c r="D957" s="2">
        <v>2</v>
      </c>
      <c r="F957" t="str">
        <f>CONCATENATE(B957," ",C957, " ",D957)</f>
        <v xml:space="preserve"> parallel-search 1 2</v>
      </c>
      <c r="G957" s="3">
        <v>0.54</v>
      </c>
    </row>
    <row r="958" spans="1:7" x14ac:dyDescent="0.25">
      <c r="A958" s="2">
        <v>0</v>
      </c>
      <c r="B958" s="2" t="s">
        <v>20</v>
      </c>
      <c r="C958" s="2">
        <v>1</v>
      </c>
      <c r="D958" s="2">
        <v>2</v>
      </c>
      <c r="F958" t="str">
        <f>CONCATENATE(B958," ",C958, " ",D958)</f>
        <v xml:space="preserve"> parallel-search 1 2</v>
      </c>
      <c r="G958" s="3">
        <v>3.6</v>
      </c>
    </row>
    <row r="959" spans="1:7" x14ac:dyDescent="0.25">
      <c r="A959" s="2">
        <v>0</v>
      </c>
      <c r="B959" s="2" t="s">
        <v>20</v>
      </c>
      <c r="C959" s="2">
        <v>1</v>
      </c>
      <c r="D959" s="2">
        <v>2</v>
      </c>
      <c r="F959" t="str">
        <f>CONCATENATE(B959," ",C959, " ",D959)</f>
        <v xml:space="preserve"> parallel-search 1 2</v>
      </c>
      <c r="G959" s="3">
        <v>7.03</v>
      </c>
    </row>
    <row r="960" spans="1:7" x14ac:dyDescent="0.25">
      <c r="A960" s="2">
        <v>0</v>
      </c>
      <c r="B960" s="2" t="s">
        <v>20</v>
      </c>
      <c r="C960" s="2">
        <v>1</v>
      </c>
      <c r="D960" s="2">
        <v>2</v>
      </c>
      <c r="F960" t="str">
        <f>CONCATENATE(B960," ",C960, " ",D960)</f>
        <v xml:space="preserve"> parallel-search 1 2</v>
      </c>
      <c r="G960" s="3">
        <v>0.57999999999999996</v>
      </c>
    </row>
    <row r="961" spans="1:7" x14ac:dyDescent="0.25">
      <c r="A961" s="2">
        <v>0</v>
      </c>
      <c r="B961" s="2" t="s">
        <v>20</v>
      </c>
      <c r="C961" s="2">
        <v>1</v>
      </c>
      <c r="D961" s="2">
        <v>2</v>
      </c>
      <c r="F961" t="str">
        <f>CONCATENATE(B961," ",C961, " ",D961)</f>
        <v xml:space="preserve"> parallel-search 1 2</v>
      </c>
      <c r="G961" s="3">
        <v>2.95</v>
      </c>
    </row>
    <row r="962" spans="1:7" x14ac:dyDescent="0.25">
      <c r="A962" s="2">
        <v>0</v>
      </c>
      <c r="B962" s="2" t="s">
        <v>20</v>
      </c>
      <c r="C962" s="2">
        <v>1</v>
      </c>
      <c r="D962" s="2">
        <v>2</v>
      </c>
      <c r="F962" t="str">
        <f>CONCATENATE(B962," ",C962, " ",D962)</f>
        <v xml:space="preserve"> parallel-search 1 2</v>
      </c>
      <c r="G962" s="3">
        <v>5.36</v>
      </c>
    </row>
    <row r="963" spans="1:7" x14ac:dyDescent="0.25">
      <c r="A963" s="2">
        <v>0</v>
      </c>
      <c r="B963" s="2" t="s">
        <v>20</v>
      </c>
      <c r="C963" s="2">
        <v>1</v>
      </c>
      <c r="D963" s="2">
        <v>2</v>
      </c>
      <c r="F963" t="str">
        <f>CONCATENATE(B963," ",C963, " ",D963)</f>
        <v xml:space="preserve"> parallel-search 1 2</v>
      </c>
      <c r="G963" s="3">
        <v>1.86</v>
      </c>
    </row>
    <row r="964" spans="1:7" x14ac:dyDescent="0.25">
      <c r="A964" s="2">
        <v>0</v>
      </c>
      <c r="B964" s="2" t="s">
        <v>20</v>
      </c>
      <c r="C964" s="2">
        <v>1</v>
      </c>
      <c r="D964" s="2">
        <v>2</v>
      </c>
      <c r="F964" t="str">
        <f>CONCATENATE(B964," ",C964, " ",D964)</f>
        <v xml:space="preserve"> parallel-search 1 2</v>
      </c>
      <c r="G964" s="3">
        <v>1.7250000000000001</v>
      </c>
    </row>
    <row r="965" spans="1:7" x14ac:dyDescent="0.25">
      <c r="A965" s="2">
        <v>0</v>
      </c>
      <c r="B965" s="2" t="s">
        <v>20</v>
      </c>
      <c r="C965" s="2">
        <v>1</v>
      </c>
      <c r="D965" s="2">
        <v>2</v>
      </c>
      <c r="F965" t="str">
        <f>CONCATENATE(B965," ",C965, " ",D965)</f>
        <v xml:space="preserve"> parallel-search 1 2</v>
      </c>
      <c r="G965" s="3">
        <v>7.06</v>
      </c>
    </row>
    <row r="966" spans="1:7" x14ac:dyDescent="0.25">
      <c r="A966" s="2">
        <v>0</v>
      </c>
      <c r="B966" s="2" t="s">
        <v>20</v>
      </c>
      <c r="C966" s="2">
        <v>1</v>
      </c>
      <c r="D966" s="2">
        <v>2</v>
      </c>
      <c r="F966" t="str">
        <f>CONCATENATE(B966," ",C966, " ",D966)</f>
        <v xml:space="preserve"> parallel-search 1 2</v>
      </c>
      <c r="G966" s="3">
        <v>0.54</v>
      </c>
    </row>
    <row r="967" spans="1:7" x14ac:dyDescent="0.25">
      <c r="A967" s="2">
        <v>0</v>
      </c>
      <c r="B967" s="2" t="s">
        <v>20</v>
      </c>
      <c r="C967" s="2">
        <v>1</v>
      </c>
      <c r="D967" s="2">
        <v>2</v>
      </c>
      <c r="F967" t="str">
        <f>CONCATENATE(B967," ",C967, " ",D967)</f>
        <v xml:space="preserve"> parallel-search 1 2</v>
      </c>
      <c r="G967" s="3">
        <v>1.615</v>
      </c>
    </row>
    <row r="968" spans="1:7" x14ac:dyDescent="0.25">
      <c r="A968" s="2">
        <v>0</v>
      </c>
      <c r="B968" s="2" t="s">
        <v>20</v>
      </c>
      <c r="C968" s="2">
        <v>1</v>
      </c>
      <c r="D968" s="2">
        <v>2</v>
      </c>
      <c r="F968" t="str">
        <f>CONCATENATE(B968," ",C968, " ",D968)</f>
        <v xml:space="preserve"> parallel-search 1 2</v>
      </c>
      <c r="G968" s="3">
        <v>6.4749999999999996</v>
      </c>
    </row>
    <row r="969" spans="1:7" x14ac:dyDescent="0.25">
      <c r="A969" s="2">
        <v>0</v>
      </c>
      <c r="B969" s="2" t="s">
        <v>20</v>
      </c>
      <c r="C969" s="2">
        <v>1</v>
      </c>
      <c r="D969" s="2">
        <v>2</v>
      </c>
      <c r="F969" t="str">
        <f>CONCATENATE(B969," ",C969, " ",D969)</f>
        <v xml:space="preserve"> parallel-search 1 2</v>
      </c>
      <c r="G969" s="3">
        <v>0.58499999999999996</v>
      </c>
    </row>
    <row r="970" spans="1:7" x14ac:dyDescent="0.25">
      <c r="A970" s="2">
        <v>0</v>
      </c>
      <c r="B970" s="2" t="s">
        <v>20</v>
      </c>
      <c r="C970" s="2">
        <v>1</v>
      </c>
      <c r="D970" s="2">
        <v>2</v>
      </c>
      <c r="F970" t="str">
        <f>CONCATENATE(B970," ",C970, " ",D970)</f>
        <v xml:space="preserve"> parallel-search 1 2</v>
      </c>
      <c r="G970" s="3">
        <v>1.61</v>
      </c>
    </row>
    <row r="971" spans="1:7" x14ac:dyDescent="0.25">
      <c r="A971" s="2">
        <v>0</v>
      </c>
      <c r="B971" s="2" t="s">
        <v>20</v>
      </c>
      <c r="C971" s="2">
        <v>1</v>
      </c>
      <c r="D971" s="2">
        <v>2</v>
      </c>
      <c r="F971" t="str">
        <f>CONCATENATE(B971," ",C971, " ",D971)</f>
        <v xml:space="preserve"> parallel-search 1 2</v>
      </c>
      <c r="G971" s="3">
        <v>6.12</v>
      </c>
    </row>
    <row r="972" spans="1:7" x14ac:dyDescent="0.25">
      <c r="A972" s="2">
        <v>0</v>
      </c>
      <c r="B972" s="2" t="s">
        <v>20</v>
      </c>
      <c r="C972" s="2">
        <v>1</v>
      </c>
      <c r="D972" s="2">
        <v>2</v>
      </c>
      <c r="F972" t="str">
        <f>CONCATENATE(B972," ",C972, " ",D972)</f>
        <v xml:space="preserve"> parallel-search 1 2</v>
      </c>
      <c r="G972" s="3">
        <v>2.12</v>
      </c>
    </row>
    <row r="973" spans="1:7" x14ac:dyDescent="0.25">
      <c r="A973" s="2">
        <v>0</v>
      </c>
      <c r="B973" s="2" t="s">
        <v>20</v>
      </c>
      <c r="C973" s="2">
        <v>1</v>
      </c>
      <c r="D973" s="2">
        <v>2</v>
      </c>
      <c r="F973" t="str">
        <f>CONCATENATE(B973," ",C973, " ",D973)</f>
        <v xml:space="preserve"> parallel-search 1 2</v>
      </c>
      <c r="G973" s="3">
        <v>2.63</v>
      </c>
    </row>
    <row r="974" spans="1:7" x14ac:dyDescent="0.25">
      <c r="A974" s="2">
        <v>0</v>
      </c>
      <c r="B974" s="2" t="s">
        <v>20</v>
      </c>
      <c r="C974" s="2">
        <v>1</v>
      </c>
      <c r="D974" s="2">
        <v>2</v>
      </c>
      <c r="F974" t="str">
        <f>CONCATENATE(B974," ",C974, " ",D974)</f>
        <v xml:space="preserve"> parallel-search 1 2</v>
      </c>
      <c r="G974" s="3">
        <v>5.8650000000000002</v>
      </c>
    </row>
    <row r="975" spans="1:7" x14ac:dyDescent="0.25">
      <c r="A975" s="2">
        <v>0</v>
      </c>
      <c r="B975" s="2" t="s">
        <v>20</v>
      </c>
      <c r="C975" s="2">
        <v>1</v>
      </c>
      <c r="D975" s="2">
        <v>2</v>
      </c>
      <c r="F975" t="str">
        <f>CONCATENATE(B975," ",C975, " ",D975)</f>
        <v xml:space="preserve"> parallel-search 1 2</v>
      </c>
      <c r="G975" s="3">
        <v>1.33</v>
      </c>
    </row>
    <row r="976" spans="1:7" x14ac:dyDescent="0.25">
      <c r="A976" s="2">
        <v>0</v>
      </c>
      <c r="B976" s="2" t="s">
        <v>20</v>
      </c>
      <c r="C976" s="2">
        <v>1</v>
      </c>
      <c r="D976" s="2">
        <v>2</v>
      </c>
      <c r="F976" t="str">
        <f>CONCATENATE(B976," ",C976, " ",D976)</f>
        <v xml:space="preserve"> parallel-search 1 2</v>
      </c>
      <c r="G976" s="3">
        <v>2.2149999999999999</v>
      </c>
    </row>
    <row r="977" spans="1:7" x14ac:dyDescent="0.25">
      <c r="A977" s="2">
        <v>0</v>
      </c>
      <c r="B977" s="2" t="s">
        <v>20</v>
      </c>
      <c r="C977" s="2">
        <v>1</v>
      </c>
      <c r="D977" s="2">
        <v>2</v>
      </c>
      <c r="F977" t="str">
        <f>CONCATENATE(B977," ",C977, " ",D977)</f>
        <v xml:space="preserve"> parallel-search 1 2</v>
      </c>
      <c r="G977" s="3">
        <v>5.6550000000000002</v>
      </c>
    </row>
    <row r="978" spans="1:7" x14ac:dyDescent="0.25">
      <c r="A978" s="2">
        <v>0</v>
      </c>
      <c r="B978" s="2" t="s">
        <v>20</v>
      </c>
      <c r="C978" s="2">
        <v>1</v>
      </c>
      <c r="D978" s="2">
        <v>2</v>
      </c>
      <c r="F978" t="str">
        <f>CONCATENATE(B978," ",C978, " ",D978)</f>
        <v xml:space="preserve"> parallel-search 1 2</v>
      </c>
      <c r="G978" s="3">
        <v>1.39</v>
      </c>
    </row>
    <row r="979" spans="1:7" x14ac:dyDescent="0.25">
      <c r="A979" s="2">
        <v>0</v>
      </c>
      <c r="B979" s="2" t="s">
        <v>20</v>
      </c>
      <c r="C979" s="2">
        <v>1</v>
      </c>
      <c r="D979" s="2">
        <v>2</v>
      </c>
      <c r="F979" t="str">
        <f>CONCATENATE(B979," ",C979, " ",D979)</f>
        <v xml:space="preserve"> parallel-search 1 2</v>
      </c>
      <c r="G979" s="3">
        <v>2.085</v>
      </c>
    </row>
    <row r="980" spans="1:7" x14ac:dyDescent="0.25">
      <c r="A980" s="2">
        <v>0</v>
      </c>
      <c r="B980" s="2" t="s">
        <v>20</v>
      </c>
      <c r="C980" s="2">
        <v>1</v>
      </c>
      <c r="D980" s="2">
        <v>2</v>
      </c>
      <c r="F980" t="str">
        <f>CONCATENATE(B980," ",C980, " ",D980)</f>
        <v xml:space="preserve"> parallel-search 1 2</v>
      </c>
      <c r="G980" s="3">
        <v>5.1349999999999998</v>
      </c>
    </row>
    <row r="981" spans="1:7" x14ac:dyDescent="0.25">
      <c r="A981" s="2">
        <v>0</v>
      </c>
      <c r="B981" s="2" t="s">
        <v>20</v>
      </c>
      <c r="C981" s="2">
        <v>1</v>
      </c>
      <c r="D981" s="2">
        <v>2</v>
      </c>
      <c r="F981" t="str">
        <f>CONCATENATE(B981," ",C981, " ",D981)</f>
        <v xml:space="preserve"> parallel-search 1 2</v>
      </c>
      <c r="G981" s="3">
        <v>2.4900000000000002</v>
      </c>
    </row>
    <row r="982" spans="1:7" x14ac:dyDescent="0.25">
      <c r="A982" s="2">
        <v>0</v>
      </c>
      <c r="B982" s="2" t="s">
        <v>20</v>
      </c>
      <c r="C982" s="2">
        <v>1</v>
      </c>
      <c r="D982" s="2">
        <v>2</v>
      </c>
      <c r="F982" t="str">
        <f>CONCATENATE(B982," ",C982, " ",D982)</f>
        <v xml:space="preserve"> parallel-search 1 2</v>
      </c>
      <c r="G982" s="3">
        <v>2.1800000000000002</v>
      </c>
    </row>
    <row r="983" spans="1:7" x14ac:dyDescent="0.25">
      <c r="A983" s="2">
        <v>0</v>
      </c>
      <c r="B983" s="2" t="s">
        <v>20</v>
      </c>
      <c r="C983" s="2">
        <v>1</v>
      </c>
      <c r="D983" s="2">
        <v>2</v>
      </c>
      <c r="F983" t="str">
        <f>CONCATENATE(B983," ",C983, " ",D983)</f>
        <v xml:space="preserve"> parallel-search 1 2</v>
      </c>
      <c r="G983" s="3">
        <v>7.69</v>
      </c>
    </row>
    <row r="984" spans="1:7" x14ac:dyDescent="0.25">
      <c r="A984" s="2">
        <v>0</v>
      </c>
      <c r="B984" s="2" t="s">
        <v>20</v>
      </c>
      <c r="C984" s="2">
        <v>1</v>
      </c>
      <c r="D984" s="2">
        <v>2</v>
      </c>
      <c r="F984" t="str">
        <f>CONCATENATE(B984," ",C984, " ",D984)</f>
        <v xml:space="preserve"> parallel-search 1 2</v>
      </c>
      <c r="G984" s="3">
        <v>2.2050000000000001</v>
      </c>
    </row>
    <row r="985" spans="1:7" x14ac:dyDescent="0.25">
      <c r="A985" s="2">
        <v>0</v>
      </c>
      <c r="B985" s="2" t="s">
        <v>20</v>
      </c>
      <c r="C985" s="2">
        <v>1</v>
      </c>
      <c r="D985" s="2">
        <v>2</v>
      </c>
      <c r="F985" t="str">
        <f>CONCATENATE(B985," ",C985, " ",D985)</f>
        <v xml:space="preserve"> parallel-search 1 2</v>
      </c>
      <c r="G985" s="3">
        <v>3.8650000000000002</v>
      </c>
    </row>
    <row r="986" spans="1:7" x14ac:dyDescent="0.25">
      <c r="A986" s="2">
        <v>0</v>
      </c>
      <c r="B986" s="2" t="s">
        <v>20</v>
      </c>
      <c r="C986" s="2">
        <v>1</v>
      </c>
      <c r="D986" s="2">
        <v>2</v>
      </c>
      <c r="F986" t="str">
        <f>CONCATENATE(B986," ",C986, " ",D986)</f>
        <v xml:space="preserve"> parallel-search 1 2</v>
      </c>
      <c r="G986" s="3">
        <v>7.1550000000000002</v>
      </c>
    </row>
    <row r="987" spans="1:7" x14ac:dyDescent="0.25">
      <c r="A987" s="2">
        <v>0</v>
      </c>
      <c r="B987" s="2" t="s">
        <v>20</v>
      </c>
      <c r="C987" s="2">
        <v>1</v>
      </c>
      <c r="D987" s="2">
        <v>2</v>
      </c>
      <c r="F987" t="str">
        <f>CONCATENATE(B987," ",C987, " ",D987)</f>
        <v xml:space="preserve"> parallel-search 1 2</v>
      </c>
      <c r="G987" s="3">
        <v>2.6949999999999998</v>
      </c>
    </row>
    <row r="988" spans="1:7" x14ac:dyDescent="0.25">
      <c r="A988" s="2">
        <v>0</v>
      </c>
      <c r="B988" s="2" t="s">
        <v>20</v>
      </c>
      <c r="C988" s="2">
        <v>1</v>
      </c>
      <c r="D988" s="2">
        <v>2</v>
      </c>
      <c r="F988" t="str">
        <f>CONCATENATE(B988," ",C988, " ",D988)</f>
        <v xml:space="preserve"> parallel-search 1 2</v>
      </c>
      <c r="G988" s="3">
        <v>2.96</v>
      </c>
    </row>
    <row r="989" spans="1:7" x14ac:dyDescent="0.25">
      <c r="A989" s="2">
        <v>0</v>
      </c>
      <c r="B989" s="2" t="s">
        <v>20</v>
      </c>
      <c r="C989" s="2">
        <v>1</v>
      </c>
      <c r="D989" s="2">
        <v>2</v>
      </c>
      <c r="F989" t="str">
        <f>CONCATENATE(B989," ",C989, " ",D989)</f>
        <v xml:space="preserve"> parallel-search 1 2</v>
      </c>
      <c r="G989" s="3">
        <v>6.5449999999999999</v>
      </c>
    </row>
    <row r="990" spans="1:7" x14ac:dyDescent="0.25">
      <c r="A990" s="2">
        <v>0</v>
      </c>
      <c r="B990" s="2" t="s">
        <v>20</v>
      </c>
      <c r="C990" s="2">
        <v>1</v>
      </c>
      <c r="D990" s="2">
        <v>2</v>
      </c>
      <c r="F990" t="str">
        <f>CONCATENATE(B990," ",C990, " ",D990)</f>
        <v xml:space="preserve"> parallel-search 1 2</v>
      </c>
      <c r="G990" s="3">
        <v>2.585</v>
      </c>
    </row>
    <row r="991" spans="1:7" x14ac:dyDescent="0.25">
      <c r="A991" s="2">
        <v>0</v>
      </c>
      <c r="B991" s="2" t="s">
        <v>20</v>
      </c>
      <c r="C991" s="2">
        <v>1</v>
      </c>
      <c r="D991" s="2">
        <v>2</v>
      </c>
      <c r="F991" t="str">
        <f>CONCATENATE(B991," ",C991, " ",D991)</f>
        <v xml:space="preserve"> parallel-search 1 2</v>
      </c>
      <c r="G991" s="3">
        <v>2.19</v>
      </c>
    </row>
    <row r="992" spans="1:7" x14ac:dyDescent="0.25">
      <c r="A992" s="2">
        <v>0</v>
      </c>
      <c r="B992" s="2" t="s">
        <v>20</v>
      </c>
      <c r="C992" s="2">
        <v>1</v>
      </c>
      <c r="D992" s="2">
        <v>2</v>
      </c>
      <c r="F992" t="str">
        <f>CONCATENATE(B992," ",C992, " ",D992)</f>
        <v xml:space="preserve"> parallel-search 1 2</v>
      </c>
      <c r="G992" s="3">
        <v>5.48</v>
      </c>
    </row>
    <row r="993" spans="1:7" x14ac:dyDescent="0.25">
      <c r="A993" s="2">
        <v>0</v>
      </c>
      <c r="B993" s="2" t="s">
        <v>20</v>
      </c>
      <c r="C993" s="2">
        <v>1</v>
      </c>
      <c r="D993" s="2">
        <v>2</v>
      </c>
      <c r="F993" t="str">
        <f>CONCATENATE(B993," ",C993, " ",D993)</f>
        <v xml:space="preserve"> parallel-search 1 2</v>
      </c>
      <c r="G993" s="3">
        <v>2.29</v>
      </c>
    </row>
    <row r="994" spans="1:7" x14ac:dyDescent="0.25">
      <c r="A994" s="2">
        <v>0</v>
      </c>
      <c r="B994" s="2" t="s">
        <v>20</v>
      </c>
      <c r="C994" s="2">
        <v>1</v>
      </c>
      <c r="D994" s="2">
        <v>2</v>
      </c>
      <c r="F994" t="str">
        <f>CONCATENATE(B994," ",C994, " ",D994)</f>
        <v xml:space="preserve"> parallel-search 1 2</v>
      </c>
      <c r="G994" s="3">
        <v>3.085</v>
      </c>
    </row>
    <row r="995" spans="1:7" x14ac:dyDescent="0.25">
      <c r="A995" s="2">
        <v>0</v>
      </c>
      <c r="B995" s="2" t="s">
        <v>20</v>
      </c>
      <c r="C995" s="2">
        <v>1</v>
      </c>
      <c r="D995" s="2">
        <v>2</v>
      </c>
      <c r="F995" t="str">
        <f>CONCATENATE(B995," ",C995, " ",D995)</f>
        <v xml:space="preserve"> parallel-search 1 2</v>
      </c>
      <c r="G995" s="3">
        <v>6.77</v>
      </c>
    </row>
    <row r="996" spans="1:7" x14ac:dyDescent="0.25">
      <c r="A996" s="2">
        <v>0</v>
      </c>
      <c r="B996" s="2" t="s">
        <v>20</v>
      </c>
      <c r="C996" s="2">
        <v>1</v>
      </c>
      <c r="D996" s="2">
        <v>2</v>
      </c>
      <c r="F996" t="str">
        <f>CONCATENATE(B996," ",C996, " ",D996)</f>
        <v xml:space="preserve"> parallel-search 1 2</v>
      </c>
      <c r="G996" s="3">
        <v>1.93</v>
      </c>
    </row>
    <row r="997" spans="1:7" x14ac:dyDescent="0.25">
      <c r="A997" s="2">
        <v>0</v>
      </c>
      <c r="B997" s="2" t="s">
        <v>20</v>
      </c>
      <c r="C997" s="2">
        <v>1</v>
      </c>
      <c r="D997" s="2">
        <v>2</v>
      </c>
      <c r="F997" t="str">
        <f>CONCATENATE(B997," ",C997, " ",D997)</f>
        <v xml:space="preserve"> parallel-search 1 2</v>
      </c>
      <c r="G997" s="3">
        <v>2.0049999999999999</v>
      </c>
    </row>
    <row r="998" spans="1:7" x14ac:dyDescent="0.25">
      <c r="A998" s="2">
        <v>0</v>
      </c>
      <c r="B998" s="2" t="s">
        <v>20</v>
      </c>
      <c r="C998" s="2">
        <v>1</v>
      </c>
      <c r="D998" s="2">
        <v>2</v>
      </c>
      <c r="F998" t="str">
        <f>CONCATENATE(B998," ",C998, " ",D998)</f>
        <v xml:space="preserve"> parallel-search 1 2</v>
      </c>
      <c r="G998" s="3">
        <v>5.585</v>
      </c>
    </row>
    <row r="999" spans="1:7" x14ac:dyDescent="0.25">
      <c r="A999" s="2">
        <v>0</v>
      </c>
      <c r="B999" s="2" t="s">
        <v>20</v>
      </c>
      <c r="C999" s="2">
        <v>1</v>
      </c>
      <c r="D999" s="2">
        <v>2</v>
      </c>
      <c r="F999" t="str">
        <f>CONCATENATE(B999," ",C999, " ",D999)</f>
        <v xml:space="preserve"> parallel-search 1 2</v>
      </c>
      <c r="G999" s="3">
        <v>2.5649999999999999</v>
      </c>
    </row>
    <row r="1000" spans="1:7" x14ac:dyDescent="0.25">
      <c r="A1000" s="2">
        <v>0</v>
      </c>
      <c r="B1000" s="2" t="s">
        <v>20</v>
      </c>
      <c r="C1000" s="2">
        <v>1</v>
      </c>
      <c r="D1000" s="2">
        <v>2</v>
      </c>
      <c r="F1000" t="str">
        <f>CONCATENATE(B1000," ",C1000, " ",D1000)</f>
        <v xml:space="preserve"> parallel-search 1 2</v>
      </c>
      <c r="G1000" s="3">
        <v>3.2250000000000001</v>
      </c>
    </row>
    <row r="1001" spans="1:7" x14ac:dyDescent="0.25">
      <c r="A1001" s="2">
        <v>0</v>
      </c>
      <c r="B1001" s="2" t="s">
        <v>20</v>
      </c>
      <c r="C1001" s="2">
        <v>1</v>
      </c>
      <c r="D1001" s="2">
        <v>2</v>
      </c>
      <c r="F1001" t="str">
        <f>CONCATENATE(B1001," ",C1001, " ",D1001)</f>
        <v xml:space="preserve"> parallel-search 1 2</v>
      </c>
      <c r="G1001" s="3">
        <v>6.4</v>
      </c>
    </row>
    <row r="1002" spans="1:7" x14ac:dyDescent="0.25">
      <c r="A1002" s="2">
        <v>0</v>
      </c>
      <c r="B1002" s="2" t="s">
        <v>20</v>
      </c>
      <c r="C1002" s="2">
        <v>1</v>
      </c>
      <c r="D1002" s="2">
        <v>2</v>
      </c>
      <c r="F1002" t="str">
        <f>CONCATENATE(B1002," ",C1002, " ",D1002)</f>
        <v xml:space="preserve"> parallel-search 1 2</v>
      </c>
      <c r="G1002" s="3">
        <v>2.4249999999999998</v>
      </c>
    </row>
    <row r="1003" spans="1:7" x14ac:dyDescent="0.25">
      <c r="A1003" s="2">
        <v>0</v>
      </c>
      <c r="B1003" s="2" t="s">
        <v>20</v>
      </c>
      <c r="C1003" s="2">
        <v>1</v>
      </c>
      <c r="D1003" s="2">
        <v>2</v>
      </c>
      <c r="F1003" t="str">
        <f>CONCATENATE(B1003," ",C1003, " ",D1003)</f>
        <v xml:space="preserve"> parallel-search 1 2</v>
      </c>
      <c r="G1003" s="3">
        <v>2.74</v>
      </c>
    </row>
    <row r="1004" spans="1:7" x14ac:dyDescent="0.25">
      <c r="A1004" s="2">
        <v>0</v>
      </c>
      <c r="B1004" s="2" t="s">
        <v>20</v>
      </c>
      <c r="C1004" s="2">
        <v>1</v>
      </c>
      <c r="D1004" s="2">
        <v>2</v>
      </c>
      <c r="F1004" t="str">
        <f>CONCATENATE(B1004," ",C1004, " ",D1004)</f>
        <v xml:space="preserve"> parallel-search 1 2</v>
      </c>
      <c r="G1004" s="3">
        <v>6.875</v>
      </c>
    </row>
    <row r="1005" spans="1:7" x14ac:dyDescent="0.25">
      <c r="A1005" s="2">
        <v>0</v>
      </c>
      <c r="B1005" s="2" t="s">
        <v>20</v>
      </c>
      <c r="C1005" s="2">
        <v>1</v>
      </c>
      <c r="D1005" s="2">
        <v>2</v>
      </c>
      <c r="F1005" t="str">
        <f>CONCATENATE(B1005," ",C1005, " ",D1005)</f>
        <v xml:space="preserve"> parallel-search 1 2</v>
      </c>
      <c r="G1005" s="3">
        <v>0.66</v>
      </c>
    </row>
    <row r="1006" spans="1:7" x14ac:dyDescent="0.25">
      <c r="A1006" s="2">
        <v>0</v>
      </c>
      <c r="B1006" s="2" t="s">
        <v>20</v>
      </c>
      <c r="C1006" s="2">
        <v>1</v>
      </c>
      <c r="D1006" s="2">
        <v>2</v>
      </c>
      <c r="F1006" t="str">
        <f>CONCATENATE(B1006," ",C1006, " ",D1006)</f>
        <v xml:space="preserve"> parallel-search 1 2</v>
      </c>
      <c r="G1006" s="3">
        <v>1.895</v>
      </c>
    </row>
    <row r="1007" spans="1:7" x14ac:dyDescent="0.25">
      <c r="A1007" s="2">
        <v>0</v>
      </c>
      <c r="B1007" s="2" t="s">
        <v>20</v>
      </c>
      <c r="C1007" s="2">
        <v>1</v>
      </c>
      <c r="D1007" s="2">
        <v>2</v>
      </c>
      <c r="F1007" t="str">
        <f>CONCATENATE(B1007," ",C1007, " ",D1007)</f>
        <v xml:space="preserve"> parallel-search 1 2</v>
      </c>
      <c r="G1007" s="3">
        <v>7.0549999999999997</v>
      </c>
    </row>
    <row r="1008" spans="1:7" x14ac:dyDescent="0.25">
      <c r="A1008" s="2">
        <v>0</v>
      </c>
      <c r="B1008" s="2" t="s">
        <v>20</v>
      </c>
      <c r="C1008" s="2">
        <v>1</v>
      </c>
      <c r="D1008" s="2">
        <v>2</v>
      </c>
      <c r="F1008" t="str">
        <f>CONCATENATE(B1008," ",C1008, " ",D1008)</f>
        <v xml:space="preserve"> parallel-search 1 2</v>
      </c>
      <c r="G1008" s="3">
        <v>1.56</v>
      </c>
    </row>
    <row r="1009" spans="1:7" x14ac:dyDescent="0.25">
      <c r="A1009" s="2">
        <v>0</v>
      </c>
      <c r="B1009" s="2" t="s">
        <v>20</v>
      </c>
      <c r="C1009" s="2">
        <v>1</v>
      </c>
      <c r="D1009" s="2">
        <v>2</v>
      </c>
      <c r="F1009" t="str">
        <f>CONCATENATE(B1009," ",C1009, " ",D1009)</f>
        <v xml:space="preserve"> parallel-search 1 2</v>
      </c>
      <c r="G1009" s="3">
        <v>1.96</v>
      </c>
    </row>
    <row r="1010" spans="1:7" x14ac:dyDescent="0.25">
      <c r="A1010" s="2">
        <v>0</v>
      </c>
      <c r="B1010" s="2" t="s">
        <v>20</v>
      </c>
      <c r="C1010" s="2">
        <v>1</v>
      </c>
      <c r="D1010" s="2">
        <v>2</v>
      </c>
      <c r="F1010" t="str">
        <f>CONCATENATE(B1010," ",C1010, " ",D1010)</f>
        <v xml:space="preserve"> parallel-search 1 2</v>
      </c>
      <c r="G1010" s="3">
        <v>7.3250000000000002</v>
      </c>
    </row>
    <row r="1011" spans="1:7" x14ac:dyDescent="0.25">
      <c r="A1011" s="2">
        <v>0</v>
      </c>
      <c r="B1011" s="2" t="s">
        <v>20</v>
      </c>
      <c r="C1011" s="2">
        <v>1</v>
      </c>
      <c r="D1011" s="2">
        <v>2</v>
      </c>
      <c r="F1011" t="str">
        <f>CONCATENATE(B1011," ",C1011, " ",D1011)</f>
        <v xml:space="preserve"> parallel-search 1 2</v>
      </c>
      <c r="G1011" s="3">
        <v>2.9</v>
      </c>
    </row>
    <row r="1012" spans="1:7" x14ac:dyDescent="0.25">
      <c r="A1012" s="2">
        <v>0</v>
      </c>
      <c r="B1012" s="2" t="s">
        <v>20</v>
      </c>
      <c r="C1012" s="2">
        <v>1</v>
      </c>
      <c r="D1012" s="2">
        <v>2</v>
      </c>
      <c r="F1012" t="str">
        <f>CONCATENATE(B1012," ",C1012, " ",D1012)</f>
        <v xml:space="preserve"> parallel-search 1 2</v>
      </c>
      <c r="G1012" s="3">
        <v>2.9950000000000001</v>
      </c>
    </row>
    <row r="1013" spans="1:7" x14ac:dyDescent="0.25">
      <c r="A1013" s="2">
        <v>0</v>
      </c>
      <c r="B1013" s="2" t="s">
        <v>20</v>
      </c>
      <c r="C1013" s="2">
        <v>1</v>
      </c>
      <c r="D1013" s="2">
        <v>2</v>
      </c>
      <c r="F1013" t="str">
        <f>CONCATENATE(B1013," ",C1013, " ",D1013)</f>
        <v xml:space="preserve"> parallel-search 1 2</v>
      </c>
      <c r="G1013" s="3">
        <v>5.8250000000000002</v>
      </c>
    </row>
    <row r="1014" spans="1:7" x14ac:dyDescent="0.25">
      <c r="A1014" s="2">
        <v>0</v>
      </c>
      <c r="B1014" s="2" t="s">
        <v>20</v>
      </c>
      <c r="C1014" s="2">
        <v>1</v>
      </c>
      <c r="D1014" s="2">
        <v>2</v>
      </c>
      <c r="F1014" t="str">
        <f>CONCATENATE(B1014," ",C1014, " ",D1014)</f>
        <v xml:space="preserve"> parallel-search 1 2</v>
      </c>
      <c r="G1014" s="3">
        <v>2.855</v>
      </c>
    </row>
    <row r="1015" spans="1:7" x14ac:dyDescent="0.25">
      <c r="A1015" s="2">
        <v>0</v>
      </c>
      <c r="B1015" s="2" t="s">
        <v>20</v>
      </c>
      <c r="C1015" s="2">
        <v>1</v>
      </c>
      <c r="D1015" s="2">
        <v>2</v>
      </c>
      <c r="F1015" t="str">
        <f>CONCATENATE(B1015," ",C1015, " ",D1015)</f>
        <v xml:space="preserve"> parallel-search 1 2</v>
      </c>
      <c r="G1015" s="3">
        <v>3.1</v>
      </c>
    </row>
    <row r="1016" spans="1:7" x14ac:dyDescent="0.25">
      <c r="A1016" s="2">
        <v>0</v>
      </c>
      <c r="B1016" s="2" t="s">
        <v>20</v>
      </c>
      <c r="C1016" s="2">
        <v>1</v>
      </c>
      <c r="D1016" s="2">
        <v>2</v>
      </c>
      <c r="F1016" t="str">
        <f>CONCATENATE(B1016," ",C1016, " ",D1016)</f>
        <v xml:space="preserve"> parallel-search 1 2</v>
      </c>
      <c r="G1016" s="3">
        <v>7.7149999999999999</v>
      </c>
    </row>
    <row r="1017" spans="1:7" x14ac:dyDescent="0.25">
      <c r="A1017" s="2">
        <v>0</v>
      </c>
      <c r="B1017" s="2" t="s">
        <v>20</v>
      </c>
      <c r="C1017" s="2">
        <v>1</v>
      </c>
      <c r="D1017" s="2">
        <v>2</v>
      </c>
      <c r="F1017" t="str">
        <f>CONCATENATE(B1017," ",C1017, " ",D1017)</f>
        <v xml:space="preserve"> parallel-search 1 2</v>
      </c>
      <c r="G1017" s="3">
        <v>3.11</v>
      </c>
    </row>
    <row r="1018" spans="1:7" x14ac:dyDescent="0.25">
      <c r="A1018" s="2">
        <v>0</v>
      </c>
      <c r="B1018" s="2" t="s">
        <v>20</v>
      </c>
      <c r="C1018" s="2">
        <v>1</v>
      </c>
      <c r="D1018" s="2">
        <v>2</v>
      </c>
      <c r="F1018" t="str">
        <f>CONCATENATE(B1018," ",C1018, " ",D1018)</f>
        <v xml:space="preserve"> parallel-search 1 2</v>
      </c>
      <c r="G1018" s="3">
        <v>4.46</v>
      </c>
    </row>
    <row r="1019" spans="1:7" x14ac:dyDescent="0.25">
      <c r="A1019" s="2">
        <v>0</v>
      </c>
      <c r="B1019" s="2" t="s">
        <v>20</v>
      </c>
      <c r="C1019" s="2">
        <v>1</v>
      </c>
      <c r="D1019" s="2">
        <v>2</v>
      </c>
      <c r="F1019" t="str">
        <f>CONCATENATE(B1019," ",C1019, " ",D1019)</f>
        <v xml:space="preserve"> parallel-search 1 2</v>
      </c>
      <c r="G1019" s="3">
        <v>6.875</v>
      </c>
    </row>
    <row r="1020" spans="1:7" x14ac:dyDescent="0.25">
      <c r="A1020" s="2">
        <v>0</v>
      </c>
      <c r="B1020" s="2" t="s">
        <v>20</v>
      </c>
      <c r="C1020" s="2">
        <v>1</v>
      </c>
      <c r="D1020" s="2">
        <v>2</v>
      </c>
      <c r="F1020" t="str">
        <f>CONCATENATE(B1020," ",C1020, " ",D1020)</f>
        <v xml:space="preserve"> parallel-search 1 2</v>
      </c>
      <c r="G1020" s="3">
        <v>2.2999999999999998</v>
      </c>
    </row>
    <row r="1021" spans="1:7" x14ac:dyDescent="0.25">
      <c r="A1021" s="2">
        <v>0</v>
      </c>
      <c r="B1021" s="2" t="s">
        <v>20</v>
      </c>
      <c r="C1021" s="2">
        <v>1</v>
      </c>
      <c r="D1021" s="2">
        <v>2</v>
      </c>
      <c r="F1021" t="str">
        <f>CONCATENATE(B1021," ",C1021, " ",D1021)</f>
        <v xml:space="preserve"> parallel-search 1 2</v>
      </c>
      <c r="G1021" s="3">
        <v>2.0750000000000002</v>
      </c>
    </row>
    <row r="1022" spans="1:7" x14ac:dyDescent="0.25">
      <c r="A1022" s="2">
        <v>0</v>
      </c>
      <c r="B1022" s="2" t="s">
        <v>20</v>
      </c>
      <c r="C1022" s="2">
        <v>1</v>
      </c>
      <c r="D1022" s="2">
        <v>2</v>
      </c>
      <c r="F1022" t="str">
        <f>CONCATENATE(B1022," ",C1022, " ",D1022)</f>
        <v xml:space="preserve"> parallel-search 1 2</v>
      </c>
      <c r="G1022" s="3">
        <v>5.5650000000000004</v>
      </c>
    </row>
    <row r="1023" spans="1:7" x14ac:dyDescent="0.25">
      <c r="A1023" s="2">
        <v>0</v>
      </c>
      <c r="B1023" s="2" t="s">
        <v>20</v>
      </c>
      <c r="C1023" s="2">
        <v>1</v>
      </c>
      <c r="D1023" s="2">
        <v>2</v>
      </c>
      <c r="F1023" t="str">
        <f>CONCATENATE(B1023," ",C1023, " ",D1023)</f>
        <v xml:space="preserve"> parallel-search 1 2</v>
      </c>
      <c r="G1023" s="3">
        <v>3.19</v>
      </c>
    </row>
    <row r="1024" spans="1:7" x14ac:dyDescent="0.25">
      <c r="A1024" s="2">
        <v>0</v>
      </c>
      <c r="B1024" s="2" t="s">
        <v>20</v>
      </c>
      <c r="C1024" s="2">
        <v>1</v>
      </c>
      <c r="D1024" s="2">
        <v>2</v>
      </c>
      <c r="F1024" t="str">
        <f>CONCATENATE(B1024," ",C1024, " ",D1024)</f>
        <v xml:space="preserve"> parallel-search 1 2</v>
      </c>
      <c r="G1024" s="3">
        <v>3.24</v>
      </c>
    </row>
    <row r="1025" spans="1:7" x14ac:dyDescent="0.25">
      <c r="A1025" s="2">
        <v>0</v>
      </c>
      <c r="B1025" s="2" t="s">
        <v>20</v>
      </c>
      <c r="C1025" s="2">
        <v>1</v>
      </c>
      <c r="D1025" s="2">
        <v>2</v>
      </c>
      <c r="F1025" t="str">
        <f>CONCATENATE(B1025," ",C1025, " ",D1025)</f>
        <v xml:space="preserve"> parallel-search 1 2</v>
      </c>
      <c r="G1025" s="3">
        <v>7.0650000000000004</v>
      </c>
    </row>
    <row r="1026" spans="1:7" x14ac:dyDescent="0.25">
      <c r="A1026" s="2">
        <v>0</v>
      </c>
      <c r="B1026" s="2" t="s">
        <v>20</v>
      </c>
      <c r="C1026" s="2">
        <v>1</v>
      </c>
      <c r="D1026" s="2">
        <v>2</v>
      </c>
      <c r="F1026" t="str">
        <f>CONCATENATE(B1026," ",C1026, " ",D1026)</f>
        <v xml:space="preserve"> parallel-search 1 2</v>
      </c>
      <c r="G1026" s="3">
        <v>1.87</v>
      </c>
    </row>
    <row r="1027" spans="1:7" x14ac:dyDescent="0.25">
      <c r="A1027" s="2">
        <v>0</v>
      </c>
      <c r="B1027" s="2" t="s">
        <v>20</v>
      </c>
      <c r="C1027" s="2">
        <v>1</v>
      </c>
      <c r="D1027" s="2">
        <v>2</v>
      </c>
      <c r="F1027" t="str">
        <f>CONCATENATE(B1027," ",C1027, " ",D1027)</f>
        <v xml:space="preserve"> parallel-search 1 2</v>
      </c>
      <c r="G1027" s="3">
        <v>2.645</v>
      </c>
    </row>
    <row r="1028" spans="1:7" x14ac:dyDescent="0.25">
      <c r="A1028" s="2">
        <v>0</v>
      </c>
      <c r="B1028" s="2" t="s">
        <v>20</v>
      </c>
      <c r="C1028" s="2">
        <v>1</v>
      </c>
      <c r="D1028" s="2">
        <v>2</v>
      </c>
      <c r="F1028" t="str">
        <f>CONCATENATE(B1028," ",C1028, " ",D1028)</f>
        <v xml:space="preserve"> parallel-search 1 2</v>
      </c>
      <c r="G1028" s="3">
        <v>6.5</v>
      </c>
    </row>
    <row r="1029" spans="1:7" x14ac:dyDescent="0.25">
      <c r="A1029" s="2">
        <v>0</v>
      </c>
      <c r="B1029" s="2" t="s">
        <v>20</v>
      </c>
      <c r="C1029" s="2">
        <v>1</v>
      </c>
      <c r="D1029" s="2">
        <v>2</v>
      </c>
      <c r="F1029" t="str">
        <f>CONCATENATE(B1029," ",C1029, " ",D1029)</f>
        <v xml:space="preserve"> parallel-search 1 2</v>
      </c>
      <c r="G1029" s="3">
        <v>2.79</v>
      </c>
    </row>
    <row r="1030" spans="1:7" x14ac:dyDescent="0.25">
      <c r="A1030" s="2">
        <v>0</v>
      </c>
      <c r="B1030" s="2" t="s">
        <v>20</v>
      </c>
      <c r="C1030" s="2">
        <v>1</v>
      </c>
      <c r="D1030" s="2">
        <v>2</v>
      </c>
      <c r="F1030" t="str">
        <f>CONCATENATE(B1030," ",C1030, " ",D1030)</f>
        <v xml:space="preserve"> parallel-search 1 2</v>
      </c>
      <c r="G1030" s="3">
        <v>3.54</v>
      </c>
    </row>
    <row r="1031" spans="1:7" x14ac:dyDescent="0.25">
      <c r="A1031" s="2">
        <v>0</v>
      </c>
      <c r="B1031" s="2" t="s">
        <v>20</v>
      </c>
      <c r="C1031" s="2">
        <v>1</v>
      </c>
      <c r="D1031" s="2">
        <v>2</v>
      </c>
      <c r="F1031" t="str">
        <f>CONCATENATE(B1031," ",C1031, " ",D1031)</f>
        <v xml:space="preserve"> parallel-search 1 2</v>
      </c>
      <c r="G1031" s="3">
        <v>5.1749999999999998</v>
      </c>
    </row>
    <row r="1032" spans="1:7" x14ac:dyDescent="0.25">
      <c r="A1032" s="2">
        <v>0</v>
      </c>
      <c r="B1032" s="2" t="s">
        <v>20</v>
      </c>
      <c r="C1032" s="2">
        <v>1</v>
      </c>
      <c r="D1032" s="2">
        <v>2</v>
      </c>
      <c r="F1032" t="str">
        <f>CONCATENATE(B1032," ",C1032, " ",D1032)</f>
        <v xml:space="preserve"> parallel-search 1 2</v>
      </c>
      <c r="G1032" s="3">
        <v>1.6850000000000001</v>
      </c>
    </row>
    <row r="1033" spans="1:7" x14ac:dyDescent="0.25">
      <c r="A1033" s="2">
        <v>0</v>
      </c>
      <c r="B1033" s="2" t="s">
        <v>20</v>
      </c>
      <c r="C1033" s="2">
        <v>1</v>
      </c>
      <c r="D1033" s="2">
        <v>2</v>
      </c>
      <c r="F1033" t="str">
        <f>CONCATENATE(B1033," ",C1033, " ",D1033)</f>
        <v xml:space="preserve"> parallel-search 1 2</v>
      </c>
      <c r="G1033" s="3">
        <v>2.41</v>
      </c>
    </row>
    <row r="1034" spans="1:7" x14ac:dyDescent="0.25">
      <c r="A1034" s="2">
        <v>0</v>
      </c>
      <c r="B1034" s="2" t="s">
        <v>20</v>
      </c>
      <c r="C1034" s="2">
        <v>1</v>
      </c>
      <c r="D1034" s="2">
        <v>2</v>
      </c>
      <c r="F1034" t="str">
        <f>CONCATENATE(B1034," ",C1034, " ",D1034)</f>
        <v xml:space="preserve"> parallel-search 1 2</v>
      </c>
      <c r="G1034" s="3">
        <v>7.13</v>
      </c>
    </row>
    <row r="1035" spans="1:7" x14ac:dyDescent="0.25">
      <c r="A1035" s="2">
        <v>0</v>
      </c>
      <c r="B1035" s="2" t="s">
        <v>20</v>
      </c>
      <c r="C1035" s="2">
        <v>1</v>
      </c>
      <c r="D1035" s="2">
        <v>2</v>
      </c>
      <c r="F1035" t="str">
        <f>CONCATENATE(B1035," ",C1035, " ",D1035)</f>
        <v xml:space="preserve"> parallel-search 1 2</v>
      </c>
      <c r="G1035" s="3">
        <v>2.4750000000000001</v>
      </c>
    </row>
    <row r="1036" spans="1:7" x14ac:dyDescent="0.25">
      <c r="A1036" s="2">
        <v>0</v>
      </c>
      <c r="B1036" s="2" t="s">
        <v>20</v>
      </c>
      <c r="C1036" s="2">
        <v>1</v>
      </c>
      <c r="D1036" s="2">
        <v>2</v>
      </c>
      <c r="F1036" t="str">
        <f>CONCATENATE(B1036," ",C1036, " ",D1036)</f>
        <v xml:space="preserve"> parallel-search 1 2</v>
      </c>
      <c r="G1036" s="3">
        <v>3.0649999999999999</v>
      </c>
    </row>
    <row r="1037" spans="1:7" x14ac:dyDescent="0.25">
      <c r="A1037" s="2">
        <v>0</v>
      </c>
      <c r="B1037" s="2" t="s">
        <v>20</v>
      </c>
      <c r="C1037" s="2">
        <v>1</v>
      </c>
      <c r="D1037" s="2">
        <v>2</v>
      </c>
      <c r="F1037" t="str">
        <f>CONCATENATE(B1037," ",C1037, " ",D1037)</f>
        <v xml:space="preserve"> parallel-search 1 2</v>
      </c>
      <c r="G1037" s="3">
        <v>7.1449999999999996</v>
      </c>
    </row>
    <row r="1038" spans="1:7" x14ac:dyDescent="0.25">
      <c r="A1038" s="2">
        <v>0</v>
      </c>
      <c r="B1038" s="2" t="s">
        <v>20</v>
      </c>
      <c r="C1038" s="2">
        <v>1</v>
      </c>
      <c r="D1038" s="2">
        <v>2</v>
      </c>
      <c r="F1038" t="str">
        <f>CONCATENATE(B1038," ",C1038, " ",D1038)</f>
        <v xml:space="preserve"> parallel-search 1 2</v>
      </c>
      <c r="G1038" s="3">
        <v>3.38</v>
      </c>
    </row>
    <row r="1039" spans="1:7" x14ac:dyDescent="0.25">
      <c r="A1039" s="2">
        <v>0</v>
      </c>
      <c r="B1039" s="2" t="s">
        <v>20</v>
      </c>
      <c r="C1039" s="2">
        <v>1</v>
      </c>
      <c r="D1039" s="2">
        <v>2</v>
      </c>
      <c r="F1039" t="str">
        <f>CONCATENATE(B1039," ",C1039, " ",D1039)</f>
        <v xml:space="preserve"> parallel-search 1 2</v>
      </c>
      <c r="G1039" s="3">
        <v>3.05</v>
      </c>
    </row>
    <row r="1040" spans="1:7" x14ac:dyDescent="0.25">
      <c r="A1040" s="2">
        <v>0</v>
      </c>
      <c r="B1040" s="2" t="s">
        <v>20</v>
      </c>
      <c r="C1040" s="2">
        <v>1</v>
      </c>
      <c r="D1040" s="2">
        <v>2</v>
      </c>
      <c r="F1040" t="str">
        <f>CONCATENATE(B1040," ",C1040, " ",D1040)</f>
        <v xml:space="preserve"> parallel-search 1 2</v>
      </c>
      <c r="G1040" s="3">
        <v>8.3949999999999996</v>
      </c>
    </row>
    <row r="1041" spans="1:7" x14ac:dyDescent="0.25">
      <c r="A1041" s="2">
        <v>0</v>
      </c>
      <c r="B1041" s="2" t="s">
        <v>20</v>
      </c>
      <c r="C1041" s="2">
        <v>1</v>
      </c>
      <c r="D1041" s="2">
        <v>2</v>
      </c>
      <c r="F1041" t="str">
        <f>CONCATENATE(B1041," ",C1041, " ",D1041)</f>
        <v xml:space="preserve"> parallel-search 1 2</v>
      </c>
      <c r="G1041" s="3">
        <v>2.3149999999999999</v>
      </c>
    </row>
    <row r="1042" spans="1:7" x14ac:dyDescent="0.25">
      <c r="A1042" s="2">
        <v>0</v>
      </c>
      <c r="B1042" s="2" t="s">
        <v>20</v>
      </c>
      <c r="C1042" s="2">
        <v>1</v>
      </c>
      <c r="D1042" s="2">
        <v>2</v>
      </c>
      <c r="F1042" t="str">
        <f>CONCATENATE(B1042," ",C1042, " ",D1042)</f>
        <v xml:space="preserve"> parallel-search 1 2</v>
      </c>
      <c r="G1042" s="3">
        <v>2.89</v>
      </c>
    </row>
    <row r="1043" spans="1:7" x14ac:dyDescent="0.25">
      <c r="A1043" s="2">
        <v>0</v>
      </c>
      <c r="B1043" s="2" t="s">
        <v>20</v>
      </c>
      <c r="C1043" s="2">
        <v>1</v>
      </c>
      <c r="D1043" s="2">
        <v>2</v>
      </c>
      <c r="F1043" t="str">
        <f>CONCATENATE(B1043," ",C1043, " ",D1043)</f>
        <v xml:space="preserve"> parallel-search 1 2</v>
      </c>
      <c r="G1043" s="3">
        <v>5.96</v>
      </c>
    </row>
    <row r="1044" spans="1:7" x14ac:dyDescent="0.25">
      <c r="A1044" s="2">
        <v>0</v>
      </c>
      <c r="B1044" s="2" t="s">
        <v>20</v>
      </c>
      <c r="C1044" s="2">
        <v>1</v>
      </c>
      <c r="D1044" s="2">
        <v>2</v>
      </c>
      <c r="F1044" t="str">
        <f>CONCATENATE(B1044," ",C1044, " ",D1044)</f>
        <v xml:space="preserve"> parallel-search 1 2</v>
      </c>
      <c r="G1044" s="3">
        <v>2.9049999999999998</v>
      </c>
    </row>
    <row r="1045" spans="1:7" x14ac:dyDescent="0.25">
      <c r="A1045" s="2">
        <v>0</v>
      </c>
      <c r="B1045" s="2" t="s">
        <v>20</v>
      </c>
      <c r="C1045" s="2">
        <v>1</v>
      </c>
      <c r="D1045" s="2">
        <v>2</v>
      </c>
      <c r="F1045" t="str">
        <f>CONCATENATE(B1045," ",C1045, " ",D1045)</f>
        <v xml:space="preserve"> parallel-search 1 2</v>
      </c>
      <c r="G1045" s="3">
        <v>3.7050000000000001</v>
      </c>
    </row>
    <row r="1046" spans="1:7" x14ac:dyDescent="0.25">
      <c r="A1046" s="2">
        <v>0</v>
      </c>
      <c r="B1046" s="2" t="s">
        <v>20</v>
      </c>
      <c r="C1046" s="2">
        <v>1</v>
      </c>
      <c r="D1046" s="2">
        <v>2</v>
      </c>
      <c r="F1046" t="str">
        <f>CONCATENATE(B1046," ",C1046, " ",D1046)</f>
        <v xml:space="preserve"> parallel-search 1 2</v>
      </c>
      <c r="G1046" s="3">
        <v>7.81</v>
      </c>
    </row>
    <row r="1047" spans="1:7" x14ac:dyDescent="0.25">
      <c r="A1047" s="2">
        <v>0</v>
      </c>
      <c r="B1047" s="2" t="s">
        <v>20</v>
      </c>
      <c r="C1047" s="2">
        <v>1</v>
      </c>
      <c r="D1047" s="2">
        <v>2</v>
      </c>
      <c r="F1047" t="str">
        <f>CONCATENATE(B1047," ",C1047, " ",D1047)</f>
        <v xml:space="preserve"> parallel-search 1 2</v>
      </c>
      <c r="G1047" s="3">
        <v>3.145</v>
      </c>
    </row>
    <row r="1048" spans="1:7" x14ac:dyDescent="0.25">
      <c r="A1048" s="2">
        <v>0</v>
      </c>
      <c r="B1048" s="2" t="s">
        <v>20</v>
      </c>
      <c r="C1048" s="2">
        <v>1</v>
      </c>
      <c r="D1048" s="2">
        <v>2</v>
      </c>
      <c r="F1048" t="str">
        <f>CONCATENATE(B1048," ",C1048, " ",D1048)</f>
        <v xml:space="preserve"> parallel-search 1 2</v>
      </c>
      <c r="G1048" s="3">
        <v>3.3450000000000002</v>
      </c>
    </row>
    <row r="1049" spans="1:7" x14ac:dyDescent="0.25">
      <c r="A1049" s="2">
        <v>0</v>
      </c>
      <c r="B1049" s="2" t="s">
        <v>20</v>
      </c>
      <c r="C1049" s="2">
        <v>1</v>
      </c>
      <c r="D1049" s="2">
        <v>2</v>
      </c>
      <c r="F1049" t="str">
        <f>CONCATENATE(B1049," ",C1049, " ",D1049)</f>
        <v xml:space="preserve"> parallel-search 1 2</v>
      </c>
      <c r="G1049" s="3">
        <v>6.11</v>
      </c>
    </row>
    <row r="1050" spans="1:7" x14ac:dyDescent="0.25">
      <c r="A1050" s="2">
        <v>0</v>
      </c>
      <c r="B1050" s="2" t="s">
        <v>20</v>
      </c>
      <c r="C1050" s="2">
        <v>1</v>
      </c>
      <c r="D1050" s="2">
        <v>2</v>
      </c>
      <c r="F1050" t="str">
        <f>CONCATENATE(B1050," ",C1050, " ",D1050)</f>
        <v xml:space="preserve"> parallel-search 1 2</v>
      </c>
      <c r="G1050" s="3">
        <v>1.7549999999999999</v>
      </c>
    </row>
    <row r="1051" spans="1:7" x14ac:dyDescent="0.25">
      <c r="A1051" s="2">
        <v>0</v>
      </c>
      <c r="B1051" s="2" t="s">
        <v>20</v>
      </c>
      <c r="C1051" s="2">
        <v>1</v>
      </c>
      <c r="D1051" s="2">
        <v>2</v>
      </c>
      <c r="F1051" t="str">
        <f>CONCATENATE(B1051," ",C1051, " ",D1051)</f>
        <v xml:space="preserve"> parallel-search 1 2</v>
      </c>
      <c r="G1051" s="3">
        <v>1.38</v>
      </c>
    </row>
    <row r="1052" spans="1:7" x14ac:dyDescent="0.25">
      <c r="A1052" s="2">
        <v>0</v>
      </c>
      <c r="B1052" s="2" t="s">
        <v>20</v>
      </c>
      <c r="C1052" s="2">
        <v>1</v>
      </c>
      <c r="D1052" s="2">
        <v>4</v>
      </c>
      <c r="F1052" t="str">
        <f>CONCATENATE(B1052," ",C1052, " ",D1052)</f>
        <v xml:space="preserve"> parallel-search 1 4</v>
      </c>
      <c r="G1052" s="3">
        <v>6.6325000000000003</v>
      </c>
    </row>
    <row r="1053" spans="1:7" x14ac:dyDescent="0.25">
      <c r="A1053" s="2">
        <v>0</v>
      </c>
      <c r="B1053" s="2" t="s">
        <v>20</v>
      </c>
      <c r="C1053" s="2">
        <v>1</v>
      </c>
      <c r="D1053" s="2">
        <v>4</v>
      </c>
      <c r="F1053" t="str">
        <f>CONCATENATE(B1053," ",C1053, " ",D1053)</f>
        <v xml:space="preserve"> parallel-search 1 4</v>
      </c>
      <c r="G1053" s="3">
        <v>2.5625</v>
      </c>
    </row>
    <row r="1054" spans="1:7" x14ac:dyDescent="0.25">
      <c r="A1054" s="2">
        <v>0</v>
      </c>
      <c r="B1054" s="2" t="s">
        <v>20</v>
      </c>
      <c r="C1054" s="2">
        <v>1</v>
      </c>
      <c r="D1054" s="2">
        <v>4</v>
      </c>
      <c r="F1054" t="str">
        <f>CONCATENATE(B1054," ",C1054, " ",D1054)</f>
        <v xml:space="preserve"> parallel-search 1 4</v>
      </c>
      <c r="G1054" s="3">
        <v>2.7650000000000001</v>
      </c>
    </row>
    <row r="1055" spans="1:7" x14ac:dyDescent="0.25">
      <c r="A1055" s="2">
        <v>0</v>
      </c>
      <c r="B1055" s="2" t="s">
        <v>20</v>
      </c>
      <c r="C1055" s="2">
        <v>1</v>
      </c>
      <c r="D1055" s="2">
        <v>4</v>
      </c>
      <c r="F1055" t="str">
        <f>CONCATENATE(B1055," ",C1055, " ",D1055)</f>
        <v xml:space="preserve"> parallel-search 1 4</v>
      </c>
      <c r="G1055" s="3">
        <v>7.2575000000000003</v>
      </c>
    </row>
    <row r="1056" spans="1:7" x14ac:dyDescent="0.25">
      <c r="A1056" s="2">
        <v>0</v>
      </c>
      <c r="B1056" s="2" t="s">
        <v>20</v>
      </c>
      <c r="C1056" s="2">
        <v>1</v>
      </c>
      <c r="D1056" s="2">
        <v>4</v>
      </c>
      <c r="F1056" t="str">
        <f>CONCATENATE(B1056," ",C1056, " ",D1056)</f>
        <v xml:space="preserve"> parallel-search 1 4</v>
      </c>
      <c r="G1056" s="3">
        <v>2.4700000000000002</v>
      </c>
    </row>
    <row r="1057" spans="1:7" x14ac:dyDescent="0.25">
      <c r="A1057" s="2">
        <v>0</v>
      </c>
      <c r="B1057" s="2" t="s">
        <v>20</v>
      </c>
      <c r="C1057" s="2">
        <v>1</v>
      </c>
      <c r="D1057" s="2">
        <v>4</v>
      </c>
      <c r="F1057" t="str">
        <f>CONCATENATE(B1057," ",C1057, " ",D1057)</f>
        <v xml:space="preserve"> parallel-search 1 4</v>
      </c>
      <c r="G1057" s="3">
        <v>3.5625</v>
      </c>
    </row>
    <row r="1058" spans="1:7" x14ac:dyDescent="0.25">
      <c r="A1058" s="2">
        <v>0</v>
      </c>
      <c r="B1058" s="2" t="s">
        <v>20</v>
      </c>
      <c r="C1058" s="2">
        <v>1</v>
      </c>
      <c r="D1058" s="2">
        <v>4</v>
      </c>
      <c r="F1058" t="str">
        <f>CONCATENATE(B1058," ",C1058, " ",D1058)</f>
        <v xml:space="preserve"> parallel-search 1 4</v>
      </c>
      <c r="G1058" s="3">
        <v>4.8324999999999996</v>
      </c>
    </row>
    <row r="1059" spans="1:7" x14ac:dyDescent="0.25">
      <c r="A1059" s="2">
        <v>0</v>
      </c>
      <c r="B1059" s="2" t="s">
        <v>20</v>
      </c>
      <c r="C1059" s="2">
        <v>1</v>
      </c>
      <c r="D1059" s="2">
        <v>4</v>
      </c>
      <c r="F1059" t="str">
        <f>CONCATENATE(B1059," ",C1059, " ",D1059)</f>
        <v xml:space="preserve"> parallel-search 1 4</v>
      </c>
      <c r="G1059" s="3">
        <v>2.3424999999999998</v>
      </c>
    </row>
    <row r="1060" spans="1:7" x14ac:dyDescent="0.25">
      <c r="A1060" s="2">
        <v>0</v>
      </c>
      <c r="B1060" s="2" t="s">
        <v>20</v>
      </c>
      <c r="C1060" s="2">
        <v>1</v>
      </c>
      <c r="D1060" s="2">
        <v>4</v>
      </c>
      <c r="F1060" t="str">
        <f>CONCATENATE(B1060," ",C1060, " ",D1060)</f>
        <v xml:space="preserve"> parallel-search 1 4</v>
      </c>
      <c r="G1060" s="3">
        <v>2.99</v>
      </c>
    </row>
    <row r="1061" spans="1:7" x14ac:dyDescent="0.25">
      <c r="A1061" s="2">
        <v>0</v>
      </c>
      <c r="B1061" s="2" t="s">
        <v>20</v>
      </c>
      <c r="C1061" s="2">
        <v>1</v>
      </c>
      <c r="D1061" s="2">
        <v>4</v>
      </c>
      <c r="F1061" t="str">
        <f>CONCATENATE(B1061," ",C1061, " ",D1061)</f>
        <v xml:space="preserve"> parallel-search 1 4</v>
      </c>
      <c r="G1061" s="3">
        <v>7.67</v>
      </c>
    </row>
    <row r="1062" spans="1:7" x14ac:dyDescent="0.25">
      <c r="A1062" s="2">
        <v>0</v>
      </c>
      <c r="B1062" s="2" t="s">
        <v>20</v>
      </c>
      <c r="C1062" s="2">
        <v>1</v>
      </c>
      <c r="D1062" s="2">
        <v>4</v>
      </c>
      <c r="F1062" t="str">
        <f>CONCATENATE(B1062," ",C1062, " ",D1062)</f>
        <v xml:space="preserve"> parallel-search 1 4</v>
      </c>
      <c r="G1062" s="3">
        <v>2.5249999999999999</v>
      </c>
    </row>
    <row r="1063" spans="1:7" x14ac:dyDescent="0.25">
      <c r="A1063" s="2">
        <v>0</v>
      </c>
      <c r="B1063" s="2" t="s">
        <v>20</v>
      </c>
      <c r="C1063" s="2">
        <v>1</v>
      </c>
      <c r="D1063" s="2">
        <v>4</v>
      </c>
      <c r="F1063" t="str">
        <f>CONCATENATE(B1063," ",C1063, " ",D1063)</f>
        <v xml:space="preserve"> parallel-search 1 4</v>
      </c>
      <c r="G1063" s="3">
        <v>2.83</v>
      </c>
    </row>
    <row r="1064" spans="1:7" x14ac:dyDescent="0.25">
      <c r="A1064" s="2">
        <v>0</v>
      </c>
      <c r="B1064" s="2" t="s">
        <v>20</v>
      </c>
      <c r="C1064" s="2">
        <v>1</v>
      </c>
      <c r="D1064" s="2">
        <v>4</v>
      </c>
      <c r="F1064" t="str">
        <f>CONCATENATE(B1064," ",C1064, " ",D1064)</f>
        <v xml:space="preserve"> parallel-search 1 4</v>
      </c>
      <c r="G1064" s="3">
        <v>6.2074999999999996</v>
      </c>
    </row>
    <row r="1065" spans="1:7" x14ac:dyDescent="0.25">
      <c r="A1065" s="2">
        <v>0</v>
      </c>
      <c r="B1065" s="2" t="s">
        <v>20</v>
      </c>
      <c r="C1065" s="2">
        <v>1</v>
      </c>
      <c r="D1065" s="2">
        <v>4</v>
      </c>
      <c r="F1065" t="str">
        <f>CONCATENATE(B1065," ",C1065, " ",D1065)</f>
        <v xml:space="preserve"> parallel-search 1 4</v>
      </c>
      <c r="G1065" s="3">
        <v>2.0024999999999999</v>
      </c>
    </row>
    <row r="1066" spans="1:7" x14ac:dyDescent="0.25">
      <c r="A1066" s="2">
        <v>0</v>
      </c>
      <c r="B1066" s="2" t="s">
        <v>20</v>
      </c>
      <c r="C1066" s="2">
        <v>1</v>
      </c>
      <c r="D1066" s="2">
        <v>4</v>
      </c>
      <c r="F1066" t="str">
        <f>CONCATENATE(B1066," ",C1066, " ",D1066)</f>
        <v xml:space="preserve"> parallel-search 1 4</v>
      </c>
      <c r="G1066" s="3">
        <v>2.7475000000000001</v>
      </c>
    </row>
    <row r="1067" spans="1:7" x14ac:dyDescent="0.25">
      <c r="A1067" s="2">
        <v>0</v>
      </c>
      <c r="B1067" s="2" t="s">
        <v>20</v>
      </c>
      <c r="C1067" s="2">
        <v>1</v>
      </c>
      <c r="D1067" s="2">
        <v>4</v>
      </c>
      <c r="F1067" t="str">
        <f>CONCATENATE(B1067," ",C1067, " ",D1067)</f>
        <v xml:space="preserve"> parallel-search 1 4</v>
      </c>
      <c r="G1067" s="3">
        <v>6.2050000000000001</v>
      </c>
    </row>
    <row r="1068" spans="1:7" x14ac:dyDescent="0.25">
      <c r="A1068" s="2">
        <v>0</v>
      </c>
      <c r="B1068" s="2" t="s">
        <v>20</v>
      </c>
      <c r="C1068" s="2">
        <v>1</v>
      </c>
      <c r="D1068" s="2">
        <v>4</v>
      </c>
      <c r="F1068" t="str">
        <f>CONCATENATE(B1068," ",C1068, " ",D1068)</f>
        <v xml:space="preserve"> parallel-search 1 4</v>
      </c>
      <c r="G1068" s="3">
        <v>2.1475</v>
      </c>
    </row>
    <row r="1069" spans="1:7" x14ac:dyDescent="0.25">
      <c r="A1069" s="2">
        <v>0</v>
      </c>
      <c r="B1069" s="2" t="s">
        <v>20</v>
      </c>
      <c r="C1069" s="2">
        <v>1</v>
      </c>
      <c r="D1069" s="2">
        <v>4</v>
      </c>
      <c r="F1069" t="str">
        <f>CONCATENATE(B1069," ",C1069, " ",D1069)</f>
        <v xml:space="preserve"> parallel-search 1 4</v>
      </c>
      <c r="G1069" s="3">
        <v>2.4424999999999999</v>
      </c>
    </row>
    <row r="1070" spans="1:7" x14ac:dyDescent="0.25">
      <c r="A1070" s="2">
        <v>0</v>
      </c>
      <c r="B1070" s="2" t="s">
        <v>20</v>
      </c>
      <c r="C1070" s="2">
        <v>1</v>
      </c>
      <c r="D1070" s="2">
        <v>4</v>
      </c>
      <c r="F1070" t="str">
        <f>CONCATENATE(B1070," ",C1070, " ",D1070)</f>
        <v xml:space="preserve"> parallel-search 1 4</v>
      </c>
      <c r="G1070" s="3">
        <v>8.0675000000000008</v>
      </c>
    </row>
    <row r="1071" spans="1:7" x14ac:dyDescent="0.25">
      <c r="A1071" s="2">
        <v>0</v>
      </c>
      <c r="B1071" s="2" t="s">
        <v>20</v>
      </c>
      <c r="C1071" s="2">
        <v>1</v>
      </c>
      <c r="D1071" s="2">
        <v>4</v>
      </c>
      <c r="F1071" t="str">
        <f>CONCATENATE(B1071," ",C1071, " ",D1071)</f>
        <v xml:space="preserve"> parallel-search 1 4</v>
      </c>
      <c r="G1071" s="3">
        <v>1.9550000000000001</v>
      </c>
    </row>
    <row r="1072" spans="1:7" x14ac:dyDescent="0.25">
      <c r="A1072" s="2">
        <v>0</v>
      </c>
      <c r="B1072" s="2" t="s">
        <v>20</v>
      </c>
      <c r="C1072" s="2">
        <v>1</v>
      </c>
      <c r="D1072" s="2">
        <v>4</v>
      </c>
      <c r="F1072" t="str">
        <f>CONCATENATE(B1072," ",C1072, " ",D1072)</f>
        <v xml:space="preserve"> parallel-search 1 4</v>
      </c>
      <c r="G1072" s="3">
        <v>2.0924999999999998</v>
      </c>
    </row>
    <row r="1073" spans="1:7" x14ac:dyDescent="0.25">
      <c r="A1073" s="2">
        <v>0</v>
      </c>
      <c r="B1073" s="2" t="s">
        <v>20</v>
      </c>
      <c r="C1073" s="2">
        <v>1</v>
      </c>
      <c r="D1073" s="2">
        <v>4</v>
      </c>
      <c r="F1073" t="str">
        <f>CONCATENATE(B1073," ",C1073, " ",D1073)</f>
        <v xml:space="preserve"> parallel-search 1 4</v>
      </c>
      <c r="G1073" s="3">
        <v>6.625</v>
      </c>
    </row>
    <row r="1074" spans="1:7" x14ac:dyDescent="0.25">
      <c r="A1074" s="2">
        <v>0</v>
      </c>
      <c r="B1074" s="2" t="s">
        <v>20</v>
      </c>
      <c r="C1074" s="2">
        <v>1</v>
      </c>
      <c r="D1074" s="2">
        <v>4</v>
      </c>
      <c r="F1074" t="str">
        <f>CONCATENATE(B1074," ",C1074, " ",D1074)</f>
        <v xml:space="preserve"> parallel-search 1 4</v>
      </c>
      <c r="G1074" s="3">
        <v>1.6850000000000001</v>
      </c>
    </row>
    <row r="1075" spans="1:7" x14ac:dyDescent="0.25">
      <c r="A1075" s="2">
        <v>0</v>
      </c>
      <c r="B1075" s="2" t="s">
        <v>20</v>
      </c>
      <c r="C1075" s="2">
        <v>1</v>
      </c>
      <c r="D1075" s="2">
        <v>4</v>
      </c>
      <c r="F1075" t="str">
        <f>CONCATENATE(B1075," ",C1075, " ",D1075)</f>
        <v xml:space="preserve"> parallel-search 1 4</v>
      </c>
      <c r="G1075" s="3">
        <v>2.585</v>
      </c>
    </row>
    <row r="1076" spans="1:7" x14ac:dyDescent="0.25">
      <c r="A1076" s="2">
        <v>0</v>
      </c>
      <c r="B1076" s="2" t="s">
        <v>20</v>
      </c>
      <c r="C1076" s="2">
        <v>1</v>
      </c>
      <c r="D1076" s="2">
        <v>4</v>
      </c>
      <c r="F1076" t="str">
        <f>CONCATENATE(B1076," ",C1076, " ",D1076)</f>
        <v xml:space="preserve"> parallel-search 1 4</v>
      </c>
      <c r="G1076" s="3">
        <v>6.62</v>
      </c>
    </row>
    <row r="1077" spans="1:7" x14ac:dyDescent="0.25">
      <c r="A1077" s="2">
        <v>0</v>
      </c>
      <c r="B1077" s="2" t="s">
        <v>20</v>
      </c>
      <c r="C1077" s="2">
        <v>1</v>
      </c>
      <c r="D1077" s="2">
        <v>4</v>
      </c>
      <c r="F1077" t="str">
        <f>CONCATENATE(B1077," ",C1077, " ",D1077)</f>
        <v xml:space="preserve"> parallel-search 1 4</v>
      </c>
      <c r="G1077" s="3">
        <v>2.2749999999999999</v>
      </c>
    </row>
    <row r="1078" spans="1:7" x14ac:dyDescent="0.25">
      <c r="A1078" s="2">
        <v>0</v>
      </c>
      <c r="B1078" s="2" t="s">
        <v>20</v>
      </c>
      <c r="C1078" s="2">
        <v>1</v>
      </c>
      <c r="D1078" s="2">
        <v>4</v>
      </c>
      <c r="F1078" t="str">
        <f>CONCATENATE(B1078," ",C1078, " ",D1078)</f>
        <v xml:space="preserve"> parallel-search 1 4</v>
      </c>
      <c r="G1078" s="3">
        <v>3.02</v>
      </c>
    </row>
    <row r="1079" spans="1:7" x14ac:dyDescent="0.25">
      <c r="A1079" s="2">
        <v>0</v>
      </c>
      <c r="B1079" s="2" t="s">
        <v>20</v>
      </c>
      <c r="C1079" s="2">
        <v>1</v>
      </c>
      <c r="D1079" s="2">
        <v>4</v>
      </c>
      <c r="F1079" t="str">
        <f>CONCATENATE(B1079," ",C1079, " ",D1079)</f>
        <v xml:space="preserve"> parallel-search 1 4</v>
      </c>
      <c r="G1079" s="3">
        <v>6.1725000000000003</v>
      </c>
    </row>
    <row r="1080" spans="1:7" x14ac:dyDescent="0.25">
      <c r="A1080" s="2">
        <v>0</v>
      </c>
      <c r="B1080" s="2" t="s">
        <v>20</v>
      </c>
      <c r="C1080" s="2">
        <v>1</v>
      </c>
      <c r="D1080" s="2">
        <v>4</v>
      </c>
      <c r="F1080" t="str">
        <f>CONCATENATE(B1080," ",C1080, " ",D1080)</f>
        <v xml:space="preserve"> parallel-search 1 4</v>
      </c>
      <c r="G1080" s="3">
        <v>2.9925000000000002</v>
      </c>
    </row>
    <row r="1081" spans="1:7" x14ac:dyDescent="0.25">
      <c r="A1081" s="2">
        <v>0</v>
      </c>
      <c r="B1081" s="2" t="s">
        <v>20</v>
      </c>
      <c r="C1081" s="2">
        <v>1</v>
      </c>
      <c r="D1081" s="2">
        <v>4</v>
      </c>
      <c r="F1081" t="str">
        <f>CONCATENATE(B1081," ",C1081, " ",D1081)</f>
        <v xml:space="preserve"> parallel-search 1 4</v>
      </c>
      <c r="G1081" s="3">
        <v>2.1349999999999998</v>
      </c>
    </row>
    <row r="1082" spans="1:7" x14ac:dyDescent="0.25">
      <c r="A1082" s="2">
        <v>0</v>
      </c>
      <c r="B1082" s="2" t="s">
        <v>20</v>
      </c>
      <c r="C1082" s="2">
        <v>1</v>
      </c>
      <c r="D1082" s="2">
        <v>4</v>
      </c>
      <c r="F1082" t="str">
        <f>CONCATENATE(B1082," ",C1082, " ",D1082)</f>
        <v xml:space="preserve"> parallel-search 1 4</v>
      </c>
      <c r="G1082" s="3">
        <v>6.0575000000000001</v>
      </c>
    </row>
    <row r="1083" spans="1:7" x14ac:dyDescent="0.25">
      <c r="A1083" s="2">
        <v>0</v>
      </c>
      <c r="B1083" s="2" t="s">
        <v>20</v>
      </c>
      <c r="C1083" s="2">
        <v>1</v>
      </c>
      <c r="D1083" s="2">
        <v>4</v>
      </c>
      <c r="F1083" t="str">
        <f>CONCATENATE(B1083," ",C1083, " ",D1083)</f>
        <v xml:space="preserve"> parallel-search 1 4</v>
      </c>
      <c r="G1083" s="3">
        <v>2.5099999999999998</v>
      </c>
    </row>
    <row r="1084" spans="1:7" x14ac:dyDescent="0.25">
      <c r="A1084" s="2">
        <v>0</v>
      </c>
      <c r="B1084" s="2" t="s">
        <v>20</v>
      </c>
      <c r="C1084" s="2">
        <v>1</v>
      </c>
      <c r="D1084" s="2">
        <v>4</v>
      </c>
      <c r="F1084" t="str">
        <f>CONCATENATE(B1084," ",C1084, " ",D1084)</f>
        <v xml:space="preserve"> parallel-search 1 4</v>
      </c>
      <c r="G1084" s="3">
        <v>2.88</v>
      </c>
    </row>
    <row r="1085" spans="1:7" x14ac:dyDescent="0.25">
      <c r="A1085" s="2">
        <v>0</v>
      </c>
      <c r="B1085" s="2" t="s">
        <v>20</v>
      </c>
      <c r="C1085" s="2">
        <v>1</v>
      </c>
      <c r="D1085" s="2">
        <v>4</v>
      </c>
      <c r="F1085" t="str">
        <f>CONCATENATE(B1085," ",C1085, " ",D1085)</f>
        <v xml:space="preserve"> parallel-search 1 4</v>
      </c>
      <c r="G1085" s="3">
        <v>5.62</v>
      </c>
    </row>
    <row r="1086" spans="1:7" x14ac:dyDescent="0.25">
      <c r="A1086" s="2">
        <v>0</v>
      </c>
      <c r="B1086" s="2" t="s">
        <v>20</v>
      </c>
      <c r="C1086" s="2">
        <v>1</v>
      </c>
      <c r="D1086" s="2">
        <v>4</v>
      </c>
      <c r="F1086" t="str">
        <f>CONCATENATE(B1086," ",C1086, " ",D1086)</f>
        <v xml:space="preserve"> parallel-search 1 4</v>
      </c>
      <c r="G1086" s="3">
        <v>1.6850000000000001</v>
      </c>
    </row>
    <row r="1087" spans="1:7" x14ac:dyDescent="0.25">
      <c r="A1087" s="2">
        <v>0</v>
      </c>
      <c r="B1087" s="2" t="s">
        <v>20</v>
      </c>
      <c r="C1087" s="2">
        <v>1</v>
      </c>
      <c r="D1087" s="2">
        <v>4</v>
      </c>
      <c r="F1087" t="str">
        <f>CONCATENATE(B1087," ",C1087, " ",D1087)</f>
        <v xml:space="preserve"> parallel-search 1 4</v>
      </c>
      <c r="G1087" s="3">
        <v>3.2</v>
      </c>
    </row>
    <row r="1088" spans="1:7" x14ac:dyDescent="0.25">
      <c r="A1088" s="2">
        <v>0</v>
      </c>
      <c r="B1088" s="2" t="s">
        <v>20</v>
      </c>
      <c r="C1088" s="2">
        <v>1</v>
      </c>
      <c r="D1088" s="2">
        <v>4</v>
      </c>
      <c r="F1088" t="str">
        <f>CONCATENATE(B1088," ",C1088, " ",D1088)</f>
        <v xml:space="preserve"> parallel-search 1 4</v>
      </c>
      <c r="G1088" s="3">
        <v>5.7949999999999999</v>
      </c>
    </row>
    <row r="1089" spans="1:7" x14ac:dyDescent="0.25">
      <c r="A1089" s="2">
        <v>0</v>
      </c>
      <c r="B1089" s="2" t="s">
        <v>20</v>
      </c>
      <c r="C1089" s="2">
        <v>1</v>
      </c>
      <c r="D1089" s="2">
        <v>4</v>
      </c>
      <c r="F1089" t="str">
        <f>CONCATENATE(B1089," ",C1089, " ",D1089)</f>
        <v xml:space="preserve"> parallel-search 1 4</v>
      </c>
      <c r="G1089" s="3">
        <v>3.2275</v>
      </c>
    </row>
    <row r="1090" spans="1:7" x14ac:dyDescent="0.25">
      <c r="A1090" s="2">
        <v>0</v>
      </c>
      <c r="B1090" s="2" t="s">
        <v>20</v>
      </c>
      <c r="C1090" s="2">
        <v>1</v>
      </c>
      <c r="D1090" s="2">
        <v>4</v>
      </c>
      <c r="F1090" t="str">
        <f>CONCATENATE(B1090," ",C1090, " ",D1090)</f>
        <v xml:space="preserve"> parallel-search 1 4</v>
      </c>
      <c r="G1090" s="3">
        <v>3.125</v>
      </c>
    </row>
    <row r="1091" spans="1:7" x14ac:dyDescent="0.25">
      <c r="A1091" s="2">
        <v>0</v>
      </c>
      <c r="B1091" s="2" t="s">
        <v>20</v>
      </c>
      <c r="C1091" s="2">
        <v>1</v>
      </c>
      <c r="D1091" s="2">
        <v>4</v>
      </c>
      <c r="F1091" t="str">
        <f>CONCATENATE(B1091," ",C1091, " ",D1091)</f>
        <v xml:space="preserve"> parallel-search 1 4</v>
      </c>
      <c r="G1091" s="3">
        <v>6.7675000000000001</v>
      </c>
    </row>
    <row r="1092" spans="1:7" x14ac:dyDescent="0.25">
      <c r="A1092" s="2">
        <v>0</v>
      </c>
      <c r="B1092" s="2" t="s">
        <v>20</v>
      </c>
      <c r="C1092" s="2">
        <v>1</v>
      </c>
      <c r="D1092" s="2">
        <v>4</v>
      </c>
      <c r="F1092" t="str">
        <f>CONCATENATE(B1092," ",C1092, " ",D1092)</f>
        <v xml:space="preserve"> parallel-search 1 4</v>
      </c>
      <c r="G1092" s="3">
        <v>2.6625000000000001</v>
      </c>
    </row>
    <row r="1093" spans="1:7" x14ac:dyDescent="0.25">
      <c r="A1093" s="2">
        <v>0</v>
      </c>
      <c r="B1093" s="2" t="s">
        <v>20</v>
      </c>
      <c r="C1093" s="2">
        <v>1</v>
      </c>
      <c r="D1093" s="2">
        <v>4</v>
      </c>
      <c r="F1093" t="str">
        <f>CONCATENATE(B1093," ",C1093, " ",D1093)</f>
        <v xml:space="preserve"> parallel-search 1 4</v>
      </c>
      <c r="G1093" s="3">
        <v>1.7224999999999999</v>
      </c>
    </row>
    <row r="1094" spans="1:7" x14ac:dyDescent="0.25">
      <c r="A1094" s="2">
        <v>0</v>
      </c>
      <c r="B1094" s="2" t="s">
        <v>20</v>
      </c>
      <c r="C1094" s="2">
        <v>1</v>
      </c>
      <c r="D1094" s="2">
        <v>4</v>
      </c>
      <c r="F1094" t="str">
        <f>CONCATENATE(B1094," ",C1094, " ",D1094)</f>
        <v xml:space="preserve"> parallel-search 1 4</v>
      </c>
      <c r="G1094" s="3">
        <v>5.9</v>
      </c>
    </row>
    <row r="1095" spans="1:7" x14ac:dyDescent="0.25">
      <c r="A1095" s="2">
        <v>0</v>
      </c>
      <c r="B1095" s="2" t="s">
        <v>20</v>
      </c>
      <c r="C1095" s="2">
        <v>1</v>
      </c>
      <c r="D1095" s="2">
        <v>4</v>
      </c>
      <c r="F1095" t="str">
        <f>CONCATENATE(B1095," ",C1095, " ",D1095)</f>
        <v xml:space="preserve"> parallel-search 1 4</v>
      </c>
      <c r="G1095" s="3">
        <v>1.9975000000000001</v>
      </c>
    </row>
    <row r="1096" spans="1:7" x14ac:dyDescent="0.25">
      <c r="A1096" s="2">
        <v>0</v>
      </c>
      <c r="B1096" s="2" t="s">
        <v>20</v>
      </c>
      <c r="C1096" s="2">
        <v>1</v>
      </c>
      <c r="D1096" s="2">
        <v>4</v>
      </c>
      <c r="F1096" t="str">
        <f>CONCATENATE(B1096," ",C1096, " ",D1096)</f>
        <v xml:space="preserve"> parallel-search 1 4</v>
      </c>
      <c r="G1096" s="3">
        <v>2.9175</v>
      </c>
    </row>
    <row r="1097" spans="1:7" x14ac:dyDescent="0.25">
      <c r="A1097" s="2">
        <v>0</v>
      </c>
      <c r="B1097" s="2" t="s">
        <v>20</v>
      </c>
      <c r="C1097" s="2">
        <v>1</v>
      </c>
      <c r="D1097" s="2">
        <v>4</v>
      </c>
      <c r="F1097" t="str">
        <f>CONCATENATE(B1097," ",C1097, " ",D1097)</f>
        <v xml:space="preserve"> parallel-search 1 4</v>
      </c>
      <c r="G1097" s="3">
        <v>6.2149999999999999</v>
      </c>
    </row>
    <row r="1098" spans="1:7" x14ac:dyDescent="0.25">
      <c r="A1098" s="2">
        <v>0</v>
      </c>
      <c r="B1098" s="2" t="s">
        <v>20</v>
      </c>
      <c r="C1098" s="2">
        <v>1</v>
      </c>
      <c r="D1098" s="2">
        <v>4</v>
      </c>
      <c r="F1098" t="str">
        <f>CONCATENATE(B1098," ",C1098, " ",D1098)</f>
        <v xml:space="preserve"> parallel-search 1 4</v>
      </c>
      <c r="G1098" s="3">
        <v>3.01</v>
      </c>
    </row>
    <row r="1099" spans="1:7" x14ac:dyDescent="0.25">
      <c r="A1099" s="2">
        <v>0</v>
      </c>
      <c r="B1099" s="2" t="s">
        <v>20</v>
      </c>
      <c r="C1099" s="2">
        <v>1</v>
      </c>
      <c r="D1099" s="2">
        <v>4</v>
      </c>
      <c r="F1099" t="str">
        <f>CONCATENATE(B1099," ",C1099, " ",D1099)</f>
        <v xml:space="preserve"> parallel-search 1 4</v>
      </c>
      <c r="G1099" s="3">
        <v>1.8274999999999999</v>
      </c>
    </row>
    <row r="1100" spans="1:7" x14ac:dyDescent="0.25">
      <c r="A1100" s="2">
        <v>0</v>
      </c>
      <c r="B1100" s="2" t="s">
        <v>20</v>
      </c>
      <c r="C1100" s="2">
        <v>1</v>
      </c>
      <c r="D1100" s="2">
        <v>4</v>
      </c>
      <c r="F1100" t="str">
        <f>CONCATENATE(B1100," ",C1100, " ",D1100)</f>
        <v xml:space="preserve"> parallel-search 1 4</v>
      </c>
      <c r="G1100" s="3">
        <v>5.1150000000000002</v>
      </c>
    </row>
    <row r="1101" spans="1:7" x14ac:dyDescent="0.25">
      <c r="A1101" s="2">
        <v>0</v>
      </c>
      <c r="B1101" s="2" t="s">
        <v>20</v>
      </c>
      <c r="C1101" s="2">
        <v>1</v>
      </c>
      <c r="D1101" s="2">
        <v>4</v>
      </c>
      <c r="F1101" t="str">
        <f>CONCATENATE(B1101," ",C1101, " ",D1101)</f>
        <v xml:space="preserve"> parallel-search 1 4</v>
      </c>
      <c r="G1101" s="3">
        <v>0.76</v>
      </c>
    </row>
    <row r="1102" spans="1:7" x14ac:dyDescent="0.25">
      <c r="A1102" s="2">
        <v>0</v>
      </c>
      <c r="B1102" s="2" t="s">
        <v>20</v>
      </c>
      <c r="C1102" s="2">
        <v>1</v>
      </c>
      <c r="D1102" s="2">
        <v>4</v>
      </c>
      <c r="F1102" t="str">
        <f>CONCATENATE(B1102," ",C1102, " ",D1102)</f>
        <v xml:space="preserve"> parallel-search 1 4</v>
      </c>
      <c r="G1102" s="3">
        <v>2.2250000000000001</v>
      </c>
    </row>
    <row r="1103" spans="1:7" x14ac:dyDescent="0.25">
      <c r="A1103" s="2">
        <v>0</v>
      </c>
      <c r="B1103" s="2" t="s">
        <v>20</v>
      </c>
      <c r="C1103" s="2">
        <v>1</v>
      </c>
      <c r="D1103" s="2">
        <v>4</v>
      </c>
      <c r="F1103" t="str">
        <f>CONCATENATE(B1103," ",C1103, " ",D1103)</f>
        <v xml:space="preserve"> parallel-search 1 4</v>
      </c>
      <c r="G1103" s="3">
        <v>5.76</v>
      </c>
    </row>
    <row r="1104" spans="1:7" x14ac:dyDescent="0.25">
      <c r="A1104" s="2">
        <v>0</v>
      </c>
      <c r="B1104" s="2" t="s">
        <v>20</v>
      </c>
      <c r="C1104" s="2">
        <v>1</v>
      </c>
      <c r="D1104" s="2">
        <v>4</v>
      </c>
      <c r="F1104" t="str">
        <f>CONCATENATE(B1104," ",C1104, " ",D1104)</f>
        <v xml:space="preserve"> parallel-search 1 4</v>
      </c>
      <c r="G1104" s="3">
        <v>2.105</v>
      </c>
    </row>
    <row r="1105" spans="1:7" x14ac:dyDescent="0.25">
      <c r="A1105" s="2">
        <v>0</v>
      </c>
      <c r="B1105" s="2" t="s">
        <v>20</v>
      </c>
      <c r="C1105" s="2">
        <v>1</v>
      </c>
      <c r="D1105" s="2">
        <v>4</v>
      </c>
      <c r="F1105" t="str">
        <f>CONCATENATE(B1105," ",C1105, " ",D1105)</f>
        <v xml:space="preserve"> parallel-search 1 4</v>
      </c>
      <c r="G1105" s="3">
        <v>3.5874999999999999</v>
      </c>
    </row>
    <row r="1106" spans="1:7" x14ac:dyDescent="0.25">
      <c r="A1106" s="2">
        <v>0</v>
      </c>
      <c r="B1106" s="2" t="s">
        <v>20</v>
      </c>
      <c r="C1106" s="2">
        <v>1</v>
      </c>
      <c r="D1106" s="2">
        <v>4</v>
      </c>
      <c r="F1106" t="str">
        <f>CONCATENATE(B1106," ",C1106, " ",D1106)</f>
        <v xml:space="preserve"> parallel-search 1 4</v>
      </c>
      <c r="G1106" s="3">
        <v>7.93</v>
      </c>
    </row>
    <row r="1107" spans="1:7" x14ac:dyDescent="0.25">
      <c r="A1107" s="2">
        <v>0</v>
      </c>
      <c r="B1107" s="2" t="s">
        <v>20</v>
      </c>
      <c r="C1107" s="2">
        <v>1</v>
      </c>
      <c r="D1107" s="2">
        <v>4</v>
      </c>
      <c r="F1107" t="str">
        <f>CONCATENATE(B1107," ",C1107, " ",D1107)</f>
        <v xml:space="preserve"> parallel-search 1 4</v>
      </c>
      <c r="G1107" s="3">
        <v>0.70750000000000002</v>
      </c>
    </row>
    <row r="1108" spans="1:7" x14ac:dyDescent="0.25">
      <c r="A1108" s="2">
        <v>0</v>
      </c>
      <c r="B1108" s="2" t="s">
        <v>20</v>
      </c>
      <c r="C1108" s="2">
        <v>1</v>
      </c>
      <c r="D1108" s="2">
        <v>4</v>
      </c>
      <c r="F1108" t="str">
        <f>CONCATENATE(B1108," ",C1108, " ",D1108)</f>
        <v xml:space="preserve"> parallel-search 1 4</v>
      </c>
      <c r="G1108" s="3">
        <v>4.3849999999999998</v>
      </c>
    </row>
    <row r="1109" spans="1:7" x14ac:dyDescent="0.25">
      <c r="A1109" s="2">
        <v>0</v>
      </c>
      <c r="B1109" s="2" t="s">
        <v>20</v>
      </c>
      <c r="C1109" s="2">
        <v>1</v>
      </c>
      <c r="D1109" s="2">
        <v>4</v>
      </c>
      <c r="F1109" t="str">
        <f>CONCATENATE(B1109," ",C1109, " ",D1109)</f>
        <v xml:space="preserve"> parallel-search 1 4</v>
      </c>
      <c r="G1109" s="3">
        <v>6.97</v>
      </c>
    </row>
    <row r="1110" spans="1:7" x14ac:dyDescent="0.25">
      <c r="A1110" s="2">
        <v>0</v>
      </c>
      <c r="B1110" s="2" t="s">
        <v>20</v>
      </c>
      <c r="C1110" s="2">
        <v>1</v>
      </c>
      <c r="D1110" s="2">
        <v>4</v>
      </c>
      <c r="F1110" t="str">
        <f>CONCATENATE(B1110," ",C1110, " ",D1110)</f>
        <v xml:space="preserve"> parallel-search 1 4</v>
      </c>
      <c r="G1110" s="3">
        <v>0.95</v>
      </c>
    </row>
    <row r="1111" spans="1:7" x14ac:dyDescent="0.25">
      <c r="A1111" s="2">
        <v>0</v>
      </c>
      <c r="B1111" s="2" t="s">
        <v>20</v>
      </c>
      <c r="C1111" s="2">
        <v>1</v>
      </c>
      <c r="D1111" s="2">
        <v>4</v>
      </c>
      <c r="F1111" t="str">
        <f>CONCATENATE(B1111," ",C1111, " ",D1111)</f>
        <v xml:space="preserve"> parallel-search 1 4</v>
      </c>
      <c r="G1111" s="3">
        <v>2.2949999999999999</v>
      </c>
    </row>
    <row r="1112" spans="1:7" x14ac:dyDescent="0.25">
      <c r="A1112" s="2">
        <v>0</v>
      </c>
      <c r="B1112" s="2" t="s">
        <v>20</v>
      </c>
      <c r="C1112" s="2">
        <v>1</v>
      </c>
      <c r="D1112" s="2">
        <v>4</v>
      </c>
      <c r="F1112" t="str">
        <f>CONCATENATE(B1112," ",C1112, " ",D1112)</f>
        <v xml:space="preserve"> parallel-search 1 4</v>
      </c>
      <c r="G1112" s="3">
        <v>6.18</v>
      </c>
    </row>
    <row r="1113" spans="1:7" x14ac:dyDescent="0.25">
      <c r="A1113" s="2">
        <v>0</v>
      </c>
      <c r="B1113" s="2" t="s">
        <v>20</v>
      </c>
      <c r="C1113" s="2">
        <v>1</v>
      </c>
      <c r="D1113" s="2">
        <v>4</v>
      </c>
      <c r="F1113" t="str">
        <f>CONCATENATE(B1113," ",C1113, " ",D1113)</f>
        <v xml:space="preserve"> parallel-search 1 4</v>
      </c>
      <c r="G1113" s="3">
        <v>2.0975000000000001</v>
      </c>
    </row>
    <row r="1114" spans="1:7" x14ac:dyDescent="0.25">
      <c r="A1114" s="2">
        <v>0</v>
      </c>
      <c r="B1114" s="2" t="s">
        <v>20</v>
      </c>
      <c r="C1114" s="2">
        <v>1</v>
      </c>
      <c r="D1114" s="2">
        <v>4</v>
      </c>
      <c r="F1114" t="str">
        <f>CONCATENATE(B1114," ",C1114, " ",D1114)</f>
        <v xml:space="preserve"> parallel-search 1 4</v>
      </c>
      <c r="G1114" s="3">
        <v>2.14</v>
      </c>
    </row>
    <row r="1115" spans="1:7" x14ac:dyDescent="0.25">
      <c r="A1115" s="2">
        <v>0</v>
      </c>
      <c r="B1115" s="2" t="s">
        <v>20</v>
      </c>
      <c r="C1115" s="2">
        <v>1</v>
      </c>
      <c r="D1115" s="2">
        <v>4</v>
      </c>
      <c r="F1115" t="str">
        <f>CONCATENATE(B1115," ",C1115, " ",D1115)</f>
        <v xml:space="preserve"> parallel-search 1 4</v>
      </c>
      <c r="G1115" s="3">
        <v>7.4</v>
      </c>
    </row>
    <row r="1116" spans="1:7" x14ac:dyDescent="0.25">
      <c r="A1116" s="2">
        <v>0</v>
      </c>
      <c r="B1116" s="2" t="s">
        <v>20</v>
      </c>
      <c r="C1116" s="2">
        <v>1</v>
      </c>
      <c r="D1116" s="2">
        <v>4</v>
      </c>
      <c r="F1116" t="str">
        <f>CONCATENATE(B1116," ",C1116, " ",D1116)</f>
        <v xml:space="preserve"> parallel-search 1 4</v>
      </c>
      <c r="G1116" s="3">
        <v>0.89249999999999996</v>
      </c>
    </row>
    <row r="1117" spans="1:7" x14ac:dyDescent="0.25">
      <c r="A1117" s="2">
        <v>0</v>
      </c>
      <c r="B1117" s="2" t="s">
        <v>20</v>
      </c>
      <c r="C1117" s="2">
        <v>1</v>
      </c>
      <c r="D1117" s="2">
        <v>4</v>
      </c>
      <c r="F1117" t="str">
        <f>CONCATENATE(B1117," ",C1117, " ",D1117)</f>
        <v xml:space="preserve"> parallel-search 1 4</v>
      </c>
      <c r="G1117" s="3">
        <v>1.9575</v>
      </c>
    </row>
    <row r="1118" spans="1:7" x14ac:dyDescent="0.25">
      <c r="A1118" s="2">
        <v>0</v>
      </c>
      <c r="B1118" s="2" t="s">
        <v>20</v>
      </c>
      <c r="C1118" s="2">
        <v>1</v>
      </c>
      <c r="D1118" s="2">
        <v>4</v>
      </c>
      <c r="F1118" t="str">
        <f>CONCATENATE(B1118," ",C1118, " ",D1118)</f>
        <v xml:space="preserve"> parallel-search 1 4</v>
      </c>
      <c r="G1118" s="3">
        <v>6.6475</v>
      </c>
    </row>
    <row r="1119" spans="1:7" x14ac:dyDescent="0.25">
      <c r="A1119" s="2">
        <v>0</v>
      </c>
      <c r="B1119" s="2" t="s">
        <v>20</v>
      </c>
      <c r="C1119" s="2">
        <v>1</v>
      </c>
      <c r="D1119" s="2">
        <v>4</v>
      </c>
      <c r="F1119" t="str">
        <f>CONCATENATE(B1119," ",C1119, " ",D1119)</f>
        <v xml:space="preserve"> parallel-search 1 4</v>
      </c>
      <c r="G1119" s="3">
        <v>0.82499999999999996</v>
      </c>
    </row>
    <row r="1120" spans="1:7" x14ac:dyDescent="0.25">
      <c r="A1120" s="2">
        <v>0</v>
      </c>
      <c r="B1120" s="2" t="s">
        <v>20</v>
      </c>
      <c r="C1120" s="2">
        <v>1</v>
      </c>
      <c r="D1120" s="2">
        <v>4</v>
      </c>
      <c r="F1120" t="str">
        <f>CONCATENATE(B1120," ",C1120, " ",D1120)</f>
        <v xml:space="preserve"> parallel-search 1 4</v>
      </c>
      <c r="G1120" s="3">
        <v>2.2875000000000001</v>
      </c>
    </row>
    <row r="1121" spans="1:7" x14ac:dyDescent="0.25">
      <c r="A1121" s="2">
        <v>0</v>
      </c>
      <c r="B1121" s="2" t="s">
        <v>20</v>
      </c>
      <c r="C1121" s="2">
        <v>1</v>
      </c>
      <c r="D1121" s="2">
        <v>4</v>
      </c>
      <c r="F1121" t="str">
        <f>CONCATENATE(B1121," ",C1121, " ",D1121)</f>
        <v xml:space="preserve"> parallel-search 1 4</v>
      </c>
      <c r="G1121" s="3">
        <v>6.5025000000000004</v>
      </c>
    </row>
    <row r="1122" spans="1:7" x14ac:dyDescent="0.25">
      <c r="A1122" s="2">
        <v>0</v>
      </c>
      <c r="B1122" s="2" t="s">
        <v>20</v>
      </c>
      <c r="C1122" s="2">
        <v>1</v>
      </c>
      <c r="D1122" s="2">
        <v>4</v>
      </c>
      <c r="F1122" t="str">
        <f>CONCATENATE(B1122," ",C1122, " ",D1122)</f>
        <v xml:space="preserve"> parallel-search 1 4</v>
      </c>
      <c r="G1122" s="3">
        <v>2.4624999999999999</v>
      </c>
    </row>
    <row r="1123" spans="1:7" x14ac:dyDescent="0.25">
      <c r="A1123" s="2">
        <v>0</v>
      </c>
      <c r="B1123" s="2" t="s">
        <v>20</v>
      </c>
      <c r="C1123" s="2">
        <v>1</v>
      </c>
      <c r="D1123" s="2">
        <v>4</v>
      </c>
      <c r="F1123" t="str">
        <f>CONCATENATE(B1123," ",C1123, " ",D1123)</f>
        <v xml:space="preserve"> parallel-search 1 4</v>
      </c>
      <c r="G1123" s="3">
        <v>2.3875000000000002</v>
      </c>
    </row>
    <row r="1124" spans="1:7" x14ac:dyDescent="0.25">
      <c r="A1124" s="2">
        <v>0</v>
      </c>
      <c r="B1124" s="2" t="s">
        <v>20</v>
      </c>
      <c r="C1124" s="2">
        <v>1</v>
      </c>
      <c r="D1124" s="2">
        <v>4</v>
      </c>
      <c r="F1124" t="str">
        <f>CONCATENATE(B1124," ",C1124, " ",D1124)</f>
        <v xml:space="preserve"> parallel-search 1 4</v>
      </c>
      <c r="G1124" s="3">
        <v>5.1475</v>
      </c>
    </row>
    <row r="1125" spans="1:7" x14ac:dyDescent="0.25">
      <c r="A1125" s="2">
        <v>0</v>
      </c>
      <c r="B1125" s="2" t="s">
        <v>20</v>
      </c>
      <c r="C1125" s="2">
        <v>1</v>
      </c>
      <c r="D1125" s="2">
        <v>4</v>
      </c>
      <c r="F1125" t="str">
        <f>CONCATENATE(B1125," ",C1125, " ",D1125)</f>
        <v xml:space="preserve"> parallel-search 1 4</v>
      </c>
      <c r="G1125" s="3">
        <v>1.4850000000000001</v>
      </c>
    </row>
    <row r="1126" spans="1:7" x14ac:dyDescent="0.25">
      <c r="A1126" s="2">
        <v>0</v>
      </c>
      <c r="B1126" s="2" t="s">
        <v>20</v>
      </c>
      <c r="C1126" s="2">
        <v>1</v>
      </c>
      <c r="D1126" s="2">
        <v>4</v>
      </c>
      <c r="F1126" t="str">
        <f>CONCATENATE(B1126," ",C1126, " ",D1126)</f>
        <v xml:space="preserve"> parallel-search 1 4</v>
      </c>
      <c r="G1126" s="3">
        <v>2.4474999999999998</v>
      </c>
    </row>
    <row r="1127" spans="1:7" x14ac:dyDescent="0.25">
      <c r="A1127" s="2">
        <v>0</v>
      </c>
      <c r="B1127" s="2" t="s">
        <v>20</v>
      </c>
      <c r="C1127" s="2">
        <v>1</v>
      </c>
      <c r="D1127" s="2">
        <v>4</v>
      </c>
      <c r="F1127" t="str">
        <f>CONCATENATE(B1127," ",C1127, " ",D1127)</f>
        <v xml:space="preserve"> parallel-search 1 4</v>
      </c>
      <c r="G1127" s="3">
        <v>6.3925000000000001</v>
      </c>
    </row>
    <row r="1128" spans="1:7" x14ac:dyDescent="0.25">
      <c r="A1128" s="2">
        <v>0</v>
      </c>
      <c r="B1128" s="2" t="s">
        <v>20</v>
      </c>
      <c r="C1128" s="2">
        <v>1</v>
      </c>
      <c r="D1128" s="2">
        <v>4</v>
      </c>
      <c r="F1128" t="str">
        <f>CONCATENATE(B1128," ",C1128, " ",D1128)</f>
        <v xml:space="preserve"> parallel-search 1 4</v>
      </c>
      <c r="G1128" s="3">
        <v>1.7050000000000001</v>
      </c>
    </row>
    <row r="1129" spans="1:7" x14ac:dyDescent="0.25">
      <c r="A1129" s="2">
        <v>0</v>
      </c>
      <c r="B1129" s="2" t="s">
        <v>20</v>
      </c>
      <c r="C1129" s="2">
        <v>1</v>
      </c>
      <c r="D1129" s="2">
        <v>4</v>
      </c>
      <c r="F1129" t="str">
        <f>CONCATENATE(B1129," ",C1129, " ",D1129)</f>
        <v xml:space="preserve"> parallel-search 1 4</v>
      </c>
      <c r="G1129" s="3">
        <v>2.5499999999999998</v>
      </c>
    </row>
    <row r="1130" spans="1:7" x14ac:dyDescent="0.25">
      <c r="A1130" s="2">
        <v>0</v>
      </c>
      <c r="B1130" s="2" t="s">
        <v>20</v>
      </c>
      <c r="C1130" s="2">
        <v>1</v>
      </c>
      <c r="D1130" s="2">
        <v>4</v>
      </c>
      <c r="F1130" t="str">
        <f>CONCATENATE(B1130," ",C1130, " ",D1130)</f>
        <v xml:space="preserve"> parallel-search 1 4</v>
      </c>
      <c r="G1130" s="3">
        <v>5.5975000000000001</v>
      </c>
    </row>
    <row r="1131" spans="1:7" x14ac:dyDescent="0.25">
      <c r="A1131" s="2">
        <v>0</v>
      </c>
      <c r="B1131" s="2" t="s">
        <v>20</v>
      </c>
      <c r="C1131" s="2">
        <v>1</v>
      </c>
      <c r="D1131" s="2">
        <v>4</v>
      </c>
      <c r="F1131" t="str">
        <f>CONCATENATE(B1131," ",C1131, " ",D1131)</f>
        <v xml:space="preserve"> parallel-search 1 4</v>
      </c>
      <c r="G1131" s="3">
        <v>2.5175000000000001</v>
      </c>
    </row>
    <row r="1132" spans="1:7" x14ac:dyDescent="0.25">
      <c r="A1132" s="2">
        <v>0</v>
      </c>
      <c r="B1132" s="2" t="s">
        <v>20</v>
      </c>
      <c r="C1132" s="2">
        <v>1</v>
      </c>
      <c r="D1132" s="2">
        <v>4</v>
      </c>
      <c r="F1132" t="str">
        <f>CONCATENATE(B1132," ",C1132, " ",D1132)</f>
        <v xml:space="preserve"> parallel-search 1 4</v>
      </c>
      <c r="G1132" s="3">
        <v>2.395</v>
      </c>
    </row>
    <row r="1133" spans="1:7" x14ac:dyDescent="0.25">
      <c r="A1133" s="2">
        <v>0</v>
      </c>
      <c r="B1133" s="2" t="s">
        <v>20</v>
      </c>
      <c r="C1133" s="2">
        <v>1</v>
      </c>
      <c r="D1133" s="2">
        <v>4</v>
      </c>
      <c r="F1133" t="str">
        <f>CONCATENATE(B1133," ",C1133, " ",D1133)</f>
        <v xml:space="preserve"> parallel-search 1 4</v>
      </c>
      <c r="G1133" s="3">
        <v>8.7349999999999994</v>
      </c>
    </row>
    <row r="1134" spans="1:7" x14ac:dyDescent="0.25">
      <c r="A1134" s="2">
        <v>0</v>
      </c>
      <c r="B1134" s="2" t="s">
        <v>20</v>
      </c>
      <c r="C1134" s="2">
        <v>1</v>
      </c>
      <c r="D1134" s="2">
        <v>4</v>
      </c>
      <c r="F1134" t="str">
        <f>CONCATENATE(B1134," ",C1134, " ",D1134)</f>
        <v xml:space="preserve"> parallel-search 1 4</v>
      </c>
      <c r="G1134" s="3">
        <v>2.7574999999999998</v>
      </c>
    </row>
    <row r="1135" spans="1:7" x14ac:dyDescent="0.25">
      <c r="A1135" s="2">
        <v>0</v>
      </c>
      <c r="B1135" s="2" t="s">
        <v>20</v>
      </c>
      <c r="C1135" s="2">
        <v>1</v>
      </c>
      <c r="D1135" s="2">
        <v>4</v>
      </c>
      <c r="F1135" t="str">
        <f>CONCATENATE(B1135," ",C1135, " ",D1135)</f>
        <v xml:space="preserve"> parallel-search 1 4</v>
      </c>
      <c r="G1135" s="3">
        <v>2.625</v>
      </c>
    </row>
    <row r="1136" spans="1:7" x14ac:dyDescent="0.25">
      <c r="A1136" s="2">
        <v>0</v>
      </c>
      <c r="B1136" s="2" t="s">
        <v>20</v>
      </c>
      <c r="C1136" s="2">
        <v>1</v>
      </c>
      <c r="D1136" s="2">
        <v>4</v>
      </c>
      <c r="F1136" t="str">
        <f>CONCATENATE(B1136," ",C1136, " ",D1136)</f>
        <v xml:space="preserve"> parallel-search 1 4</v>
      </c>
      <c r="G1136" s="3">
        <v>6.6675000000000004</v>
      </c>
    </row>
    <row r="1137" spans="1:7" x14ac:dyDescent="0.25">
      <c r="A1137" s="2">
        <v>0</v>
      </c>
      <c r="B1137" s="2" t="s">
        <v>20</v>
      </c>
      <c r="C1137" s="2">
        <v>1</v>
      </c>
      <c r="D1137" s="2">
        <v>4</v>
      </c>
      <c r="F1137" t="str">
        <f>CONCATENATE(B1137," ",C1137, " ",D1137)</f>
        <v xml:space="preserve"> parallel-search 1 4</v>
      </c>
      <c r="G1137" s="3">
        <v>2.7825000000000002</v>
      </c>
    </row>
    <row r="1138" spans="1:7" x14ac:dyDescent="0.25">
      <c r="A1138" s="2">
        <v>0</v>
      </c>
      <c r="B1138" s="2" t="s">
        <v>20</v>
      </c>
      <c r="C1138" s="2">
        <v>1</v>
      </c>
      <c r="D1138" s="2">
        <v>4</v>
      </c>
      <c r="F1138" t="str">
        <f>CONCATENATE(B1138," ",C1138, " ",D1138)</f>
        <v xml:space="preserve"> parallel-search 1 4</v>
      </c>
      <c r="G1138" s="3">
        <v>1.9924999999999999</v>
      </c>
    </row>
    <row r="1139" spans="1:7" x14ac:dyDescent="0.25">
      <c r="A1139" s="2">
        <v>0</v>
      </c>
      <c r="B1139" s="2" t="s">
        <v>20</v>
      </c>
      <c r="C1139" s="2">
        <v>1</v>
      </c>
      <c r="D1139" s="2">
        <v>4</v>
      </c>
      <c r="F1139" t="str">
        <f>CONCATENATE(B1139," ",C1139, " ",D1139)</f>
        <v xml:space="preserve"> parallel-search 1 4</v>
      </c>
      <c r="G1139" s="3">
        <v>7.3425000000000002</v>
      </c>
    </row>
    <row r="1140" spans="1:7" x14ac:dyDescent="0.25">
      <c r="A1140" s="2">
        <v>0</v>
      </c>
      <c r="B1140" s="2" t="s">
        <v>20</v>
      </c>
      <c r="C1140" s="2">
        <v>1</v>
      </c>
      <c r="D1140" s="2">
        <v>4</v>
      </c>
      <c r="F1140" t="str">
        <f>CONCATENATE(B1140," ",C1140, " ",D1140)</f>
        <v xml:space="preserve"> parallel-search 1 4</v>
      </c>
      <c r="G1140" s="3">
        <v>2.8050000000000002</v>
      </c>
    </row>
    <row r="1141" spans="1:7" x14ac:dyDescent="0.25">
      <c r="A1141" s="2">
        <v>0</v>
      </c>
      <c r="B1141" s="2" t="s">
        <v>20</v>
      </c>
      <c r="C1141" s="2">
        <v>1</v>
      </c>
      <c r="D1141" s="2">
        <v>4</v>
      </c>
      <c r="F1141" t="str">
        <f>CONCATENATE(B1141," ",C1141, " ",D1141)</f>
        <v xml:space="preserve"> parallel-search 1 4</v>
      </c>
      <c r="G1141" s="3">
        <v>2.4750000000000001</v>
      </c>
    </row>
    <row r="1142" spans="1:7" x14ac:dyDescent="0.25">
      <c r="A1142" s="2">
        <v>0</v>
      </c>
      <c r="B1142" s="2" t="s">
        <v>20</v>
      </c>
      <c r="C1142" s="2">
        <v>1</v>
      </c>
      <c r="D1142" s="2">
        <v>4</v>
      </c>
      <c r="F1142" t="str">
        <f>CONCATENATE(B1142," ",C1142, " ",D1142)</f>
        <v xml:space="preserve"> parallel-search 1 4</v>
      </c>
      <c r="G1142" s="3">
        <v>6.1749999999999998</v>
      </c>
    </row>
    <row r="1143" spans="1:7" x14ac:dyDescent="0.25">
      <c r="A1143" s="2">
        <v>0</v>
      </c>
      <c r="B1143" s="2" t="s">
        <v>20</v>
      </c>
      <c r="C1143" s="2">
        <v>1</v>
      </c>
      <c r="D1143" s="2">
        <v>4</v>
      </c>
      <c r="F1143" t="str">
        <f>CONCATENATE(B1143," ",C1143, " ",D1143)</f>
        <v xml:space="preserve"> parallel-search 1 4</v>
      </c>
      <c r="G1143" s="3">
        <v>2.7050000000000001</v>
      </c>
    </row>
    <row r="1144" spans="1:7" x14ac:dyDescent="0.25">
      <c r="A1144" s="2">
        <v>0</v>
      </c>
      <c r="B1144" s="2" t="s">
        <v>20</v>
      </c>
      <c r="C1144" s="2">
        <v>1</v>
      </c>
      <c r="D1144" s="2">
        <v>4</v>
      </c>
      <c r="F1144" t="str">
        <f>CONCATENATE(B1144," ",C1144, " ",D1144)</f>
        <v xml:space="preserve"> parallel-search 1 4</v>
      </c>
      <c r="G1144" s="3">
        <v>2.9975000000000001</v>
      </c>
    </row>
    <row r="1145" spans="1:7" x14ac:dyDescent="0.25">
      <c r="A1145" s="2">
        <v>0</v>
      </c>
      <c r="B1145" s="2" t="s">
        <v>20</v>
      </c>
      <c r="C1145" s="2">
        <v>1</v>
      </c>
      <c r="D1145" s="2">
        <v>4</v>
      </c>
      <c r="F1145" t="str">
        <f>CONCATENATE(B1145," ",C1145, " ",D1145)</f>
        <v xml:space="preserve"> parallel-search 1 4</v>
      </c>
      <c r="G1145" s="3">
        <v>7.0724999999999998</v>
      </c>
    </row>
    <row r="1146" spans="1:7" x14ac:dyDescent="0.25">
      <c r="A1146" s="2">
        <v>0</v>
      </c>
      <c r="B1146" s="2" t="s">
        <v>20</v>
      </c>
      <c r="C1146" s="2">
        <v>1</v>
      </c>
      <c r="D1146" s="2">
        <v>4</v>
      </c>
      <c r="F1146" t="str">
        <f>CONCATENATE(B1146," ",C1146, " ",D1146)</f>
        <v xml:space="preserve"> parallel-search 1 4</v>
      </c>
      <c r="G1146" s="3">
        <v>2.2799999999999998</v>
      </c>
    </row>
    <row r="1147" spans="1:7" x14ac:dyDescent="0.25">
      <c r="A1147" s="2">
        <v>0</v>
      </c>
      <c r="B1147" s="2" t="s">
        <v>20</v>
      </c>
      <c r="C1147" s="2">
        <v>1</v>
      </c>
      <c r="D1147" s="2">
        <v>4</v>
      </c>
      <c r="F1147" t="str">
        <f>CONCATENATE(B1147," ",C1147, " ",D1147)</f>
        <v xml:space="preserve"> parallel-search 1 4</v>
      </c>
      <c r="G1147" s="3">
        <v>2.375</v>
      </c>
    </row>
    <row r="1148" spans="1:7" x14ac:dyDescent="0.25">
      <c r="A1148" s="2">
        <v>0</v>
      </c>
      <c r="B1148" s="2" t="s">
        <v>20</v>
      </c>
      <c r="C1148" s="2">
        <v>1</v>
      </c>
      <c r="D1148" s="2">
        <v>4</v>
      </c>
      <c r="F1148" t="str">
        <f>CONCATENATE(B1148," ",C1148, " ",D1148)</f>
        <v xml:space="preserve"> parallel-search 1 4</v>
      </c>
      <c r="G1148" s="3">
        <v>6.4950000000000001</v>
      </c>
    </row>
    <row r="1149" spans="1:7" x14ac:dyDescent="0.25">
      <c r="A1149" s="2">
        <v>0</v>
      </c>
      <c r="B1149" s="2" t="s">
        <v>20</v>
      </c>
      <c r="C1149" s="2">
        <v>1</v>
      </c>
      <c r="D1149" s="2">
        <v>4</v>
      </c>
      <c r="F1149" t="str">
        <f>CONCATENATE(B1149," ",C1149, " ",D1149)</f>
        <v xml:space="preserve"> parallel-search 1 4</v>
      </c>
      <c r="G1149" s="3">
        <v>1.7</v>
      </c>
    </row>
    <row r="1150" spans="1:7" x14ac:dyDescent="0.25">
      <c r="A1150" s="2">
        <v>0</v>
      </c>
      <c r="B1150" s="2" t="s">
        <v>20</v>
      </c>
      <c r="C1150" s="2">
        <v>1</v>
      </c>
      <c r="D1150" s="2">
        <v>4</v>
      </c>
      <c r="F1150" t="str">
        <f>CONCATENATE(B1150," ",C1150, " ",D1150)</f>
        <v xml:space="preserve"> parallel-search 1 4</v>
      </c>
      <c r="G1150" s="3">
        <v>2.9325000000000001</v>
      </c>
    </row>
    <row r="1151" spans="1:7" x14ac:dyDescent="0.25">
      <c r="A1151" s="2">
        <v>0</v>
      </c>
      <c r="B1151" s="2" t="s">
        <v>20</v>
      </c>
      <c r="C1151" s="2">
        <v>1</v>
      </c>
      <c r="D1151" s="2">
        <v>4</v>
      </c>
      <c r="F1151" t="str">
        <f>CONCATENATE(B1151," ",C1151, " ",D1151)</f>
        <v xml:space="preserve"> parallel-search 1 4</v>
      </c>
      <c r="G1151" s="3">
        <v>7.2024999999999997</v>
      </c>
    </row>
    <row r="1152" spans="1:7" x14ac:dyDescent="0.25">
      <c r="A1152" s="2">
        <v>0</v>
      </c>
      <c r="B1152" s="2" t="s">
        <v>20</v>
      </c>
      <c r="C1152" s="2">
        <v>1</v>
      </c>
      <c r="D1152" s="2">
        <v>4</v>
      </c>
      <c r="F1152" t="str">
        <f>CONCATENATE(B1152," ",C1152, " ",D1152)</f>
        <v xml:space="preserve"> parallel-search 1 4</v>
      </c>
      <c r="G1152" s="3">
        <v>2.7174999999999998</v>
      </c>
    </row>
    <row r="1153" spans="1:7" x14ac:dyDescent="0.25">
      <c r="A1153" s="2">
        <v>0</v>
      </c>
      <c r="B1153" s="2" t="s">
        <v>20</v>
      </c>
      <c r="C1153" s="2">
        <v>1</v>
      </c>
      <c r="D1153" s="2">
        <v>4</v>
      </c>
      <c r="F1153" t="str">
        <f>CONCATENATE(B1153," ",C1153, " ",D1153)</f>
        <v xml:space="preserve"> parallel-search 1 4</v>
      </c>
      <c r="G1153" s="3">
        <v>2.9925000000000002</v>
      </c>
    </row>
    <row r="1154" spans="1:7" x14ac:dyDescent="0.25">
      <c r="A1154" s="2">
        <v>0</v>
      </c>
      <c r="B1154" s="2" t="s">
        <v>20</v>
      </c>
      <c r="C1154" s="2">
        <v>1</v>
      </c>
      <c r="D1154" s="2">
        <v>4</v>
      </c>
      <c r="F1154" t="str">
        <f>CONCATENATE(B1154," ",C1154, " ",D1154)</f>
        <v xml:space="preserve"> parallel-search 1 4</v>
      </c>
      <c r="G1154" s="3">
        <v>7.3724999999999996</v>
      </c>
    </row>
    <row r="1155" spans="1:7" x14ac:dyDescent="0.25">
      <c r="A1155" s="2">
        <v>0</v>
      </c>
      <c r="B1155" s="2" t="s">
        <v>20</v>
      </c>
      <c r="C1155" s="2">
        <v>1</v>
      </c>
      <c r="D1155" s="2">
        <v>4</v>
      </c>
      <c r="F1155" t="str">
        <f>CONCATENATE(B1155," ",C1155, " ",D1155)</f>
        <v xml:space="preserve"> parallel-search 1 4</v>
      </c>
      <c r="G1155" s="3">
        <v>1.0225</v>
      </c>
    </row>
    <row r="1156" spans="1:7" x14ac:dyDescent="0.25">
      <c r="A1156" s="2">
        <v>0</v>
      </c>
      <c r="B1156" s="2" t="s">
        <v>20</v>
      </c>
      <c r="C1156" s="2">
        <v>1</v>
      </c>
      <c r="D1156" s="2">
        <v>4</v>
      </c>
      <c r="F1156" t="str">
        <f>CONCATENATE(B1156," ",C1156, " ",D1156)</f>
        <v xml:space="preserve"> parallel-search 1 4</v>
      </c>
      <c r="G1156" s="3">
        <v>2.2999999999999998</v>
      </c>
    </row>
    <row r="1157" spans="1:7" x14ac:dyDescent="0.25">
      <c r="A1157" s="2">
        <v>0</v>
      </c>
      <c r="B1157" s="2" t="s">
        <v>20</v>
      </c>
      <c r="C1157" s="2">
        <v>1</v>
      </c>
      <c r="D1157" s="2">
        <v>4</v>
      </c>
      <c r="F1157" t="str">
        <f>CONCATENATE(B1157," ",C1157, " ",D1157)</f>
        <v xml:space="preserve"> parallel-search 1 4</v>
      </c>
      <c r="G1157" s="3">
        <v>7.0750000000000002</v>
      </c>
    </row>
    <row r="1158" spans="1:7" x14ac:dyDescent="0.25">
      <c r="A1158" s="2">
        <v>0</v>
      </c>
      <c r="B1158" s="2" t="s">
        <v>20</v>
      </c>
      <c r="C1158" s="2">
        <v>1</v>
      </c>
      <c r="D1158" s="2">
        <v>4</v>
      </c>
      <c r="F1158" t="str">
        <f>CONCATENATE(B1158," ",C1158, " ",D1158)</f>
        <v xml:space="preserve"> parallel-search 1 4</v>
      </c>
      <c r="G1158" s="3">
        <v>1.8</v>
      </c>
    </row>
    <row r="1159" spans="1:7" x14ac:dyDescent="0.25">
      <c r="A1159" s="2">
        <v>0</v>
      </c>
      <c r="B1159" s="2" t="s">
        <v>20</v>
      </c>
      <c r="C1159" s="2">
        <v>1</v>
      </c>
      <c r="D1159" s="2">
        <v>4</v>
      </c>
      <c r="F1159" t="str">
        <f>CONCATENATE(B1159," ",C1159, " ",D1159)</f>
        <v xml:space="preserve"> parallel-search 1 4</v>
      </c>
      <c r="G1159" s="3">
        <v>2.2025000000000001</v>
      </c>
    </row>
    <row r="1160" spans="1:7" x14ac:dyDescent="0.25">
      <c r="A1160" s="2">
        <v>0</v>
      </c>
      <c r="B1160" s="2" t="s">
        <v>20</v>
      </c>
      <c r="C1160" s="2">
        <v>1</v>
      </c>
      <c r="D1160" s="2">
        <v>4</v>
      </c>
      <c r="F1160" t="str">
        <f>CONCATENATE(B1160," ",C1160, " ",D1160)</f>
        <v xml:space="preserve"> parallel-search 1 4</v>
      </c>
      <c r="G1160" s="3">
        <v>8.5724999999999998</v>
      </c>
    </row>
    <row r="1161" spans="1:7" x14ac:dyDescent="0.25">
      <c r="A1161" s="2">
        <v>0</v>
      </c>
      <c r="B1161" s="2" t="s">
        <v>20</v>
      </c>
      <c r="C1161" s="2">
        <v>1</v>
      </c>
      <c r="D1161" s="2">
        <v>4</v>
      </c>
      <c r="F1161" t="str">
        <f>CONCATENATE(B1161," ",C1161, " ",D1161)</f>
        <v xml:space="preserve"> parallel-search 1 4</v>
      </c>
      <c r="G1161" s="3">
        <v>3.4575</v>
      </c>
    </row>
    <row r="1162" spans="1:7" x14ac:dyDescent="0.25">
      <c r="A1162" s="2">
        <v>0</v>
      </c>
      <c r="B1162" s="2" t="s">
        <v>20</v>
      </c>
      <c r="C1162" s="2">
        <v>1</v>
      </c>
      <c r="D1162" s="2">
        <v>4</v>
      </c>
      <c r="F1162" t="str">
        <f>CONCATENATE(B1162," ",C1162, " ",D1162)</f>
        <v xml:space="preserve"> parallel-search 1 4</v>
      </c>
      <c r="G1162" s="3">
        <v>2.4750000000000001</v>
      </c>
    </row>
    <row r="1163" spans="1:7" x14ac:dyDescent="0.25">
      <c r="A1163" s="2">
        <v>0</v>
      </c>
      <c r="B1163" s="2" t="s">
        <v>20</v>
      </c>
      <c r="C1163" s="2">
        <v>1</v>
      </c>
      <c r="D1163" s="2">
        <v>4</v>
      </c>
      <c r="F1163" t="str">
        <f>CONCATENATE(B1163," ",C1163, " ",D1163)</f>
        <v xml:space="preserve"> parallel-search 1 4</v>
      </c>
      <c r="G1163" s="3">
        <v>6.7625000000000002</v>
      </c>
    </row>
    <row r="1164" spans="1:7" x14ac:dyDescent="0.25">
      <c r="A1164" s="2">
        <v>0</v>
      </c>
      <c r="B1164" s="2" t="s">
        <v>20</v>
      </c>
      <c r="C1164" s="2">
        <v>1</v>
      </c>
      <c r="D1164" s="2">
        <v>4</v>
      </c>
      <c r="F1164" t="str">
        <f>CONCATENATE(B1164," ",C1164, " ",D1164)</f>
        <v xml:space="preserve"> parallel-search 1 4</v>
      </c>
      <c r="G1164" s="3">
        <v>1.6725000000000001</v>
      </c>
    </row>
    <row r="1165" spans="1:7" x14ac:dyDescent="0.25">
      <c r="A1165" s="2">
        <v>0</v>
      </c>
      <c r="B1165" s="2" t="s">
        <v>20</v>
      </c>
      <c r="C1165" s="2">
        <v>1</v>
      </c>
      <c r="D1165" s="2">
        <v>4</v>
      </c>
      <c r="F1165" t="str">
        <f>CONCATENATE(B1165," ",C1165, " ",D1165)</f>
        <v xml:space="preserve"> parallel-search 1 4</v>
      </c>
      <c r="G1165" s="3">
        <v>2.1675</v>
      </c>
    </row>
    <row r="1166" spans="1:7" x14ac:dyDescent="0.25">
      <c r="A1166" s="2">
        <v>0</v>
      </c>
      <c r="B1166" s="2" t="s">
        <v>20</v>
      </c>
      <c r="C1166" s="2">
        <v>1</v>
      </c>
      <c r="D1166" s="2">
        <v>4</v>
      </c>
      <c r="F1166" t="str">
        <f>CONCATENATE(B1166," ",C1166, " ",D1166)</f>
        <v xml:space="preserve"> parallel-search 1 4</v>
      </c>
      <c r="G1166" s="3">
        <v>7.7725</v>
      </c>
    </row>
    <row r="1167" spans="1:7" x14ac:dyDescent="0.25">
      <c r="A1167" s="2">
        <v>0</v>
      </c>
      <c r="B1167" s="2" t="s">
        <v>20</v>
      </c>
      <c r="C1167" s="2">
        <v>1</v>
      </c>
      <c r="D1167" s="2">
        <v>4</v>
      </c>
      <c r="F1167" t="str">
        <f>CONCATENATE(B1167," ",C1167, " ",D1167)</f>
        <v xml:space="preserve"> parallel-search 1 4</v>
      </c>
      <c r="G1167" s="3">
        <v>2.0375000000000001</v>
      </c>
    </row>
    <row r="1168" spans="1:7" x14ac:dyDescent="0.25">
      <c r="A1168" s="2">
        <v>0</v>
      </c>
      <c r="B1168" s="2" t="s">
        <v>20</v>
      </c>
      <c r="C1168" s="2">
        <v>1</v>
      </c>
      <c r="D1168" s="2">
        <v>4</v>
      </c>
      <c r="F1168" t="str">
        <f>CONCATENATE(B1168," ",C1168, " ",D1168)</f>
        <v xml:space="preserve"> parallel-search 1 4</v>
      </c>
      <c r="G1168" s="3">
        <v>3.9</v>
      </c>
    </row>
    <row r="1169" spans="1:7" x14ac:dyDescent="0.25">
      <c r="A1169" s="2">
        <v>0</v>
      </c>
      <c r="B1169" s="2" t="s">
        <v>20</v>
      </c>
      <c r="C1169" s="2">
        <v>1</v>
      </c>
      <c r="D1169" s="2">
        <v>4</v>
      </c>
      <c r="F1169" t="str">
        <f>CONCATENATE(B1169," ",C1169, " ",D1169)</f>
        <v xml:space="preserve"> parallel-search 1 4</v>
      </c>
      <c r="G1169" s="3">
        <v>6.2675000000000001</v>
      </c>
    </row>
    <row r="1170" spans="1:7" x14ac:dyDescent="0.25">
      <c r="A1170" s="2">
        <v>0</v>
      </c>
      <c r="B1170" s="2" t="s">
        <v>20</v>
      </c>
      <c r="C1170" s="2">
        <v>1</v>
      </c>
      <c r="D1170" s="2">
        <v>4</v>
      </c>
      <c r="F1170" t="str">
        <f>CONCATENATE(B1170," ",C1170, " ",D1170)</f>
        <v xml:space="preserve"> parallel-search 1 4</v>
      </c>
      <c r="G1170" s="3">
        <v>2.6575000000000002</v>
      </c>
    </row>
    <row r="1171" spans="1:7" x14ac:dyDescent="0.25">
      <c r="A1171" s="2">
        <v>0</v>
      </c>
      <c r="B1171" s="2" t="s">
        <v>20</v>
      </c>
      <c r="C1171" s="2">
        <v>1</v>
      </c>
      <c r="D1171" s="2">
        <v>4</v>
      </c>
      <c r="F1171" t="str">
        <f>CONCATENATE(B1171," ",C1171, " ",D1171)</f>
        <v xml:space="preserve"> parallel-search 1 4</v>
      </c>
      <c r="G1171" s="3">
        <v>1.5425</v>
      </c>
    </row>
    <row r="1172" spans="1:7" x14ac:dyDescent="0.25">
      <c r="A1172" s="2">
        <v>0</v>
      </c>
      <c r="B1172" s="2" t="s">
        <v>20</v>
      </c>
      <c r="C1172" s="2">
        <v>1</v>
      </c>
      <c r="D1172" s="2">
        <v>4</v>
      </c>
      <c r="F1172" t="str">
        <f>CONCATENATE(B1172," ",C1172, " ",D1172)</f>
        <v xml:space="preserve"> parallel-search 1 4</v>
      </c>
      <c r="G1172" s="3">
        <v>6.35</v>
      </c>
    </row>
    <row r="1173" spans="1:7" x14ac:dyDescent="0.25">
      <c r="A1173" s="2">
        <v>0</v>
      </c>
      <c r="B1173" s="2" t="s">
        <v>20</v>
      </c>
      <c r="C1173" s="2">
        <v>1</v>
      </c>
      <c r="D1173" s="2">
        <v>4</v>
      </c>
      <c r="F1173" t="str">
        <f>CONCATENATE(B1173," ",C1173, " ",D1173)</f>
        <v xml:space="preserve"> parallel-search 1 4</v>
      </c>
      <c r="G1173" s="3">
        <v>2.1825000000000001</v>
      </c>
    </row>
    <row r="1174" spans="1:7" x14ac:dyDescent="0.25">
      <c r="A1174" s="2">
        <v>0</v>
      </c>
      <c r="B1174" s="2" t="s">
        <v>20</v>
      </c>
      <c r="C1174" s="2">
        <v>1</v>
      </c>
      <c r="D1174" s="2">
        <v>4</v>
      </c>
      <c r="F1174" t="str">
        <f>CONCATENATE(B1174," ",C1174, " ",D1174)</f>
        <v xml:space="preserve"> parallel-search 1 4</v>
      </c>
      <c r="G1174" s="3">
        <v>3.6749999999999998</v>
      </c>
    </row>
    <row r="1175" spans="1:7" x14ac:dyDescent="0.25">
      <c r="A1175" s="2">
        <v>0</v>
      </c>
      <c r="B1175" s="2" t="s">
        <v>20</v>
      </c>
      <c r="C1175" s="2">
        <v>1</v>
      </c>
      <c r="D1175" s="2">
        <v>4</v>
      </c>
      <c r="F1175" t="str">
        <f>CONCATENATE(B1175," ",C1175, " ",D1175)</f>
        <v xml:space="preserve"> parallel-search 1 4</v>
      </c>
      <c r="G1175" s="3">
        <v>7.74</v>
      </c>
    </row>
    <row r="1176" spans="1:7" x14ac:dyDescent="0.25">
      <c r="A1176" s="2">
        <v>0</v>
      </c>
      <c r="B1176" s="2" t="s">
        <v>20</v>
      </c>
      <c r="C1176" s="2">
        <v>1</v>
      </c>
      <c r="D1176" s="2">
        <v>4</v>
      </c>
      <c r="F1176" t="str">
        <f>CONCATENATE(B1176," ",C1176, " ",D1176)</f>
        <v xml:space="preserve"> parallel-search 1 4</v>
      </c>
      <c r="G1176" s="3">
        <v>2.1850000000000001</v>
      </c>
    </row>
    <row r="1177" spans="1:7" x14ac:dyDescent="0.25">
      <c r="A1177" s="2">
        <v>0</v>
      </c>
      <c r="B1177" s="2" t="s">
        <v>20</v>
      </c>
      <c r="C1177" s="2">
        <v>1</v>
      </c>
      <c r="D1177" s="2">
        <v>4</v>
      </c>
      <c r="F1177" t="str">
        <f>CONCATENATE(B1177," ",C1177, " ",D1177)</f>
        <v xml:space="preserve"> parallel-search 1 4</v>
      </c>
      <c r="G1177" s="3">
        <v>3.0724999999999998</v>
      </c>
    </row>
    <row r="1178" spans="1:7" x14ac:dyDescent="0.25">
      <c r="A1178" s="2">
        <v>0</v>
      </c>
      <c r="B1178" s="2" t="s">
        <v>20</v>
      </c>
      <c r="C1178" s="2">
        <v>1</v>
      </c>
      <c r="D1178" s="2">
        <v>4</v>
      </c>
      <c r="F1178" t="str">
        <f>CONCATENATE(B1178," ",C1178, " ",D1178)</f>
        <v xml:space="preserve"> parallel-search 1 4</v>
      </c>
      <c r="G1178" s="3">
        <v>7.1349999999999998</v>
      </c>
    </row>
    <row r="1179" spans="1:7" x14ac:dyDescent="0.25">
      <c r="A1179" s="2">
        <v>0</v>
      </c>
      <c r="B1179" s="2" t="s">
        <v>20</v>
      </c>
      <c r="C1179" s="2">
        <v>1</v>
      </c>
      <c r="D1179" s="2">
        <v>4</v>
      </c>
      <c r="F1179" t="str">
        <f>CONCATENATE(B1179," ",C1179, " ",D1179)</f>
        <v xml:space="preserve"> parallel-search 1 4</v>
      </c>
      <c r="G1179" s="3">
        <v>2.46</v>
      </c>
    </row>
    <row r="1180" spans="1:7" x14ac:dyDescent="0.25">
      <c r="A1180" s="2">
        <v>0</v>
      </c>
      <c r="B1180" s="2" t="s">
        <v>20</v>
      </c>
      <c r="C1180" s="2">
        <v>1</v>
      </c>
      <c r="D1180" s="2">
        <v>4</v>
      </c>
      <c r="F1180" t="str">
        <f>CONCATENATE(B1180," ",C1180, " ",D1180)</f>
        <v xml:space="preserve"> parallel-search 1 4</v>
      </c>
      <c r="G1180" s="3">
        <v>3.8050000000000002</v>
      </c>
    </row>
    <row r="1181" spans="1:7" x14ac:dyDescent="0.25">
      <c r="A1181" s="2">
        <v>0</v>
      </c>
      <c r="B1181" s="2" t="s">
        <v>20</v>
      </c>
      <c r="C1181" s="2">
        <v>1</v>
      </c>
      <c r="D1181" s="2">
        <v>4</v>
      </c>
      <c r="F1181" t="str">
        <f>CONCATENATE(B1181," ",C1181, " ",D1181)</f>
        <v xml:space="preserve"> parallel-search 1 4</v>
      </c>
      <c r="G1181" s="3">
        <v>6.125</v>
      </c>
    </row>
    <row r="1182" spans="1:7" x14ac:dyDescent="0.25">
      <c r="A1182" s="2">
        <v>0</v>
      </c>
      <c r="B1182" s="2" t="s">
        <v>20</v>
      </c>
      <c r="C1182" s="2">
        <v>1</v>
      </c>
      <c r="D1182" s="2">
        <v>4</v>
      </c>
      <c r="F1182" t="str">
        <f>CONCATENATE(B1182," ",C1182, " ",D1182)</f>
        <v xml:space="preserve"> parallel-search 1 4</v>
      </c>
      <c r="G1182" s="3">
        <v>1.9650000000000001</v>
      </c>
    </row>
    <row r="1183" spans="1:7" x14ac:dyDescent="0.25">
      <c r="A1183" s="2">
        <v>0</v>
      </c>
      <c r="B1183" s="2" t="s">
        <v>20</v>
      </c>
      <c r="C1183" s="2">
        <v>1</v>
      </c>
      <c r="D1183" s="2">
        <v>4</v>
      </c>
      <c r="F1183" t="str">
        <f>CONCATENATE(B1183," ",C1183, " ",D1183)</f>
        <v xml:space="preserve"> parallel-search 1 4</v>
      </c>
      <c r="G1183" s="3">
        <v>3.0125000000000002</v>
      </c>
    </row>
    <row r="1184" spans="1:7" x14ac:dyDescent="0.25">
      <c r="A1184" s="2">
        <v>0</v>
      </c>
      <c r="B1184" s="2" t="s">
        <v>20</v>
      </c>
      <c r="C1184" s="2">
        <v>1</v>
      </c>
      <c r="D1184" s="2">
        <v>4</v>
      </c>
      <c r="F1184" t="str">
        <f>CONCATENATE(B1184," ",C1184, " ",D1184)</f>
        <v xml:space="preserve"> parallel-search 1 4</v>
      </c>
      <c r="G1184" s="3">
        <v>7.7774999999999999</v>
      </c>
    </row>
    <row r="1185" spans="1:7" x14ac:dyDescent="0.25">
      <c r="A1185" s="2">
        <v>0</v>
      </c>
      <c r="B1185" s="2" t="s">
        <v>20</v>
      </c>
      <c r="C1185" s="2">
        <v>1</v>
      </c>
      <c r="D1185" s="2">
        <v>4</v>
      </c>
      <c r="F1185" t="str">
        <f>CONCATENATE(B1185," ",C1185, " ",D1185)</f>
        <v xml:space="preserve"> parallel-search 1 4</v>
      </c>
      <c r="G1185" s="3">
        <v>2.06</v>
      </c>
    </row>
    <row r="1186" spans="1:7" x14ac:dyDescent="0.25">
      <c r="A1186" s="2">
        <v>0</v>
      </c>
      <c r="B1186" s="2" t="s">
        <v>20</v>
      </c>
      <c r="C1186" s="2">
        <v>1</v>
      </c>
      <c r="D1186" s="2">
        <v>4</v>
      </c>
      <c r="F1186" t="str">
        <f>CONCATENATE(B1186," ",C1186, " ",D1186)</f>
        <v xml:space="preserve"> parallel-search 1 4</v>
      </c>
      <c r="G1186" s="3">
        <v>3.48</v>
      </c>
    </row>
    <row r="1187" spans="1:7" x14ac:dyDescent="0.25">
      <c r="A1187" s="2">
        <v>0</v>
      </c>
      <c r="B1187" s="2" t="s">
        <v>20</v>
      </c>
      <c r="C1187" s="2">
        <v>1</v>
      </c>
      <c r="D1187" s="2">
        <v>4</v>
      </c>
      <c r="F1187" t="str">
        <f>CONCATENATE(B1187," ",C1187, " ",D1187)</f>
        <v xml:space="preserve"> parallel-search 1 4</v>
      </c>
      <c r="G1187" s="3">
        <v>7.44</v>
      </c>
    </row>
    <row r="1188" spans="1:7" x14ac:dyDescent="0.25">
      <c r="A1188" s="2">
        <v>0</v>
      </c>
      <c r="B1188" s="2" t="s">
        <v>20</v>
      </c>
      <c r="C1188" s="2">
        <v>1</v>
      </c>
      <c r="D1188" s="2">
        <v>4</v>
      </c>
      <c r="F1188" t="str">
        <f>CONCATENATE(B1188," ",C1188, " ",D1188)</f>
        <v xml:space="preserve"> parallel-search 1 4</v>
      </c>
      <c r="G1188" s="3">
        <v>3.5274999999999999</v>
      </c>
    </row>
    <row r="1189" spans="1:7" x14ac:dyDescent="0.25">
      <c r="A1189" s="2">
        <v>0</v>
      </c>
      <c r="B1189" s="2" t="s">
        <v>20</v>
      </c>
      <c r="C1189" s="2">
        <v>1</v>
      </c>
      <c r="D1189" s="2">
        <v>4</v>
      </c>
      <c r="F1189" t="str">
        <f>CONCATENATE(B1189," ",C1189, " ",D1189)</f>
        <v xml:space="preserve"> parallel-search 1 4</v>
      </c>
      <c r="G1189" s="3">
        <v>3.0550000000000002</v>
      </c>
    </row>
    <row r="1190" spans="1:7" x14ac:dyDescent="0.25">
      <c r="A1190" s="2">
        <v>0</v>
      </c>
      <c r="B1190" s="2" t="s">
        <v>20</v>
      </c>
      <c r="C1190" s="2">
        <v>1</v>
      </c>
      <c r="D1190" s="2">
        <v>4</v>
      </c>
      <c r="F1190" t="str">
        <f>CONCATENATE(B1190," ",C1190, " ",D1190)</f>
        <v xml:space="preserve"> parallel-search 1 4</v>
      </c>
      <c r="G1190" s="3">
        <v>7.8250000000000002</v>
      </c>
    </row>
    <row r="1191" spans="1:7" x14ac:dyDescent="0.25">
      <c r="A1191" s="2">
        <v>0</v>
      </c>
      <c r="B1191" s="2" t="s">
        <v>20</v>
      </c>
      <c r="C1191" s="2">
        <v>1</v>
      </c>
      <c r="D1191" s="2">
        <v>4</v>
      </c>
      <c r="F1191" t="str">
        <f>CONCATENATE(B1191," ",C1191, " ",D1191)</f>
        <v xml:space="preserve"> parallel-search 1 4</v>
      </c>
      <c r="G1191" s="3">
        <v>3</v>
      </c>
    </row>
    <row r="1192" spans="1:7" x14ac:dyDescent="0.25">
      <c r="A1192" s="2">
        <v>0</v>
      </c>
      <c r="B1192" s="2" t="s">
        <v>20</v>
      </c>
      <c r="C1192" s="2">
        <v>1</v>
      </c>
      <c r="D1192" s="2">
        <v>4</v>
      </c>
      <c r="F1192" t="str">
        <f>CONCATENATE(B1192," ",C1192, " ",D1192)</f>
        <v xml:space="preserve"> parallel-search 1 4</v>
      </c>
      <c r="G1192" s="3">
        <v>3.33</v>
      </c>
    </row>
    <row r="1193" spans="1:7" x14ac:dyDescent="0.25">
      <c r="A1193" s="2">
        <v>0</v>
      </c>
      <c r="B1193" s="2" t="s">
        <v>20</v>
      </c>
      <c r="C1193" s="2">
        <v>1</v>
      </c>
      <c r="D1193" s="2">
        <v>4</v>
      </c>
      <c r="F1193" t="str">
        <f>CONCATENATE(B1193," ",C1193, " ",D1193)</f>
        <v xml:space="preserve"> parallel-search 1 4</v>
      </c>
      <c r="G1193" s="3">
        <v>7.11</v>
      </c>
    </row>
    <row r="1194" spans="1:7" x14ac:dyDescent="0.25">
      <c r="A1194" s="2">
        <v>0</v>
      </c>
      <c r="B1194" s="2" t="s">
        <v>20</v>
      </c>
      <c r="C1194" s="2">
        <v>1</v>
      </c>
      <c r="D1194" s="2">
        <v>4</v>
      </c>
      <c r="F1194" t="str">
        <f>CONCATENATE(B1194," ",C1194, " ",D1194)</f>
        <v xml:space="preserve"> parallel-search 1 4</v>
      </c>
      <c r="G1194" s="3">
        <v>2.4874999999999998</v>
      </c>
    </row>
    <row r="1195" spans="1:7" x14ac:dyDescent="0.25">
      <c r="A1195" s="2">
        <v>0</v>
      </c>
      <c r="B1195" s="2" t="s">
        <v>20</v>
      </c>
      <c r="C1195" s="2">
        <v>1</v>
      </c>
      <c r="D1195" s="2">
        <v>4</v>
      </c>
      <c r="F1195" t="str">
        <f>CONCATENATE(B1195," ",C1195, " ",D1195)</f>
        <v xml:space="preserve"> parallel-search 1 4</v>
      </c>
      <c r="G1195" s="3">
        <v>3.6124999999999998</v>
      </c>
    </row>
    <row r="1196" spans="1:7" x14ac:dyDescent="0.25">
      <c r="A1196" s="2">
        <v>0</v>
      </c>
      <c r="B1196" s="2" t="s">
        <v>20</v>
      </c>
      <c r="C1196" s="2">
        <v>1</v>
      </c>
      <c r="D1196" s="2">
        <v>4</v>
      </c>
      <c r="F1196" t="str">
        <f>CONCATENATE(B1196," ",C1196, " ",D1196)</f>
        <v xml:space="preserve"> parallel-search 1 4</v>
      </c>
      <c r="G1196" s="3">
        <v>8.7274999999999991</v>
      </c>
    </row>
    <row r="1197" spans="1:7" x14ac:dyDescent="0.25">
      <c r="A1197" s="2">
        <v>0</v>
      </c>
      <c r="B1197" s="2" t="s">
        <v>20</v>
      </c>
      <c r="C1197" s="2">
        <v>1</v>
      </c>
      <c r="D1197" s="2">
        <v>4</v>
      </c>
      <c r="F1197" t="str">
        <f>CONCATENATE(B1197," ",C1197, " ",D1197)</f>
        <v xml:space="preserve"> parallel-search 1 4</v>
      </c>
      <c r="G1197" s="3">
        <v>2.585</v>
      </c>
    </row>
    <row r="1198" spans="1:7" x14ac:dyDescent="0.25">
      <c r="A1198" s="2">
        <v>0</v>
      </c>
      <c r="B1198" s="2" t="s">
        <v>20</v>
      </c>
      <c r="C1198" s="2">
        <v>1</v>
      </c>
      <c r="D1198" s="2">
        <v>4</v>
      </c>
      <c r="F1198" t="str">
        <f>CONCATENATE(B1198," ",C1198, " ",D1198)</f>
        <v xml:space="preserve"> parallel-search 1 4</v>
      </c>
      <c r="G1198" s="3">
        <v>2.1025</v>
      </c>
    </row>
    <row r="1199" spans="1:7" x14ac:dyDescent="0.25">
      <c r="A1199" s="2">
        <v>0</v>
      </c>
      <c r="B1199" s="2" t="s">
        <v>20</v>
      </c>
      <c r="C1199" s="2">
        <v>1</v>
      </c>
      <c r="D1199" s="2">
        <v>4</v>
      </c>
      <c r="F1199" t="str">
        <f>CONCATENATE(B1199," ",C1199, " ",D1199)</f>
        <v xml:space="preserve"> parallel-search 1 4</v>
      </c>
      <c r="G1199" s="3">
        <v>7.15</v>
      </c>
    </row>
    <row r="1200" spans="1:7" x14ac:dyDescent="0.25">
      <c r="A1200" s="2">
        <v>0</v>
      </c>
      <c r="B1200" s="2" t="s">
        <v>20</v>
      </c>
      <c r="C1200" s="2">
        <v>1</v>
      </c>
      <c r="D1200" s="2">
        <v>4</v>
      </c>
      <c r="F1200" t="str">
        <f>CONCATENATE(B1200," ",C1200, " ",D1200)</f>
        <v xml:space="preserve"> parallel-search 1 4</v>
      </c>
      <c r="G1200" s="3">
        <v>2.1150000000000002</v>
      </c>
    </row>
    <row r="1201" spans="1:7" x14ac:dyDescent="0.25">
      <c r="A1201" s="2">
        <v>0</v>
      </c>
      <c r="B1201" s="2" t="s">
        <v>20</v>
      </c>
      <c r="C1201" s="2">
        <v>1</v>
      </c>
      <c r="D1201" s="2">
        <v>4</v>
      </c>
      <c r="F1201" t="str">
        <f>CONCATENATE(B1201," ",C1201, " ",D1201)</f>
        <v xml:space="preserve"> parallel-search 1 4</v>
      </c>
      <c r="G1201" s="3">
        <v>1.77</v>
      </c>
    </row>
    <row r="1202" spans="1:7" x14ac:dyDescent="0.25">
      <c r="A1202" s="2">
        <v>0</v>
      </c>
      <c r="B1202" s="2" t="s">
        <v>20</v>
      </c>
      <c r="C1202" s="2">
        <v>1</v>
      </c>
      <c r="D1202" s="2">
        <v>8</v>
      </c>
      <c r="F1202" t="str">
        <f>CONCATENATE(B1202," ",C1202, " ",D1202)</f>
        <v xml:space="preserve"> parallel-search 1 8</v>
      </c>
      <c r="G1202" s="3">
        <v>10.15</v>
      </c>
    </row>
    <row r="1203" spans="1:7" x14ac:dyDescent="0.25">
      <c r="A1203" s="2">
        <v>0</v>
      </c>
      <c r="B1203" s="2" t="s">
        <v>20</v>
      </c>
      <c r="C1203" s="2">
        <v>1</v>
      </c>
      <c r="D1203" s="2">
        <v>8</v>
      </c>
      <c r="F1203" t="str">
        <f>CONCATENATE(B1203," ",C1203, " ",D1203)</f>
        <v xml:space="preserve"> parallel-search 1 8</v>
      </c>
      <c r="G1203" s="3">
        <v>3.4237500000000001</v>
      </c>
    </row>
    <row r="1204" spans="1:7" x14ac:dyDescent="0.25">
      <c r="A1204" s="2">
        <v>0</v>
      </c>
      <c r="B1204" s="2" t="s">
        <v>20</v>
      </c>
      <c r="C1204" s="2">
        <v>1</v>
      </c>
      <c r="D1204" s="2">
        <v>8</v>
      </c>
      <c r="F1204" t="str">
        <f>CONCATENATE(B1204," ",C1204, " ",D1204)</f>
        <v xml:space="preserve"> parallel-search 1 8</v>
      </c>
      <c r="G1204" s="3">
        <v>3.9662500000000001</v>
      </c>
    </row>
    <row r="1205" spans="1:7" x14ac:dyDescent="0.25">
      <c r="A1205" s="2">
        <v>0</v>
      </c>
      <c r="B1205" s="2" t="s">
        <v>20</v>
      </c>
      <c r="C1205" s="2">
        <v>1</v>
      </c>
      <c r="D1205" s="2">
        <v>8</v>
      </c>
      <c r="F1205" t="str">
        <f>CONCATENATE(B1205," ",C1205, " ",D1205)</f>
        <v xml:space="preserve"> parallel-search 1 8</v>
      </c>
      <c r="G1205" s="3">
        <v>8.51</v>
      </c>
    </row>
    <row r="1206" spans="1:7" x14ac:dyDescent="0.25">
      <c r="A1206" s="2">
        <v>0</v>
      </c>
      <c r="B1206" s="2" t="s">
        <v>20</v>
      </c>
      <c r="C1206" s="2">
        <v>1</v>
      </c>
      <c r="D1206" s="2">
        <v>8</v>
      </c>
      <c r="F1206" t="str">
        <f>CONCATENATE(B1206," ",C1206, " ",D1206)</f>
        <v xml:space="preserve"> parallel-search 1 8</v>
      </c>
      <c r="G1206" s="3">
        <v>2.16</v>
      </c>
    </row>
    <row r="1207" spans="1:7" x14ac:dyDescent="0.25">
      <c r="A1207" s="2">
        <v>0</v>
      </c>
      <c r="B1207" s="2" t="s">
        <v>20</v>
      </c>
      <c r="C1207" s="2">
        <v>1</v>
      </c>
      <c r="D1207" s="2">
        <v>8</v>
      </c>
      <c r="F1207" t="str">
        <f>CONCATENATE(B1207," ",C1207, " ",D1207)</f>
        <v xml:space="preserve"> parallel-search 1 8</v>
      </c>
      <c r="G1207" s="3">
        <v>3.8562500000000002</v>
      </c>
    </row>
    <row r="1208" spans="1:7" x14ac:dyDescent="0.25">
      <c r="A1208" s="2">
        <v>0</v>
      </c>
      <c r="B1208" s="2" t="s">
        <v>20</v>
      </c>
      <c r="C1208" s="2">
        <v>1</v>
      </c>
      <c r="D1208" s="2">
        <v>8</v>
      </c>
      <c r="F1208" t="str">
        <f>CONCATENATE(B1208," ",C1208, " ",D1208)</f>
        <v xml:space="preserve"> parallel-search 1 8</v>
      </c>
      <c r="G1208" s="3">
        <v>7.5049999999999999</v>
      </c>
    </row>
    <row r="1209" spans="1:7" x14ac:dyDescent="0.25">
      <c r="A1209" s="2">
        <v>0</v>
      </c>
      <c r="B1209" s="2" t="s">
        <v>20</v>
      </c>
      <c r="C1209" s="2">
        <v>1</v>
      </c>
      <c r="D1209" s="2">
        <v>8</v>
      </c>
      <c r="F1209" t="str">
        <f>CONCATENATE(B1209," ",C1209, " ",D1209)</f>
        <v xml:space="preserve"> parallel-search 1 8</v>
      </c>
      <c r="G1209" s="3">
        <v>3.2450000000000001</v>
      </c>
    </row>
    <row r="1210" spans="1:7" x14ac:dyDescent="0.25">
      <c r="A1210" s="2">
        <v>0</v>
      </c>
      <c r="B1210" s="2" t="s">
        <v>20</v>
      </c>
      <c r="C1210" s="2">
        <v>1</v>
      </c>
      <c r="D1210" s="2">
        <v>8</v>
      </c>
      <c r="F1210" t="str">
        <f>CONCATENATE(B1210," ",C1210, " ",D1210)</f>
        <v xml:space="preserve"> parallel-search 1 8</v>
      </c>
      <c r="G1210" s="3">
        <v>4.40625</v>
      </c>
    </row>
    <row r="1211" spans="1:7" x14ac:dyDescent="0.25">
      <c r="A1211" s="2">
        <v>0</v>
      </c>
      <c r="B1211" s="2" t="s">
        <v>20</v>
      </c>
      <c r="C1211" s="2">
        <v>1</v>
      </c>
      <c r="D1211" s="2">
        <v>8</v>
      </c>
      <c r="F1211" t="str">
        <f>CONCATENATE(B1211," ",C1211, " ",D1211)</f>
        <v xml:space="preserve"> parallel-search 1 8</v>
      </c>
      <c r="G1211" s="3">
        <v>8.9612499999999997</v>
      </c>
    </row>
    <row r="1212" spans="1:7" x14ac:dyDescent="0.25">
      <c r="A1212" s="2">
        <v>0</v>
      </c>
      <c r="B1212" s="2" t="s">
        <v>20</v>
      </c>
      <c r="C1212" s="2">
        <v>1</v>
      </c>
      <c r="D1212" s="2">
        <v>8</v>
      </c>
      <c r="F1212" t="str">
        <f>CONCATENATE(B1212," ",C1212, " ",D1212)</f>
        <v xml:space="preserve"> parallel-search 1 8</v>
      </c>
      <c r="G1212" s="3">
        <v>2.3987500000000002</v>
      </c>
    </row>
    <row r="1213" spans="1:7" x14ac:dyDescent="0.25">
      <c r="A1213" s="2">
        <v>0</v>
      </c>
      <c r="B1213" s="2" t="s">
        <v>20</v>
      </c>
      <c r="C1213" s="2">
        <v>1</v>
      </c>
      <c r="D1213" s="2">
        <v>8</v>
      </c>
      <c r="F1213" t="str">
        <f>CONCATENATE(B1213," ",C1213, " ",D1213)</f>
        <v xml:space="preserve"> parallel-search 1 8</v>
      </c>
      <c r="G1213" s="3">
        <v>4.03</v>
      </c>
    </row>
    <row r="1214" spans="1:7" x14ac:dyDescent="0.25">
      <c r="A1214" s="2">
        <v>0</v>
      </c>
      <c r="B1214" s="2" t="s">
        <v>20</v>
      </c>
      <c r="C1214" s="2">
        <v>1</v>
      </c>
      <c r="D1214" s="2">
        <v>8</v>
      </c>
      <c r="F1214" t="str">
        <f>CONCATENATE(B1214," ",C1214, " ",D1214)</f>
        <v xml:space="preserve"> parallel-search 1 8</v>
      </c>
      <c r="G1214" s="3">
        <v>8.8825000000000003</v>
      </c>
    </row>
    <row r="1215" spans="1:7" x14ac:dyDescent="0.25">
      <c r="A1215" s="2">
        <v>0</v>
      </c>
      <c r="B1215" s="2" t="s">
        <v>20</v>
      </c>
      <c r="C1215" s="2">
        <v>1</v>
      </c>
      <c r="D1215" s="2">
        <v>8</v>
      </c>
      <c r="F1215" t="str">
        <f>CONCATENATE(B1215," ",C1215, " ",D1215)</f>
        <v xml:space="preserve"> parallel-search 1 8</v>
      </c>
      <c r="G1215" s="3">
        <v>1.7462500000000001</v>
      </c>
    </row>
    <row r="1216" spans="1:7" x14ac:dyDescent="0.25">
      <c r="A1216" s="2">
        <v>0</v>
      </c>
      <c r="B1216" s="2" t="s">
        <v>20</v>
      </c>
      <c r="C1216" s="2">
        <v>1</v>
      </c>
      <c r="D1216" s="2">
        <v>8</v>
      </c>
      <c r="F1216" t="str">
        <f>CONCATENATE(B1216," ",C1216, " ",D1216)</f>
        <v xml:space="preserve"> parallel-search 1 8</v>
      </c>
      <c r="G1216" s="3">
        <v>4.0687499999999996</v>
      </c>
    </row>
    <row r="1217" spans="1:7" x14ac:dyDescent="0.25">
      <c r="A1217" s="2">
        <v>0</v>
      </c>
      <c r="B1217" s="2" t="s">
        <v>20</v>
      </c>
      <c r="C1217" s="2">
        <v>1</v>
      </c>
      <c r="D1217" s="2">
        <v>8</v>
      </c>
      <c r="F1217" t="str">
        <f>CONCATENATE(B1217," ",C1217, " ",D1217)</f>
        <v xml:space="preserve"> parallel-search 1 8</v>
      </c>
      <c r="G1217" s="3">
        <v>9.223749999999999</v>
      </c>
    </row>
    <row r="1218" spans="1:7" x14ac:dyDescent="0.25">
      <c r="A1218" s="2">
        <v>0</v>
      </c>
      <c r="B1218" s="2" t="s">
        <v>20</v>
      </c>
      <c r="C1218" s="2">
        <v>1</v>
      </c>
      <c r="D1218" s="2">
        <v>8</v>
      </c>
      <c r="F1218" t="str">
        <f>CONCATENATE(B1218," ",C1218, " ",D1218)</f>
        <v xml:space="preserve"> parallel-search 1 8</v>
      </c>
      <c r="G1218" s="3">
        <v>3.2487499999999998</v>
      </c>
    </row>
    <row r="1219" spans="1:7" x14ac:dyDescent="0.25">
      <c r="A1219" s="2">
        <v>0</v>
      </c>
      <c r="B1219" s="2" t="s">
        <v>20</v>
      </c>
      <c r="C1219" s="2">
        <v>1</v>
      </c>
      <c r="D1219" s="2">
        <v>8</v>
      </c>
      <c r="F1219" t="str">
        <f>CONCATENATE(B1219," ",C1219, " ",D1219)</f>
        <v xml:space="preserve"> parallel-search 1 8</v>
      </c>
      <c r="G1219" s="3">
        <v>3.0125000000000002</v>
      </c>
    </row>
    <row r="1220" spans="1:7" x14ac:dyDescent="0.25">
      <c r="A1220" s="2">
        <v>0</v>
      </c>
      <c r="B1220" s="2" t="s">
        <v>20</v>
      </c>
      <c r="C1220" s="2">
        <v>1</v>
      </c>
      <c r="D1220" s="2">
        <v>8</v>
      </c>
      <c r="F1220" t="str">
        <f>CONCATENATE(B1220," ",C1220, " ",D1220)</f>
        <v xml:space="preserve"> parallel-search 1 8</v>
      </c>
      <c r="G1220" s="3">
        <v>10.0075</v>
      </c>
    </row>
    <row r="1221" spans="1:7" x14ac:dyDescent="0.25">
      <c r="A1221" s="2">
        <v>0</v>
      </c>
      <c r="B1221" s="2" t="s">
        <v>20</v>
      </c>
      <c r="C1221" s="2">
        <v>1</v>
      </c>
      <c r="D1221" s="2">
        <v>8</v>
      </c>
      <c r="F1221" t="str">
        <f>CONCATENATE(B1221," ",C1221, " ",D1221)</f>
        <v xml:space="preserve"> parallel-search 1 8</v>
      </c>
      <c r="G1221" s="3">
        <v>1.9637500000000001</v>
      </c>
    </row>
    <row r="1222" spans="1:7" x14ac:dyDescent="0.25">
      <c r="A1222" s="2">
        <v>0</v>
      </c>
      <c r="B1222" s="2" t="s">
        <v>20</v>
      </c>
      <c r="C1222" s="2">
        <v>1</v>
      </c>
      <c r="D1222" s="2">
        <v>8</v>
      </c>
      <c r="F1222" t="str">
        <f>CONCATENATE(B1222," ",C1222, " ",D1222)</f>
        <v xml:space="preserve"> parallel-search 1 8</v>
      </c>
      <c r="G1222" s="3">
        <v>2.8612500000000001</v>
      </c>
    </row>
    <row r="1223" spans="1:7" x14ac:dyDescent="0.25">
      <c r="A1223" s="2">
        <v>0</v>
      </c>
      <c r="B1223" s="2" t="s">
        <v>20</v>
      </c>
      <c r="C1223" s="2">
        <v>1</v>
      </c>
      <c r="D1223" s="2">
        <v>8</v>
      </c>
      <c r="F1223" t="str">
        <f>CONCATENATE(B1223," ",C1223, " ",D1223)</f>
        <v xml:space="preserve"> parallel-search 1 8</v>
      </c>
      <c r="G1223" s="3">
        <v>9.3462499999999995</v>
      </c>
    </row>
    <row r="1224" spans="1:7" x14ac:dyDescent="0.25">
      <c r="A1224" s="2">
        <v>0</v>
      </c>
      <c r="B1224" s="2" t="s">
        <v>20</v>
      </c>
      <c r="C1224" s="2">
        <v>1</v>
      </c>
      <c r="D1224" s="2">
        <v>8</v>
      </c>
      <c r="F1224" t="str">
        <f>CONCATENATE(B1224," ",C1224, " ",D1224)</f>
        <v xml:space="preserve"> parallel-search 1 8</v>
      </c>
      <c r="G1224" s="3">
        <v>2.4712499999999999</v>
      </c>
    </row>
    <row r="1225" spans="1:7" x14ac:dyDescent="0.25">
      <c r="A1225" s="2">
        <v>0</v>
      </c>
      <c r="B1225" s="2" t="s">
        <v>20</v>
      </c>
      <c r="C1225" s="2">
        <v>1</v>
      </c>
      <c r="D1225" s="2">
        <v>8</v>
      </c>
      <c r="F1225" t="str">
        <f>CONCATENATE(B1225," ",C1225, " ",D1225)</f>
        <v xml:space="preserve"> parallel-search 1 8</v>
      </c>
      <c r="G1225" s="3">
        <v>4.3375000000000004</v>
      </c>
    </row>
    <row r="1226" spans="1:7" x14ac:dyDescent="0.25">
      <c r="A1226" s="2">
        <v>0</v>
      </c>
      <c r="B1226" s="2" t="s">
        <v>20</v>
      </c>
      <c r="C1226" s="2">
        <v>1</v>
      </c>
      <c r="D1226" s="2">
        <v>8</v>
      </c>
      <c r="F1226" t="str">
        <f>CONCATENATE(B1226," ",C1226, " ",D1226)</f>
        <v xml:space="preserve"> parallel-search 1 8</v>
      </c>
      <c r="G1226" s="3">
        <v>9.651250000000001</v>
      </c>
    </row>
    <row r="1227" spans="1:7" x14ac:dyDescent="0.25">
      <c r="A1227" s="2">
        <v>0</v>
      </c>
      <c r="B1227" s="2" t="s">
        <v>20</v>
      </c>
      <c r="C1227" s="2">
        <v>1</v>
      </c>
      <c r="D1227" s="2">
        <v>8</v>
      </c>
      <c r="F1227" t="str">
        <f>CONCATENATE(B1227," ",C1227, " ",D1227)</f>
        <v xml:space="preserve"> parallel-search 1 8</v>
      </c>
      <c r="G1227" s="3">
        <v>1.32125</v>
      </c>
    </row>
    <row r="1228" spans="1:7" x14ac:dyDescent="0.25">
      <c r="A1228" s="2">
        <v>0</v>
      </c>
      <c r="B1228" s="2" t="s">
        <v>20</v>
      </c>
      <c r="C1228" s="2">
        <v>1</v>
      </c>
      <c r="D1228" s="2">
        <v>8</v>
      </c>
      <c r="F1228" t="str">
        <f>CONCATENATE(B1228," ",C1228, " ",D1228)</f>
        <v xml:space="preserve"> parallel-search 1 8</v>
      </c>
      <c r="G1228" s="3">
        <v>3.6949999999999998</v>
      </c>
    </row>
    <row r="1229" spans="1:7" x14ac:dyDescent="0.25">
      <c r="A1229" s="2">
        <v>0</v>
      </c>
      <c r="B1229" s="2" t="s">
        <v>20</v>
      </c>
      <c r="C1229" s="2">
        <v>1</v>
      </c>
      <c r="D1229" s="2">
        <v>8</v>
      </c>
      <c r="F1229" t="str">
        <f>CONCATENATE(B1229," ",C1229, " ",D1229)</f>
        <v xml:space="preserve"> parallel-search 1 8</v>
      </c>
      <c r="G1229" s="3">
        <v>9.0187500000000007</v>
      </c>
    </row>
    <row r="1230" spans="1:7" x14ac:dyDescent="0.25">
      <c r="A1230" s="2">
        <v>0</v>
      </c>
      <c r="B1230" s="2" t="s">
        <v>20</v>
      </c>
      <c r="C1230" s="2">
        <v>1</v>
      </c>
      <c r="D1230" s="2">
        <v>8</v>
      </c>
      <c r="F1230" t="str">
        <f>CONCATENATE(B1230," ",C1230, " ",D1230)</f>
        <v xml:space="preserve"> parallel-search 1 8</v>
      </c>
      <c r="G1230" s="3">
        <v>3.7362500000000001</v>
      </c>
    </row>
    <row r="1231" spans="1:7" x14ac:dyDescent="0.25">
      <c r="A1231" s="2">
        <v>0</v>
      </c>
      <c r="B1231" s="2" t="s">
        <v>20</v>
      </c>
      <c r="C1231" s="2">
        <v>1</v>
      </c>
      <c r="D1231" s="2">
        <v>8</v>
      </c>
      <c r="F1231" t="str">
        <f>CONCATENATE(B1231," ",C1231, " ",D1231)</f>
        <v xml:space="preserve"> parallel-search 1 8</v>
      </c>
      <c r="G1231" s="3">
        <v>3.42875</v>
      </c>
    </row>
    <row r="1232" spans="1:7" x14ac:dyDescent="0.25">
      <c r="A1232" s="2">
        <v>0</v>
      </c>
      <c r="B1232" s="2" t="s">
        <v>20</v>
      </c>
      <c r="C1232" s="2">
        <v>1</v>
      </c>
      <c r="D1232" s="2">
        <v>8</v>
      </c>
      <c r="F1232" t="str">
        <f>CONCATENATE(B1232," ",C1232, " ",D1232)</f>
        <v xml:space="preserve"> parallel-search 1 8</v>
      </c>
      <c r="G1232" s="3">
        <v>9.2799999999999994</v>
      </c>
    </row>
    <row r="1233" spans="1:7" x14ac:dyDescent="0.25">
      <c r="A1233" s="2">
        <v>0</v>
      </c>
      <c r="B1233" s="2" t="s">
        <v>20</v>
      </c>
      <c r="C1233" s="2">
        <v>1</v>
      </c>
      <c r="D1233" s="2">
        <v>8</v>
      </c>
      <c r="F1233" t="str">
        <f>CONCATENATE(B1233," ",C1233, " ",D1233)</f>
        <v xml:space="preserve"> parallel-search 1 8</v>
      </c>
      <c r="G1233" s="3">
        <v>1.9125000000000001</v>
      </c>
    </row>
    <row r="1234" spans="1:7" x14ac:dyDescent="0.25">
      <c r="A1234" s="2">
        <v>0</v>
      </c>
      <c r="B1234" s="2" t="s">
        <v>20</v>
      </c>
      <c r="C1234" s="2">
        <v>1</v>
      </c>
      <c r="D1234" s="2">
        <v>8</v>
      </c>
      <c r="F1234" t="str">
        <f>CONCATENATE(B1234," ",C1234, " ",D1234)</f>
        <v xml:space="preserve"> parallel-search 1 8</v>
      </c>
      <c r="G1234" s="3">
        <v>3.90625</v>
      </c>
    </row>
    <row r="1235" spans="1:7" x14ac:dyDescent="0.25">
      <c r="A1235" s="2">
        <v>0</v>
      </c>
      <c r="B1235" s="2" t="s">
        <v>20</v>
      </c>
      <c r="C1235" s="2">
        <v>1</v>
      </c>
      <c r="D1235" s="2">
        <v>8</v>
      </c>
      <c r="F1235" t="str">
        <f>CONCATENATE(B1235," ",C1235, " ",D1235)</f>
        <v xml:space="preserve"> parallel-search 1 8</v>
      </c>
      <c r="G1235" s="3">
        <v>8.0662500000000001</v>
      </c>
    </row>
    <row r="1236" spans="1:7" x14ac:dyDescent="0.25">
      <c r="A1236" s="2">
        <v>0</v>
      </c>
      <c r="B1236" s="2" t="s">
        <v>20</v>
      </c>
      <c r="C1236" s="2">
        <v>1</v>
      </c>
      <c r="D1236" s="2">
        <v>8</v>
      </c>
      <c r="F1236" t="str">
        <f>CONCATENATE(B1236," ",C1236, " ",D1236)</f>
        <v xml:space="preserve"> parallel-search 1 8</v>
      </c>
      <c r="G1236" s="3">
        <v>2.5437500000000002</v>
      </c>
    </row>
    <row r="1237" spans="1:7" x14ac:dyDescent="0.25">
      <c r="A1237" s="2">
        <v>0</v>
      </c>
      <c r="B1237" s="2" t="s">
        <v>20</v>
      </c>
      <c r="C1237" s="2">
        <v>1</v>
      </c>
      <c r="D1237" s="2">
        <v>8</v>
      </c>
      <c r="F1237" t="str">
        <f>CONCATENATE(B1237," ",C1237, " ",D1237)</f>
        <v xml:space="preserve"> parallel-search 1 8</v>
      </c>
      <c r="G1237" s="3">
        <v>2.77</v>
      </c>
    </row>
    <row r="1238" spans="1:7" x14ac:dyDescent="0.25">
      <c r="A1238" s="2">
        <v>0</v>
      </c>
      <c r="B1238" s="2" t="s">
        <v>20</v>
      </c>
      <c r="C1238" s="2">
        <v>1</v>
      </c>
      <c r="D1238" s="2">
        <v>8</v>
      </c>
      <c r="F1238" t="str">
        <f>CONCATENATE(B1238," ",C1238, " ",D1238)</f>
        <v xml:space="preserve"> parallel-search 1 8</v>
      </c>
      <c r="G1238" s="3">
        <v>8.4712499999999995</v>
      </c>
    </row>
    <row r="1239" spans="1:7" x14ac:dyDescent="0.25">
      <c r="A1239" s="2">
        <v>0</v>
      </c>
      <c r="B1239" s="2" t="s">
        <v>20</v>
      </c>
      <c r="C1239" s="2">
        <v>1</v>
      </c>
      <c r="D1239" s="2">
        <v>8</v>
      </c>
      <c r="F1239" t="str">
        <f>CONCATENATE(B1239," ",C1239, " ",D1239)</f>
        <v xml:space="preserve"> parallel-search 1 8</v>
      </c>
      <c r="G1239" s="3">
        <v>1.2262500000000001</v>
      </c>
    </row>
    <row r="1240" spans="1:7" x14ac:dyDescent="0.25">
      <c r="A1240" s="2">
        <v>0</v>
      </c>
      <c r="B1240" s="2" t="s">
        <v>20</v>
      </c>
      <c r="C1240" s="2">
        <v>1</v>
      </c>
      <c r="D1240" s="2">
        <v>8</v>
      </c>
      <c r="F1240" t="str">
        <f>CONCATENATE(B1240," ",C1240, " ",D1240)</f>
        <v xml:space="preserve"> parallel-search 1 8</v>
      </c>
      <c r="G1240" s="3">
        <v>3.3337500000000002</v>
      </c>
    </row>
    <row r="1241" spans="1:7" x14ac:dyDescent="0.25">
      <c r="A1241" s="2">
        <v>0</v>
      </c>
      <c r="B1241" s="2" t="s">
        <v>20</v>
      </c>
      <c r="C1241" s="2">
        <v>1</v>
      </c>
      <c r="D1241" s="2">
        <v>8</v>
      </c>
      <c r="F1241" t="str">
        <f>CONCATENATE(B1241," ",C1241, " ",D1241)</f>
        <v xml:space="preserve"> parallel-search 1 8</v>
      </c>
      <c r="G1241" s="3">
        <v>10.02375</v>
      </c>
    </row>
    <row r="1242" spans="1:7" x14ac:dyDescent="0.25">
      <c r="A1242" s="2">
        <v>0</v>
      </c>
      <c r="B1242" s="2" t="s">
        <v>20</v>
      </c>
      <c r="C1242" s="2">
        <v>1</v>
      </c>
      <c r="D1242" s="2">
        <v>8</v>
      </c>
      <c r="F1242" t="str">
        <f>CONCATENATE(B1242," ",C1242, " ",D1242)</f>
        <v xml:space="preserve"> parallel-search 1 8</v>
      </c>
      <c r="G1242" s="3">
        <v>3.61</v>
      </c>
    </row>
    <row r="1243" spans="1:7" x14ac:dyDescent="0.25">
      <c r="A1243" s="2">
        <v>0</v>
      </c>
      <c r="B1243" s="2" t="s">
        <v>20</v>
      </c>
      <c r="C1243" s="2">
        <v>1</v>
      </c>
      <c r="D1243" s="2">
        <v>8</v>
      </c>
      <c r="F1243" t="str">
        <f>CONCATENATE(B1243," ",C1243, " ",D1243)</f>
        <v xml:space="preserve"> parallel-search 1 8</v>
      </c>
      <c r="G1243" s="3">
        <v>2.875</v>
      </c>
    </row>
    <row r="1244" spans="1:7" x14ac:dyDescent="0.25">
      <c r="A1244" s="2">
        <v>0</v>
      </c>
      <c r="B1244" s="2" t="s">
        <v>20</v>
      </c>
      <c r="C1244" s="2">
        <v>1</v>
      </c>
      <c r="D1244" s="2">
        <v>8</v>
      </c>
      <c r="F1244" t="str">
        <f>CONCATENATE(B1244," ",C1244, " ",D1244)</f>
        <v xml:space="preserve"> parallel-search 1 8</v>
      </c>
      <c r="G1244" s="3">
        <v>9.1174999999999997</v>
      </c>
    </row>
    <row r="1245" spans="1:7" x14ac:dyDescent="0.25">
      <c r="A1245" s="2">
        <v>0</v>
      </c>
      <c r="B1245" s="2" t="s">
        <v>20</v>
      </c>
      <c r="C1245" s="2">
        <v>1</v>
      </c>
      <c r="D1245" s="2">
        <v>8</v>
      </c>
      <c r="F1245" t="str">
        <f>CONCATENATE(B1245," ",C1245, " ",D1245)</f>
        <v xml:space="preserve"> parallel-search 1 8</v>
      </c>
      <c r="G1245" s="3">
        <v>3.5387499999999998</v>
      </c>
    </row>
    <row r="1246" spans="1:7" x14ac:dyDescent="0.25">
      <c r="A1246" s="2">
        <v>0</v>
      </c>
      <c r="B1246" s="2" t="s">
        <v>20</v>
      </c>
      <c r="C1246" s="2">
        <v>1</v>
      </c>
      <c r="D1246" s="2">
        <v>8</v>
      </c>
      <c r="F1246" t="str">
        <f>CONCATENATE(B1246," ",C1246, " ",D1246)</f>
        <v xml:space="preserve"> parallel-search 1 8</v>
      </c>
      <c r="G1246" s="3">
        <v>3.77</v>
      </c>
    </row>
    <row r="1247" spans="1:7" x14ac:dyDescent="0.25">
      <c r="A1247" s="2">
        <v>0</v>
      </c>
      <c r="B1247" s="2" t="s">
        <v>20</v>
      </c>
      <c r="C1247" s="2">
        <v>1</v>
      </c>
      <c r="D1247" s="2">
        <v>8</v>
      </c>
      <c r="F1247" t="str">
        <f>CONCATENATE(B1247," ",C1247, " ",D1247)</f>
        <v xml:space="preserve"> parallel-search 1 8</v>
      </c>
      <c r="G1247" s="3">
        <v>9.151250000000001</v>
      </c>
    </row>
    <row r="1248" spans="1:7" x14ac:dyDescent="0.25">
      <c r="A1248" s="2">
        <v>0</v>
      </c>
      <c r="B1248" s="2" t="s">
        <v>20</v>
      </c>
      <c r="C1248" s="2">
        <v>1</v>
      </c>
      <c r="D1248" s="2">
        <v>8</v>
      </c>
      <c r="F1248" t="str">
        <f>CONCATENATE(B1248," ",C1248, " ",D1248)</f>
        <v xml:space="preserve"> parallel-search 1 8</v>
      </c>
      <c r="G1248" s="3">
        <v>4.1475</v>
      </c>
    </row>
    <row r="1249" spans="1:7" x14ac:dyDescent="0.25">
      <c r="A1249" s="2">
        <v>0</v>
      </c>
      <c r="B1249" s="2" t="s">
        <v>20</v>
      </c>
      <c r="C1249" s="2">
        <v>1</v>
      </c>
      <c r="D1249" s="2">
        <v>8</v>
      </c>
      <c r="F1249" t="str">
        <f>CONCATENATE(B1249," ",C1249, " ",D1249)</f>
        <v xml:space="preserve"> parallel-search 1 8</v>
      </c>
      <c r="G1249" s="3">
        <v>2.9</v>
      </c>
    </row>
    <row r="1250" spans="1:7" x14ac:dyDescent="0.25">
      <c r="A1250" s="2">
        <v>0</v>
      </c>
      <c r="B1250" s="2" t="s">
        <v>20</v>
      </c>
      <c r="C1250" s="2">
        <v>1</v>
      </c>
      <c r="D1250" s="2">
        <v>8</v>
      </c>
      <c r="F1250" t="str">
        <f>CONCATENATE(B1250," ",C1250, " ",D1250)</f>
        <v xml:space="preserve"> parallel-search 1 8</v>
      </c>
      <c r="G1250" s="3">
        <v>7.6087499999999997</v>
      </c>
    </row>
    <row r="1251" spans="1:7" x14ac:dyDescent="0.25">
      <c r="A1251" s="2">
        <v>0</v>
      </c>
      <c r="B1251" s="2" t="s">
        <v>20</v>
      </c>
      <c r="C1251" s="2">
        <v>1</v>
      </c>
      <c r="D1251" s="2">
        <v>8</v>
      </c>
      <c r="F1251" t="str">
        <f>CONCATENATE(B1251," ",C1251, " ",D1251)</f>
        <v xml:space="preserve"> parallel-search 1 8</v>
      </c>
      <c r="G1251" s="3">
        <v>1.3574999999999999</v>
      </c>
    </row>
    <row r="1252" spans="1:7" x14ac:dyDescent="0.25">
      <c r="A1252" s="2">
        <v>0</v>
      </c>
      <c r="B1252" s="2" t="s">
        <v>20</v>
      </c>
      <c r="C1252" s="2">
        <v>1</v>
      </c>
      <c r="D1252" s="2">
        <v>8</v>
      </c>
      <c r="F1252" t="str">
        <f>CONCATENATE(B1252," ",C1252, " ",D1252)</f>
        <v xml:space="preserve"> parallel-search 1 8</v>
      </c>
      <c r="G1252" s="3">
        <v>3.0525000000000002</v>
      </c>
    </row>
    <row r="1253" spans="1:7" x14ac:dyDescent="0.25">
      <c r="A1253" s="2">
        <v>0</v>
      </c>
      <c r="B1253" s="2" t="s">
        <v>20</v>
      </c>
      <c r="C1253" s="2">
        <v>1</v>
      </c>
      <c r="D1253" s="2">
        <v>8</v>
      </c>
      <c r="F1253" t="str">
        <f>CONCATENATE(B1253," ",C1253, " ",D1253)</f>
        <v xml:space="preserve"> parallel-search 1 8</v>
      </c>
      <c r="G1253" s="3">
        <v>8.8537499999999998</v>
      </c>
    </row>
    <row r="1254" spans="1:7" x14ac:dyDescent="0.25">
      <c r="A1254" s="2">
        <v>0</v>
      </c>
      <c r="B1254" s="2" t="s">
        <v>20</v>
      </c>
      <c r="C1254" s="2">
        <v>1</v>
      </c>
      <c r="D1254" s="2">
        <v>8</v>
      </c>
      <c r="F1254" t="str">
        <f>CONCATENATE(B1254," ",C1254, " ",D1254)</f>
        <v xml:space="preserve"> parallel-search 1 8</v>
      </c>
      <c r="G1254" s="3">
        <v>1.74</v>
      </c>
    </row>
    <row r="1255" spans="1:7" x14ac:dyDescent="0.25">
      <c r="A1255" s="2">
        <v>0</v>
      </c>
      <c r="B1255" s="2" t="s">
        <v>20</v>
      </c>
      <c r="C1255" s="2">
        <v>1</v>
      </c>
      <c r="D1255" s="2">
        <v>8</v>
      </c>
      <c r="F1255" t="str">
        <f>CONCATENATE(B1255," ",C1255, " ",D1255)</f>
        <v xml:space="preserve"> parallel-search 1 8</v>
      </c>
      <c r="G1255" s="3">
        <v>2.7162500000000001</v>
      </c>
    </row>
    <row r="1256" spans="1:7" x14ac:dyDescent="0.25">
      <c r="A1256" s="2">
        <v>0</v>
      </c>
      <c r="B1256" s="2" t="s">
        <v>20</v>
      </c>
      <c r="C1256" s="2">
        <v>1</v>
      </c>
      <c r="D1256" s="2">
        <v>8</v>
      </c>
      <c r="F1256" t="str">
        <f>CONCATENATE(B1256," ",C1256, " ",D1256)</f>
        <v xml:space="preserve"> parallel-search 1 8</v>
      </c>
      <c r="G1256" s="3">
        <v>10.3675</v>
      </c>
    </row>
    <row r="1257" spans="1:7" x14ac:dyDescent="0.25">
      <c r="A1257" s="2">
        <v>0</v>
      </c>
      <c r="B1257" s="2" t="s">
        <v>20</v>
      </c>
      <c r="C1257" s="2">
        <v>1</v>
      </c>
      <c r="D1257" s="2">
        <v>8</v>
      </c>
      <c r="F1257" t="str">
        <f>CONCATENATE(B1257," ",C1257, " ",D1257)</f>
        <v xml:space="preserve"> parallel-search 1 8</v>
      </c>
      <c r="G1257" s="3">
        <v>1.3</v>
      </c>
    </row>
    <row r="1258" spans="1:7" x14ac:dyDescent="0.25">
      <c r="A1258" s="2">
        <v>0</v>
      </c>
      <c r="B1258" s="2" t="s">
        <v>20</v>
      </c>
      <c r="C1258" s="2">
        <v>1</v>
      </c>
      <c r="D1258" s="2">
        <v>8</v>
      </c>
      <c r="F1258" t="str">
        <f>CONCATENATE(B1258," ",C1258, " ",D1258)</f>
        <v xml:space="preserve"> parallel-search 1 8</v>
      </c>
      <c r="G1258" s="3">
        <v>4.0462499999999997</v>
      </c>
    </row>
    <row r="1259" spans="1:7" x14ac:dyDescent="0.25">
      <c r="A1259" s="2">
        <v>0</v>
      </c>
      <c r="B1259" s="2" t="s">
        <v>20</v>
      </c>
      <c r="C1259" s="2">
        <v>1</v>
      </c>
      <c r="D1259" s="2">
        <v>8</v>
      </c>
      <c r="F1259" t="str">
        <f>CONCATENATE(B1259," ",C1259, " ",D1259)</f>
        <v xml:space="preserve"> parallel-search 1 8</v>
      </c>
      <c r="G1259" s="3">
        <v>7.6362500000000004</v>
      </c>
    </row>
    <row r="1260" spans="1:7" x14ac:dyDescent="0.25">
      <c r="A1260" s="2">
        <v>0</v>
      </c>
      <c r="B1260" s="2" t="s">
        <v>20</v>
      </c>
      <c r="C1260" s="2">
        <v>1</v>
      </c>
      <c r="D1260" s="2">
        <v>8</v>
      </c>
      <c r="F1260" t="str">
        <f>CONCATENATE(B1260," ",C1260, " ",D1260)</f>
        <v xml:space="preserve"> parallel-search 1 8</v>
      </c>
      <c r="G1260" s="3">
        <v>1.325</v>
      </c>
    </row>
    <row r="1261" spans="1:7" x14ac:dyDescent="0.25">
      <c r="A1261" s="2">
        <v>0</v>
      </c>
      <c r="B1261" s="2" t="s">
        <v>20</v>
      </c>
      <c r="C1261" s="2">
        <v>1</v>
      </c>
      <c r="D1261" s="2">
        <v>8</v>
      </c>
      <c r="F1261" t="str">
        <f>CONCATENATE(B1261," ",C1261, " ",D1261)</f>
        <v xml:space="preserve"> parallel-search 1 8</v>
      </c>
      <c r="G1261" s="3">
        <v>2.3262499999999999</v>
      </c>
    </row>
    <row r="1262" spans="1:7" x14ac:dyDescent="0.25">
      <c r="A1262" s="2">
        <v>0</v>
      </c>
      <c r="B1262" s="2" t="s">
        <v>20</v>
      </c>
      <c r="C1262" s="2">
        <v>1</v>
      </c>
      <c r="D1262" s="2">
        <v>8</v>
      </c>
      <c r="F1262" t="str">
        <f>CONCATENATE(B1262," ",C1262, " ",D1262)</f>
        <v xml:space="preserve"> parallel-search 1 8</v>
      </c>
      <c r="G1262" s="3">
        <v>9.0374999999999996</v>
      </c>
    </row>
    <row r="1263" spans="1:7" x14ac:dyDescent="0.25">
      <c r="A1263" s="2">
        <v>0</v>
      </c>
      <c r="B1263" s="2" t="s">
        <v>20</v>
      </c>
      <c r="C1263" s="2">
        <v>1</v>
      </c>
      <c r="D1263" s="2">
        <v>8</v>
      </c>
      <c r="F1263" t="str">
        <f>CONCATENATE(B1263," ",C1263, " ",D1263)</f>
        <v xml:space="preserve"> parallel-search 1 8</v>
      </c>
      <c r="G1263" s="3">
        <v>2.90625</v>
      </c>
    </row>
    <row r="1264" spans="1:7" x14ac:dyDescent="0.25">
      <c r="A1264" s="2">
        <v>0</v>
      </c>
      <c r="B1264" s="2" t="s">
        <v>20</v>
      </c>
      <c r="C1264" s="2">
        <v>1</v>
      </c>
      <c r="D1264" s="2">
        <v>8</v>
      </c>
      <c r="F1264" t="str">
        <f>CONCATENATE(B1264," ",C1264, " ",D1264)</f>
        <v xml:space="preserve"> parallel-search 1 8</v>
      </c>
      <c r="G1264" s="3">
        <v>3.0987499999999999</v>
      </c>
    </row>
    <row r="1265" spans="1:7" x14ac:dyDescent="0.25">
      <c r="A1265" s="2">
        <v>0</v>
      </c>
      <c r="B1265" s="2" t="s">
        <v>20</v>
      </c>
      <c r="C1265" s="2">
        <v>1</v>
      </c>
      <c r="D1265" s="2">
        <v>8</v>
      </c>
      <c r="F1265" t="str">
        <f>CONCATENATE(B1265," ",C1265, " ",D1265)</f>
        <v xml:space="preserve"> parallel-search 1 8</v>
      </c>
      <c r="G1265" s="3">
        <v>10.7925</v>
      </c>
    </row>
    <row r="1266" spans="1:7" x14ac:dyDescent="0.25">
      <c r="A1266" s="2">
        <v>0</v>
      </c>
      <c r="B1266" s="2" t="s">
        <v>20</v>
      </c>
      <c r="C1266" s="2">
        <v>1</v>
      </c>
      <c r="D1266" s="2">
        <v>8</v>
      </c>
      <c r="F1266" t="str">
        <f>CONCATENATE(B1266," ",C1266, " ",D1266)</f>
        <v xml:space="preserve"> parallel-search 1 8</v>
      </c>
      <c r="G1266" s="3">
        <v>1.115</v>
      </c>
    </row>
    <row r="1267" spans="1:7" x14ac:dyDescent="0.25">
      <c r="A1267" s="2">
        <v>0</v>
      </c>
      <c r="B1267" s="2" t="s">
        <v>20</v>
      </c>
      <c r="C1267" s="2">
        <v>1</v>
      </c>
      <c r="D1267" s="2">
        <v>8</v>
      </c>
      <c r="F1267" t="str">
        <f>CONCATENATE(B1267," ",C1267, " ",D1267)</f>
        <v xml:space="preserve"> parallel-search 1 8</v>
      </c>
      <c r="G1267" s="3">
        <v>2.9937499999999999</v>
      </c>
    </row>
    <row r="1268" spans="1:7" x14ac:dyDescent="0.25">
      <c r="A1268" s="2">
        <v>0</v>
      </c>
      <c r="B1268" s="2" t="s">
        <v>20</v>
      </c>
      <c r="C1268" s="2">
        <v>1</v>
      </c>
      <c r="D1268" s="2">
        <v>8</v>
      </c>
      <c r="F1268" t="str">
        <f>CONCATENATE(B1268," ",C1268, " ",D1268)</f>
        <v xml:space="preserve"> parallel-search 1 8</v>
      </c>
      <c r="G1268" s="3">
        <v>8.6775000000000002</v>
      </c>
    </row>
    <row r="1269" spans="1:7" x14ac:dyDescent="0.25">
      <c r="A1269" s="2">
        <v>0</v>
      </c>
      <c r="B1269" s="2" t="s">
        <v>20</v>
      </c>
      <c r="C1269" s="2">
        <v>1</v>
      </c>
      <c r="D1269" s="2">
        <v>8</v>
      </c>
      <c r="F1269" t="str">
        <f>CONCATENATE(B1269," ",C1269, " ",D1269)</f>
        <v xml:space="preserve"> parallel-search 1 8</v>
      </c>
      <c r="G1269" s="3">
        <v>1.1725000000000001</v>
      </c>
    </row>
    <row r="1270" spans="1:7" x14ac:dyDescent="0.25">
      <c r="A1270" s="2">
        <v>0</v>
      </c>
      <c r="B1270" s="2" t="s">
        <v>20</v>
      </c>
      <c r="C1270" s="2">
        <v>1</v>
      </c>
      <c r="D1270" s="2">
        <v>8</v>
      </c>
      <c r="F1270" t="str">
        <f>CONCATENATE(B1270," ",C1270, " ",D1270)</f>
        <v xml:space="preserve"> parallel-search 1 8</v>
      </c>
      <c r="G1270" s="3">
        <v>2.79</v>
      </c>
    </row>
    <row r="1271" spans="1:7" x14ac:dyDescent="0.25">
      <c r="A1271" s="2">
        <v>0</v>
      </c>
      <c r="B1271" s="2" t="s">
        <v>20</v>
      </c>
      <c r="C1271" s="2">
        <v>1</v>
      </c>
      <c r="D1271" s="2">
        <v>8</v>
      </c>
      <c r="F1271" t="str">
        <f>CONCATENATE(B1271," ",C1271, " ",D1271)</f>
        <v xml:space="preserve"> parallel-search 1 8</v>
      </c>
      <c r="G1271" s="3">
        <v>8.7375000000000007</v>
      </c>
    </row>
    <row r="1272" spans="1:7" x14ac:dyDescent="0.25">
      <c r="A1272" s="2">
        <v>0</v>
      </c>
      <c r="B1272" s="2" t="s">
        <v>20</v>
      </c>
      <c r="C1272" s="2">
        <v>1</v>
      </c>
      <c r="D1272" s="2">
        <v>8</v>
      </c>
      <c r="F1272" t="str">
        <f>CONCATENATE(B1272," ",C1272, " ",D1272)</f>
        <v xml:space="preserve"> parallel-search 1 8</v>
      </c>
      <c r="G1272" s="3">
        <v>1.36375</v>
      </c>
    </row>
    <row r="1273" spans="1:7" x14ac:dyDescent="0.25">
      <c r="A1273" s="2">
        <v>0</v>
      </c>
      <c r="B1273" s="2" t="s">
        <v>20</v>
      </c>
      <c r="C1273" s="2">
        <v>1</v>
      </c>
      <c r="D1273" s="2">
        <v>8</v>
      </c>
      <c r="F1273" t="str">
        <f>CONCATENATE(B1273," ",C1273, " ",D1273)</f>
        <v xml:space="preserve"> parallel-search 1 8</v>
      </c>
      <c r="G1273" s="3">
        <v>3.13625</v>
      </c>
    </row>
    <row r="1274" spans="1:7" x14ac:dyDescent="0.25">
      <c r="A1274" s="2">
        <v>0</v>
      </c>
      <c r="B1274" s="2" t="s">
        <v>20</v>
      </c>
      <c r="C1274" s="2">
        <v>1</v>
      </c>
      <c r="D1274" s="2">
        <v>8</v>
      </c>
      <c r="F1274" t="str">
        <f>CONCATENATE(B1274," ",C1274, " ",D1274)</f>
        <v xml:space="preserve"> parallel-search 1 8</v>
      </c>
      <c r="G1274" s="3">
        <v>8.5924999999999994</v>
      </c>
    </row>
    <row r="1275" spans="1:7" x14ac:dyDescent="0.25">
      <c r="A1275" s="2">
        <v>0</v>
      </c>
      <c r="B1275" s="2" t="s">
        <v>20</v>
      </c>
      <c r="C1275" s="2">
        <v>1</v>
      </c>
      <c r="D1275" s="2">
        <v>8</v>
      </c>
      <c r="F1275" t="str">
        <f>CONCATENATE(B1275," ",C1275, " ",D1275)</f>
        <v xml:space="preserve"> parallel-search 1 8</v>
      </c>
      <c r="G1275" s="3">
        <v>1.6725000000000001</v>
      </c>
    </row>
    <row r="1276" spans="1:7" x14ac:dyDescent="0.25">
      <c r="A1276" s="2">
        <v>0</v>
      </c>
      <c r="B1276" s="2" t="s">
        <v>20</v>
      </c>
      <c r="C1276" s="2">
        <v>1</v>
      </c>
      <c r="D1276" s="2">
        <v>8</v>
      </c>
      <c r="F1276" t="str">
        <f>CONCATENATE(B1276," ",C1276, " ",D1276)</f>
        <v xml:space="preserve"> parallel-search 1 8</v>
      </c>
      <c r="G1276" s="3">
        <v>3.6312500000000001</v>
      </c>
    </row>
    <row r="1277" spans="1:7" x14ac:dyDescent="0.25">
      <c r="A1277" s="2">
        <v>0</v>
      </c>
      <c r="B1277" s="2" t="s">
        <v>20</v>
      </c>
      <c r="C1277" s="2">
        <v>1</v>
      </c>
      <c r="D1277" s="2">
        <v>8</v>
      </c>
      <c r="F1277" t="str">
        <f>CONCATENATE(B1277," ",C1277, " ",D1277)</f>
        <v xml:space="preserve"> parallel-search 1 8</v>
      </c>
      <c r="G1277" s="3">
        <v>10.561249999999999</v>
      </c>
    </row>
    <row r="1278" spans="1:7" x14ac:dyDescent="0.25">
      <c r="A1278" s="2">
        <v>0</v>
      </c>
      <c r="B1278" s="2" t="s">
        <v>20</v>
      </c>
      <c r="C1278" s="2">
        <v>1</v>
      </c>
      <c r="D1278" s="2">
        <v>8</v>
      </c>
      <c r="F1278" t="str">
        <f>CONCATENATE(B1278," ",C1278, " ",D1278)</f>
        <v xml:space="preserve"> parallel-search 1 8</v>
      </c>
      <c r="G1278" s="3">
        <v>2.44875</v>
      </c>
    </row>
    <row r="1279" spans="1:7" x14ac:dyDescent="0.25">
      <c r="A1279" s="2">
        <v>0</v>
      </c>
      <c r="B1279" s="2" t="s">
        <v>20</v>
      </c>
      <c r="C1279" s="2">
        <v>1</v>
      </c>
      <c r="D1279" s="2">
        <v>8</v>
      </c>
      <c r="F1279" t="str">
        <f>CONCATENATE(B1279," ",C1279, " ",D1279)</f>
        <v xml:space="preserve"> parallel-search 1 8</v>
      </c>
      <c r="G1279" s="3">
        <v>3.6662499999999998</v>
      </c>
    </row>
    <row r="1280" spans="1:7" x14ac:dyDescent="0.25">
      <c r="A1280" s="2">
        <v>0</v>
      </c>
      <c r="B1280" s="2" t="s">
        <v>20</v>
      </c>
      <c r="C1280" s="2">
        <v>1</v>
      </c>
      <c r="D1280" s="2">
        <v>8</v>
      </c>
      <c r="F1280" t="str">
        <f>CONCATENATE(B1280," ",C1280, " ",D1280)</f>
        <v xml:space="preserve"> parallel-search 1 8</v>
      </c>
      <c r="G1280" s="3">
        <v>8.9499999999999993</v>
      </c>
    </row>
    <row r="1281" spans="1:7" x14ac:dyDescent="0.25">
      <c r="A1281" s="2">
        <v>0</v>
      </c>
      <c r="B1281" s="2" t="s">
        <v>20</v>
      </c>
      <c r="C1281" s="2">
        <v>1</v>
      </c>
      <c r="D1281" s="2">
        <v>8</v>
      </c>
      <c r="F1281" t="str">
        <f>CONCATENATE(B1281," ",C1281, " ",D1281)</f>
        <v xml:space="preserve"> parallel-search 1 8</v>
      </c>
      <c r="G1281" s="3">
        <v>2.7275</v>
      </c>
    </row>
    <row r="1282" spans="1:7" x14ac:dyDescent="0.25">
      <c r="A1282" s="2">
        <v>0</v>
      </c>
      <c r="B1282" s="2" t="s">
        <v>20</v>
      </c>
      <c r="C1282" s="2">
        <v>1</v>
      </c>
      <c r="D1282" s="2">
        <v>8</v>
      </c>
      <c r="F1282" t="str">
        <f>CONCATENATE(B1282," ",C1282, " ",D1282)</f>
        <v xml:space="preserve"> parallel-search 1 8</v>
      </c>
      <c r="G1282" s="3">
        <v>2.7662499999999999</v>
      </c>
    </row>
    <row r="1283" spans="1:7" x14ac:dyDescent="0.25">
      <c r="A1283" s="2">
        <v>0</v>
      </c>
      <c r="B1283" s="2" t="s">
        <v>20</v>
      </c>
      <c r="C1283" s="2">
        <v>1</v>
      </c>
      <c r="D1283" s="2">
        <v>8</v>
      </c>
      <c r="F1283" t="str">
        <f>CONCATENATE(B1283," ",C1283, " ",D1283)</f>
        <v xml:space="preserve"> parallel-search 1 8</v>
      </c>
      <c r="G1283" s="3">
        <v>11.046250000000001</v>
      </c>
    </row>
    <row r="1284" spans="1:7" x14ac:dyDescent="0.25">
      <c r="A1284" s="2">
        <v>0</v>
      </c>
      <c r="B1284" s="2" t="s">
        <v>20</v>
      </c>
      <c r="C1284" s="2">
        <v>1</v>
      </c>
      <c r="D1284" s="2">
        <v>8</v>
      </c>
      <c r="F1284" t="str">
        <f>CONCATENATE(B1284," ",C1284, " ",D1284)</f>
        <v xml:space="preserve"> parallel-search 1 8</v>
      </c>
      <c r="G1284" s="3">
        <v>1.3162499999999999</v>
      </c>
    </row>
    <row r="1285" spans="1:7" x14ac:dyDescent="0.25">
      <c r="A1285" s="2">
        <v>0</v>
      </c>
      <c r="B1285" s="2" t="s">
        <v>20</v>
      </c>
      <c r="C1285" s="2">
        <v>1</v>
      </c>
      <c r="D1285" s="2">
        <v>8</v>
      </c>
      <c r="F1285" t="str">
        <f>CONCATENATE(B1285," ",C1285, " ",D1285)</f>
        <v xml:space="preserve"> parallel-search 1 8</v>
      </c>
      <c r="G1285" s="3">
        <v>2.9562499999999998</v>
      </c>
    </row>
    <row r="1286" spans="1:7" x14ac:dyDescent="0.25">
      <c r="A1286" s="2">
        <v>0</v>
      </c>
      <c r="B1286" s="2" t="s">
        <v>20</v>
      </c>
      <c r="C1286" s="2">
        <v>1</v>
      </c>
      <c r="D1286" s="2">
        <v>8</v>
      </c>
      <c r="F1286" t="str">
        <f>CONCATENATE(B1286," ",C1286, " ",D1286)</f>
        <v xml:space="preserve"> parallel-search 1 8</v>
      </c>
      <c r="G1286" s="3">
        <v>9.0812500000000007</v>
      </c>
    </row>
    <row r="1287" spans="1:7" x14ac:dyDescent="0.25">
      <c r="A1287" s="2">
        <v>0</v>
      </c>
      <c r="B1287" s="2" t="s">
        <v>20</v>
      </c>
      <c r="C1287" s="2">
        <v>1</v>
      </c>
      <c r="D1287" s="2">
        <v>8</v>
      </c>
      <c r="F1287" t="str">
        <f>CONCATENATE(B1287," ",C1287, " ",D1287)</f>
        <v xml:space="preserve"> parallel-search 1 8</v>
      </c>
      <c r="G1287" s="3">
        <v>3.1637499999999998</v>
      </c>
    </row>
    <row r="1288" spans="1:7" x14ac:dyDescent="0.25">
      <c r="A1288" s="2">
        <v>0</v>
      </c>
      <c r="B1288" s="2" t="s">
        <v>20</v>
      </c>
      <c r="C1288" s="2">
        <v>1</v>
      </c>
      <c r="D1288" s="2">
        <v>8</v>
      </c>
      <c r="F1288" t="str">
        <f>CONCATENATE(B1288," ",C1288, " ",D1288)</f>
        <v xml:space="preserve"> parallel-search 1 8</v>
      </c>
      <c r="G1288" s="3">
        <v>3.1775000000000002</v>
      </c>
    </row>
    <row r="1289" spans="1:7" x14ac:dyDescent="0.25">
      <c r="A1289" s="2">
        <v>0</v>
      </c>
      <c r="B1289" s="2" t="s">
        <v>20</v>
      </c>
      <c r="C1289" s="2">
        <v>1</v>
      </c>
      <c r="D1289" s="2">
        <v>8</v>
      </c>
      <c r="F1289" t="str">
        <f>CONCATENATE(B1289," ",C1289, " ",D1289)</f>
        <v xml:space="preserve"> parallel-search 1 8</v>
      </c>
      <c r="G1289" s="3">
        <v>10.7225</v>
      </c>
    </row>
    <row r="1290" spans="1:7" x14ac:dyDescent="0.25">
      <c r="A1290" s="2">
        <v>0</v>
      </c>
      <c r="B1290" s="2" t="s">
        <v>20</v>
      </c>
      <c r="C1290" s="2">
        <v>1</v>
      </c>
      <c r="D1290" s="2">
        <v>8</v>
      </c>
      <c r="F1290" t="str">
        <f>CONCATENATE(B1290," ",C1290, " ",D1290)</f>
        <v xml:space="preserve"> parallel-search 1 8</v>
      </c>
      <c r="G1290" s="3">
        <v>3.9187500000000002</v>
      </c>
    </row>
    <row r="1291" spans="1:7" x14ac:dyDescent="0.25">
      <c r="A1291" s="2">
        <v>0</v>
      </c>
      <c r="B1291" s="2" t="s">
        <v>20</v>
      </c>
      <c r="C1291" s="2">
        <v>1</v>
      </c>
      <c r="D1291" s="2">
        <v>8</v>
      </c>
      <c r="F1291" t="str">
        <f>CONCATENATE(B1291," ",C1291, " ",D1291)</f>
        <v xml:space="preserve"> parallel-search 1 8</v>
      </c>
      <c r="G1291" s="3">
        <v>3.6612499999999999</v>
      </c>
    </row>
    <row r="1292" spans="1:7" x14ac:dyDescent="0.25">
      <c r="A1292" s="2">
        <v>0</v>
      </c>
      <c r="B1292" s="2" t="s">
        <v>20</v>
      </c>
      <c r="C1292" s="2">
        <v>1</v>
      </c>
      <c r="D1292" s="2">
        <v>8</v>
      </c>
      <c r="F1292" t="str">
        <f>CONCATENATE(B1292," ",C1292, " ",D1292)</f>
        <v xml:space="preserve"> parallel-search 1 8</v>
      </c>
      <c r="G1292" s="3">
        <v>9.2562499999999996</v>
      </c>
    </row>
    <row r="1293" spans="1:7" x14ac:dyDescent="0.25">
      <c r="A1293" s="2">
        <v>0</v>
      </c>
      <c r="B1293" s="2" t="s">
        <v>20</v>
      </c>
      <c r="C1293" s="2">
        <v>1</v>
      </c>
      <c r="D1293" s="2">
        <v>8</v>
      </c>
      <c r="F1293" t="str">
        <f>CONCATENATE(B1293," ",C1293, " ",D1293)</f>
        <v xml:space="preserve"> parallel-search 1 8</v>
      </c>
      <c r="G1293" s="3">
        <v>3.375</v>
      </c>
    </row>
    <row r="1294" spans="1:7" x14ac:dyDescent="0.25">
      <c r="A1294" s="2">
        <v>0</v>
      </c>
      <c r="B1294" s="2" t="s">
        <v>20</v>
      </c>
      <c r="C1294" s="2">
        <v>1</v>
      </c>
      <c r="D1294" s="2">
        <v>8</v>
      </c>
      <c r="F1294" t="str">
        <f>CONCATENATE(B1294," ",C1294, " ",D1294)</f>
        <v xml:space="preserve"> parallel-search 1 8</v>
      </c>
      <c r="G1294" s="3">
        <v>3.1012499999999998</v>
      </c>
    </row>
    <row r="1295" spans="1:7" x14ac:dyDescent="0.25">
      <c r="A1295" s="2">
        <v>0</v>
      </c>
      <c r="B1295" s="2" t="s">
        <v>20</v>
      </c>
      <c r="C1295" s="2">
        <v>1</v>
      </c>
      <c r="D1295" s="2">
        <v>8</v>
      </c>
      <c r="F1295" t="str">
        <f>CONCATENATE(B1295," ",C1295, " ",D1295)</f>
        <v xml:space="preserve"> parallel-search 1 8</v>
      </c>
      <c r="G1295" s="3">
        <v>10.29875</v>
      </c>
    </row>
    <row r="1296" spans="1:7" x14ac:dyDescent="0.25">
      <c r="A1296" s="2">
        <v>0</v>
      </c>
      <c r="B1296" s="2" t="s">
        <v>20</v>
      </c>
      <c r="C1296" s="2">
        <v>1</v>
      </c>
      <c r="D1296" s="2">
        <v>8</v>
      </c>
      <c r="F1296" t="str">
        <f>CONCATENATE(B1296," ",C1296, " ",D1296)</f>
        <v xml:space="preserve"> parallel-search 1 8</v>
      </c>
      <c r="G1296" s="3">
        <v>3.2749999999999999</v>
      </c>
    </row>
    <row r="1297" spans="1:7" x14ac:dyDescent="0.25">
      <c r="A1297" s="2">
        <v>0</v>
      </c>
      <c r="B1297" s="2" t="s">
        <v>20</v>
      </c>
      <c r="C1297" s="2">
        <v>1</v>
      </c>
      <c r="D1297" s="2">
        <v>8</v>
      </c>
      <c r="F1297" t="str">
        <f>CONCATENATE(B1297," ",C1297, " ",D1297)</f>
        <v xml:space="preserve"> parallel-search 1 8</v>
      </c>
      <c r="G1297" s="3">
        <v>3.4012500000000001</v>
      </c>
    </row>
    <row r="1298" spans="1:7" x14ac:dyDescent="0.25">
      <c r="A1298" s="2">
        <v>0</v>
      </c>
      <c r="B1298" s="2" t="s">
        <v>20</v>
      </c>
      <c r="C1298" s="2">
        <v>1</v>
      </c>
      <c r="D1298" s="2">
        <v>8</v>
      </c>
      <c r="F1298" t="str">
        <f>CONCATENATE(B1298," ",C1298, " ",D1298)</f>
        <v xml:space="preserve"> parallel-search 1 8</v>
      </c>
      <c r="G1298" s="3">
        <v>9.8324999999999996</v>
      </c>
    </row>
    <row r="1299" spans="1:7" x14ac:dyDescent="0.25">
      <c r="A1299" s="2">
        <v>0</v>
      </c>
      <c r="B1299" s="2" t="s">
        <v>20</v>
      </c>
      <c r="C1299" s="2">
        <v>1</v>
      </c>
      <c r="D1299" s="2">
        <v>8</v>
      </c>
      <c r="F1299" t="str">
        <f>CONCATENATE(B1299," ",C1299, " ",D1299)</f>
        <v xml:space="preserve"> parallel-search 1 8</v>
      </c>
      <c r="G1299" s="3">
        <v>1.5337499999999999</v>
      </c>
    </row>
    <row r="1300" spans="1:7" x14ac:dyDescent="0.25">
      <c r="A1300" s="2">
        <v>0</v>
      </c>
      <c r="B1300" s="2" t="s">
        <v>20</v>
      </c>
      <c r="C1300" s="2">
        <v>1</v>
      </c>
      <c r="D1300" s="2">
        <v>8</v>
      </c>
      <c r="F1300" t="str">
        <f>CONCATENATE(B1300," ",C1300, " ",D1300)</f>
        <v xml:space="preserve"> parallel-search 1 8</v>
      </c>
      <c r="G1300" s="3">
        <v>3.9537499999999999</v>
      </c>
    </row>
    <row r="1301" spans="1:7" x14ac:dyDescent="0.25">
      <c r="A1301" s="2">
        <v>0</v>
      </c>
      <c r="B1301" s="2" t="s">
        <v>20</v>
      </c>
      <c r="C1301" s="2">
        <v>1</v>
      </c>
      <c r="D1301" s="2">
        <v>8</v>
      </c>
      <c r="F1301" t="str">
        <f>CONCATENATE(B1301," ",C1301, " ",D1301)</f>
        <v xml:space="preserve"> parallel-search 1 8</v>
      </c>
      <c r="G1301" s="3">
        <v>9.4187499999999993</v>
      </c>
    </row>
    <row r="1302" spans="1:7" x14ac:dyDescent="0.25">
      <c r="A1302" s="2">
        <v>0</v>
      </c>
      <c r="B1302" s="2" t="s">
        <v>20</v>
      </c>
      <c r="C1302" s="2">
        <v>1</v>
      </c>
      <c r="D1302" s="2">
        <v>8</v>
      </c>
      <c r="F1302" t="str">
        <f>CONCATENATE(B1302," ",C1302, " ",D1302)</f>
        <v xml:space="preserve"> parallel-search 1 8</v>
      </c>
      <c r="G1302" s="3">
        <v>2.65</v>
      </c>
    </row>
    <row r="1303" spans="1:7" x14ac:dyDescent="0.25">
      <c r="A1303" s="2">
        <v>0</v>
      </c>
      <c r="B1303" s="2" t="s">
        <v>20</v>
      </c>
      <c r="C1303" s="2">
        <v>1</v>
      </c>
      <c r="D1303" s="2">
        <v>8</v>
      </c>
      <c r="F1303" t="str">
        <f>CONCATENATE(B1303," ",C1303, " ",D1303)</f>
        <v xml:space="preserve"> parallel-search 1 8</v>
      </c>
      <c r="G1303" s="3">
        <v>4.4037499999999996</v>
      </c>
    </row>
    <row r="1304" spans="1:7" x14ac:dyDescent="0.25">
      <c r="A1304" s="2">
        <v>0</v>
      </c>
      <c r="B1304" s="2" t="s">
        <v>20</v>
      </c>
      <c r="C1304" s="2">
        <v>1</v>
      </c>
      <c r="D1304" s="2">
        <v>8</v>
      </c>
      <c r="F1304" t="str">
        <f>CONCATENATE(B1304," ",C1304, " ",D1304)</f>
        <v xml:space="preserve"> parallel-search 1 8</v>
      </c>
      <c r="G1304" s="3">
        <v>8.65625</v>
      </c>
    </row>
    <row r="1305" spans="1:7" x14ac:dyDescent="0.25">
      <c r="A1305" s="2">
        <v>0</v>
      </c>
      <c r="B1305" s="2" t="s">
        <v>20</v>
      </c>
      <c r="C1305" s="2">
        <v>1</v>
      </c>
      <c r="D1305" s="2">
        <v>8</v>
      </c>
      <c r="F1305" t="str">
        <f>CONCATENATE(B1305," ",C1305, " ",D1305)</f>
        <v xml:space="preserve"> parallel-search 1 8</v>
      </c>
      <c r="G1305" s="3">
        <v>1.8087500000000001</v>
      </c>
    </row>
    <row r="1306" spans="1:7" x14ac:dyDescent="0.25">
      <c r="A1306" s="2">
        <v>0</v>
      </c>
      <c r="B1306" s="2" t="s">
        <v>20</v>
      </c>
      <c r="C1306" s="2">
        <v>1</v>
      </c>
      <c r="D1306" s="2">
        <v>8</v>
      </c>
      <c r="F1306" t="str">
        <f>CONCATENATE(B1306," ",C1306, " ",D1306)</f>
        <v xml:space="preserve"> parallel-search 1 8</v>
      </c>
      <c r="G1306" s="3">
        <v>3.08</v>
      </c>
    </row>
    <row r="1307" spans="1:7" x14ac:dyDescent="0.25">
      <c r="A1307" s="2">
        <v>0</v>
      </c>
      <c r="B1307" s="2" t="s">
        <v>20</v>
      </c>
      <c r="C1307" s="2">
        <v>1</v>
      </c>
      <c r="D1307" s="2">
        <v>8</v>
      </c>
      <c r="F1307" t="str">
        <f>CONCATENATE(B1307," ",C1307, " ",D1307)</f>
        <v xml:space="preserve"> parallel-search 1 8</v>
      </c>
      <c r="G1307" s="3">
        <v>10.05875</v>
      </c>
    </row>
    <row r="1308" spans="1:7" x14ac:dyDescent="0.25">
      <c r="A1308" s="2">
        <v>0</v>
      </c>
      <c r="B1308" s="2" t="s">
        <v>20</v>
      </c>
      <c r="C1308" s="2">
        <v>1</v>
      </c>
      <c r="D1308" s="2">
        <v>8</v>
      </c>
      <c r="F1308" t="str">
        <f>CONCATENATE(B1308," ",C1308, " ",D1308)</f>
        <v xml:space="preserve"> parallel-search 1 8</v>
      </c>
      <c r="G1308" s="3">
        <v>2.61625</v>
      </c>
    </row>
    <row r="1309" spans="1:7" x14ac:dyDescent="0.25">
      <c r="A1309" s="2">
        <v>0</v>
      </c>
      <c r="B1309" s="2" t="s">
        <v>20</v>
      </c>
      <c r="C1309" s="2">
        <v>1</v>
      </c>
      <c r="D1309" s="2">
        <v>8</v>
      </c>
      <c r="F1309" t="str">
        <f>CONCATENATE(B1309," ",C1309, " ",D1309)</f>
        <v xml:space="preserve"> parallel-search 1 8</v>
      </c>
      <c r="G1309" s="3">
        <v>3.2662499999999999</v>
      </c>
    </row>
    <row r="1310" spans="1:7" x14ac:dyDescent="0.25">
      <c r="A1310" s="2">
        <v>0</v>
      </c>
      <c r="B1310" s="2" t="s">
        <v>20</v>
      </c>
      <c r="C1310" s="2">
        <v>1</v>
      </c>
      <c r="D1310" s="2">
        <v>8</v>
      </c>
      <c r="F1310" t="str">
        <f>CONCATENATE(B1310," ",C1310, " ",D1310)</f>
        <v xml:space="preserve"> parallel-search 1 8</v>
      </c>
      <c r="G1310" s="3">
        <v>9.89</v>
      </c>
    </row>
    <row r="1311" spans="1:7" x14ac:dyDescent="0.25">
      <c r="A1311" s="2">
        <v>0</v>
      </c>
      <c r="B1311" s="2" t="s">
        <v>20</v>
      </c>
      <c r="C1311" s="2">
        <v>1</v>
      </c>
      <c r="D1311" s="2">
        <v>8</v>
      </c>
      <c r="F1311" t="str">
        <f>CONCATENATE(B1311," ",C1311, " ",D1311)</f>
        <v xml:space="preserve"> parallel-search 1 8</v>
      </c>
      <c r="G1311" s="3">
        <v>1.76</v>
      </c>
    </row>
    <row r="1312" spans="1:7" x14ac:dyDescent="0.25">
      <c r="A1312" s="2">
        <v>0</v>
      </c>
      <c r="B1312" s="2" t="s">
        <v>20</v>
      </c>
      <c r="C1312" s="2">
        <v>1</v>
      </c>
      <c r="D1312" s="2">
        <v>8</v>
      </c>
      <c r="F1312" t="str">
        <f>CONCATENATE(B1312," ",C1312, " ",D1312)</f>
        <v xml:space="preserve"> parallel-search 1 8</v>
      </c>
      <c r="G1312" s="3">
        <v>3.0787499999999999</v>
      </c>
    </row>
    <row r="1313" spans="1:7" x14ac:dyDescent="0.25">
      <c r="A1313" s="2">
        <v>0</v>
      </c>
      <c r="B1313" s="2" t="s">
        <v>20</v>
      </c>
      <c r="C1313" s="2">
        <v>1</v>
      </c>
      <c r="D1313" s="2">
        <v>8</v>
      </c>
      <c r="F1313" t="str">
        <f>CONCATENATE(B1313," ",C1313, " ",D1313)</f>
        <v xml:space="preserve"> parallel-search 1 8</v>
      </c>
      <c r="G1313" s="3">
        <v>10.8475</v>
      </c>
    </row>
    <row r="1314" spans="1:7" x14ac:dyDescent="0.25">
      <c r="A1314" s="2">
        <v>0</v>
      </c>
      <c r="B1314" s="2" t="s">
        <v>20</v>
      </c>
      <c r="C1314" s="2">
        <v>1</v>
      </c>
      <c r="D1314" s="2">
        <v>8</v>
      </c>
      <c r="F1314" t="str">
        <f>CONCATENATE(B1314," ",C1314, " ",D1314)</f>
        <v xml:space="preserve"> parallel-search 1 8</v>
      </c>
      <c r="G1314" s="3">
        <v>2.27</v>
      </c>
    </row>
    <row r="1315" spans="1:7" x14ac:dyDescent="0.25">
      <c r="A1315" s="2">
        <v>0</v>
      </c>
      <c r="B1315" s="2" t="s">
        <v>20</v>
      </c>
      <c r="C1315" s="2">
        <v>1</v>
      </c>
      <c r="D1315" s="2">
        <v>8</v>
      </c>
      <c r="F1315" t="str">
        <f>CONCATENATE(B1315," ",C1315, " ",D1315)</f>
        <v xml:space="preserve"> parallel-search 1 8</v>
      </c>
      <c r="G1315" s="3">
        <v>3.875</v>
      </c>
    </row>
    <row r="1316" spans="1:7" x14ac:dyDescent="0.25">
      <c r="A1316" s="2">
        <v>0</v>
      </c>
      <c r="B1316" s="2" t="s">
        <v>20</v>
      </c>
      <c r="C1316" s="2">
        <v>1</v>
      </c>
      <c r="D1316" s="2">
        <v>8</v>
      </c>
      <c r="F1316" t="str">
        <f>CONCATENATE(B1316," ",C1316, " ",D1316)</f>
        <v xml:space="preserve"> parallel-search 1 8</v>
      </c>
      <c r="G1316" s="3">
        <v>10.855</v>
      </c>
    </row>
    <row r="1317" spans="1:7" x14ac:dyDescent="0.25">
      <c r="A1317" s="2">
        <v>0</v>
      </c>
      <c r="B1317" s="2" t="s">
        <v>20</v>
      </c>
      <c r="C1317" s="2">
        <v>1</v>
      </c>
      <c r="D1317" s="2">
        <v>8</v>
      </c>
      <c r="F1317" t="str">
        <f>CONCATENATE(B1317," ",C1317, " ",D1317)</f>
        <v xml:space="preserve"> parallel-search 1 8</v>
      </c>
      <c r="G1317" s="3">
        <v>2.7250000000000001</v>
      </c>
    </row>
    <row r="1318" spans="1:7" x14ac:dyDescent="0.25">
      <c r="A1318" s="2">
        <v>0</v>
      </c>
      <c r="B1318" s="2" t="s">
        <v>20</v>
      </c>
      <c r="C1318" s="2">
        <v>1</v>
      </c>
      <c r="D1318" s="2">
        <v>8</v>
      </c>
      <c r="F1318" t="str">
        <f>CONCATENATE(B1318," ",C1318, " ",D1318)</f>
        <v xml:space="preserve"> parallel-search 1 8</v>
      </c>
      <c r="G1318" s="3">
        <v>3.2162500000000001</v>
      </c>
    </row>
    <row r="1319" spans="1:7" x14ac:dyDescent="0.25">
      <c r="A1319" s="2">
        <v>0</v>
      </c>
      <c r="B1319" s="2" t="s">
        <v>20</v>
      </c>
      <c r="C1319" s="2">
        <v>1</v>
      </c>
      <c r="D1319" s="2">
        <v>8</v>
      </c>
      <c r="F1319" t="str">
        <f>CONCATENATE(B1319," ",C1319, " ",D1319)</f>
        <v xml:space="preserve"> parallel-search 1 8</v>
      </c>
      <c r="G1319" s="3">
        <v>8.7524999999999995</v>
      </c>
    </row>
    <row r="1320" spans="1:7" x14ac:dyDescent="0.25">
      <c r="A1320" s="2">
        <v>0</v>
      </c>
      <c r="B1320" s="2" t="s">
        <v>20</v>
      </c>
      <c r="C1320" s="2">
        <v>1</v>
      </c>
      <c r="D1320" s="2">
        <v>8</v>
      </c>
      <c r="F1320" t="str">
        <f>CONCATENATE(B1320," ",C1320, " ",D1320)</f>
        <v xml:space="preserve"> parallel-search 1 8</v>
      </c>
      <c r="G1320" s="3">
        <v>2.8</v>
      </c>
    </row>
    <row r="1321" spans="1:7" x14ac:dyDescent="0.25">
      <c r="A1321" s="2">
        <v>0</v>
      </c>
      <c r="B1321" s="2" t="s">
        <v>20</v>
      </c>
      <c r="C1321" s="2">
        <v>1</v>
      </c>
      <c r="D1321" s="2">
        <v>8</v>
      </c>
      <c r="F1321" t="str">
        <f>CONCATENATE(B1321," ",C1321, " ",D1321)</f>
        <v xml:space="preserve"> parallel-search 1 8</v>
      </c>
      <c r="G1321" s="3">
        <v>2.4512499999999999</v>
      </c>
    </row>
    <row r="1322" spans="1:7" x14ac:dyDescent="0.25">
      <c r="A1322" s="2">
        <v>0</v>
      </c>
      <c r="B1322" s="2" t="s">
        <v>20</v>
      </c>
      <c r="C1322" s="2">
        <v>1</v>
      </c>
      <c r="D1322" s="2">
        <v>8</v>
      </c>
      <c r="F1322" t="str">
        <f>CONCATENATE(B1322," ",C1322, " ",D1322)</f>
        <v xml:space="preserve"> parallel-search 1 8</v>
      </c>
      <c r="G1322" s="3">
        <v>8.8337500000000002</v>
      </c>
    </row>
    <row r="1323" spans="1:7" x14ac:dyDescent="0.25">
      <c r="A1323" s="2">
        <v>0</v>
      </c>
      <c r="B1323" s="2" t="s">
        <v>20</v>
      </c>
      <c r="C1323" s="2">
        <v>1</v>
      </c>
      <c r="D1323" s="2">
        <v>8</v>
      </c>
      <c r="F1323" t="str">
        <f>CONCATENATE(B1323," ",C1323, " ",D1323)</f>
        <v xml:space="preserve"> parallel-search 1 8</v>
      </c>
      <c r="G1323" s="3">
        <v>2.9387500000000002</v>
      </c>
    </row>
    <row r="1324" spans="1:7" x14ac:dyDescent="0.25">
      <c r="A1324" s="2">
        <v>0</v>
      </c>
      <c r="B1324" s="2" t="s">
        <v>20</v>
      </c>
      <c r="C1324" s="2">
        <v>1</v>
      </c>
      <c r="D1324" s="2">
        <v>8</v>
      </c>
      <c r="F1324" t="str">
        <f>CONCATENATE(B1324," ",C1324, " ",D1324)</f>
        <v xml:space="preserve"> parallel-search 1 8</v>
      </c>
      <c r="G1324" s="3">
        <v>3.2087500000000002</v>
      </c>
    </row>
    <row r="1325" spans="1:7" x14ac:dyDescent="0.25">
      <c r="A1325" s="2">
        <v>0</v>
      </c>
      <c r="B1325" s="2" t="s">
        <v>20</v>
      </c>
      <c r="C1325" s="2">
        <v>1</v>
      </c>
      <c r="D1325" s="2">
        <v>8</v>
      </c>
      <c r="F1325" t="str">
        <f>CONCATENATE(B1325," ",C1325, " ",D1325)</f>
        <v xml:space="preserve"> parallel-search 1 8</v>
      </c>
      <c r="G1325" s="3">
        <v>10.758749999999999</v>
      </c>
    </row>
    <row r="1326" spans="1:7" x14ac:dyDescent="0.25">
      <c r="A1326" s="2">
        <v>0</v>
      </c>
      <c r="B1326" s="2" t="s">
        <v>20</v>
      </c>
      <c r="C1326" s="2">
        <v>1</v>
      </c>
      <c r="D1326" s="2">
        <v>8</v>
      </c>
      <c r="F1326" t="str">
        <f>CONCATENATE(B1326," ",C1326, " ",D1326)</f>
        <v xml:space="preserve"> parallel-search 1 8</v>
      </c>
      <c r="G1326" s="3">
        <v>1.31375</v>
      </c>
    </row>
    <row r="1327" spans="1:7" x14ac:dyDescent="0.25">
      <c r="A1327" s="2">
        <v>0</v>
      </c>
      <c r="B1327" s="2" t="s">
        <v>20</v>
      </c>
      <c r="C1327" s="2">
        <v>1</v>
      </c>
      <c r="D1327" s="2">
        <v>8</v>
      </c>
      <c r="F1327" t="str">
        <f>CONCATENATE(B1327," ",C1327, " ",D1327)</f>
        <v xml:space="preserve"> parallel-search 1 8</v>
      </c>
      <c r="G1327" s="3">
        <v>4.625</v>
      </c>
    </row>
    <row r="1328" spans="1:7" x14ac:dyDescent="0.25">
      <c r="A1328" s="2">
        <v>0</v>
      </c>
      <c r="B1328" s="2" t="s">
        <v>20</v>
      </c>
      <c r="C1328" s="2">
        <v>1</v>
      </c>
      <c r="D1328" s="2">
        <v>8</v>
      </c>
      <c r="F1328" t="str">
        <f>CONCATENATE(B1328," ",C1328, " ",D1328)</f>
        <v xml:space="preserve"> parallel-search 1 8</v>
      </c>
      <c r="G1328" s="3">
        <v>10.133749999999999</v>
      </c>
    </row>
    <row r="1329" spans="1:7" x14ac:dyDescent="0.25">
      <c r="A1329" s="2">
        <v>0</v>
      </c>
      <c r="B1329" s="2" t="s">
        <v>20</v>
      </c>
      <c r="C1329" s="2">
        <v>1</v>
      </c>
      <c r="D1329" s="2">
        <v>8</v>
      </c>
      <c r="F1329" t="str">
        <f>CONCATENATE(B1329," ",C1329, " ",D1329)</f>
        <v xml:space="preserve"> parallel-search 1 8</v>
      </c>
      <c r="G1329" s="3">
        <v>1.2437499999999999</v>
      </c>
    </row>
    <row r="1330" spans="1:7" x14ac:dyDescent="0.25">
      <c r="A1330" s="2">
        <v>0</v>
      </c>
      <c r="B1330" s="2" t="s">
        <v>20</v>
      </c>
      <c r="C1330" s="2">
        <v>1</v>
      </c>
      <c r="D1330" s="2">
        <v>8</v>
      </c>
      <c r="F1330" t="str">
        <f>CONCATENATE(B1330," ",C1330, " ",D1330)</f>
        <v xml:space="preserve"> parallel-search 1 8</v>
      </c>
      <c r="G1330" s="3">
        <v>5.4187500000000002</v>
      </c>
    </row>
    <row r="1331" spans="1:7" x14ac:dyDescent="0.25">
      <c r="A1331" s="2">
        <v>0</v>
      </c>
      <c r="B1331" s="2" t="s">
        <v>20</v>
      </c>
      <c r="C1331" s="2">
        <v>1</v>
      </c>
      <c r="D1331" s="2">
        <v>8</v>
      </c>
      <c r="F1331" t="str">
        <f>CONCATENATE(B1331," ",C1331, " ",D1331)</f>
        <v xml:space="preserve"> parallel-search 1 8</v>
      </c>
      <c r="G1331" s="3">
        <v>8.2712500000000002</v>
      </c>
    </row>
    <row r="1332" spans="1:7" x14ac:dyDescent="0.25">
      <c r="A1332" s="2">
        <v>0</v>
      </c>
      <c r="B1332" s="2" t="s">
        <v>20</v>
      </c>
      <c r="C1332" s="2">
        <v>1</v>
      </c>
      <c r="D1332" s="2">
        <v>8</v>
      </c>
      <c r="F1332" t="str">
        <f>CONCATENATE(B1332," ",C1332, " ",D1332)</f>
        <v xml:space="preserve"> parallel-search 1 8</v>
      </c>
      <c r="G1332" s="3">
        <v>2.6262500000000002</v>
      </c>
    </row>
    <row r="1333" spans="1:7" x14ac:dyDescent="0.25">
      <c r="A1333" s="2">
        <v>0</v>
      </c>
      <c r="B1333" s="2" t="s">
        <v>20</v>
      </c>
      <c r="C1333" s="2">
        <v>1</v>
      </c>
      <c r="D1333" s="2">
        <v>8</v>
      </c>
      <c r="F1333" t="str">
        <f>CONCATENATE(B1333," ",C1333, " ",D1333)</f>
        <v xml:space="preserve"> parallel-search 1 8</v>
      </c>
      <c r="G1333" s="3">
        <v>4.1574999999999998</v>
      </c>
    </row>
    <row r="1334" spans="1:7" x14ac:dyDescent="0.25">
      <c r="A1334" s="2">
        <v>0</v>
      </c>
      <c r="B1334" s="2" t="s">
        <v>20</v>
      </c>
      <c r="C1334" s="2">
        <v>1</v>
      </c>
      <c r="D1334" s="2">
        <v>8</v>
      </c>
      <c r="F1334" t="str">
        <f>CONCATENATE(B1334," ",C1334, " ",D1334)</f>
        <v xml:space="preserve"> parallel-search 1 8</v>
      </c>
      <c r="G1334" s="3">
        <v>8.9499999999999993</v>
      </c>
    </row>
    <row r="1335" spans="1:7" x14ac:dyDescent="0.25">
      <c r="A1335" s="2">
        <v>0</v>
      </c>
      <c r="B1335" s="2" t="s">
        <v>20</v>
      </c>
      <c r="C1335" s="2">
        <v>1</v>
      </c>
      <c r="D1335" s="2">
        <v>8</v>
      </c>
      <c r="F1335" t="str">
        <f>CONCATENATE(B1335," ",C1335, " ",D1335)</f>
        <v xml:space="preserve"> parallel-search 1 8</v>
      </c>
      <c r="G1335" s="3">
        <v>3.4075000000000002</v>
      </c>
    </row>
    <row r="1336" spans="1:7" x14ac:dyDescent="0.25">
      <c r="A1336" s="2">
        <v>0</v>
      </c>
      <c r="B1336" s="2" t="s">
        <v>20</v>
      </c>
      <c r="C1336" s="2">
        <v>1</v>
      </c>
      <c r="D1336" s="2">
        <v>8</v>
      </c>
      <c r="F1336" t="str">
        <f>CONCATENATE(B1336," ",C1336, " ",D1336)</f>
        <v xml:space="preserve"> parallel-search 1 8</v>
      </c>
      <c r="G1336" s="3">
        <v>3.9725000000000001</v>
      </c>
    </row>
    <row r="1337" spans="1:7" x14ac:dyDescent="0.25">
      <c r="A1337" s="2">
        <v>0</v>
      </c>
      <c r="B1337" s="2" t="s">
        <v>20</v>
      </c>
      <c r="C1337" s="2">
        <v>1</v>
      </c>
      <c r="D1337" s="2">
        <v>8</v>
      </c>
      <c r="F1337" t="str">
        <f>CONCATENATE(B1337," ",C1337, " ",D1337)</f>
        <v xml:space="preserve"> parallel-search 1 8</v>
      </c>
      <c r="G1337" s="3">
        <v>10.362500000000001</v>
      </c>
    </row>
    <row r="1338" spans="1:7" x14ac:dyDescent="0.25">
      <c r="A1338" s="2">
        <v>0</v>
      </c>
      <c r="B1338" s="2" t="s">
        <v>20</v>
      </c>
      <c r="C1338" s="2">
        <v>1</v>
      </c>
      <c r="D1338" s="2">
        <v>8</v>
      </c>
      <c r="F1338" t="str">
        <f>CONCATENATE(B1338," ",C1338, " ",D1338)</f>
        <v xml:space="preserve"> parallel-search 1 8</v>
      </c>
      <c r="G1338" s="3">
        <v>4.74</v>
      </c>
    </row>
    <row r="1339" spans="1:7" x14ac:dyDescent="0.25">
      <c r="A1339" s="2">
        <v>0</v>
      </c>
      <c r="B1339" s="2" t="s">
        <v>20</v>
      </c>
      <c r="C1339" s="2">
        <v>1</v>
      </c>
      <c r="D1339" s="2">
        <v>8</v>
      </c>
      <c r="F1339" t="str">
        <f>CONCATENATE(B1339," ",C1339, " ",D1339)</f>
        <v xml:space="preserve"> parallel-search 1 8</v>
      </c>
      <c r="G1339" s="3">
        <v>3.6487500000000002</v>
      </c>
    </row>
    <row r="1340" spans="1:7" x14ac:dyDescent="0.25">
      <c r="A1340" s="2">
        <v>0</v>
      </c>
      <c r="B1340" s="2" t="s">
        <v>20</v>
      </c>
      <c r="C1340" s="2">
        <v>1</v>
      </c>
      <c r="D1340" s="2">
        <v>8</v>
      </c>
      <c r="F1340" t="str">
        <f>CONCATENATE(B1340," ",C1340, " ",D1340)</f>
        <v xml:space="preserve"> parallel-search 1 8</v>
      </c>
      <c r="G1340" s="3">
        <v>10.182500000000001</v>
      </c>
    </row>
    <row r="1341" spans="1:7" x14ac:dyDescent="0.25">
      <c r="A1341" s="2">
        <v>0</v>
      </c>
      <c r="B1341" s="2" t="s">
        <v>20</v>
      </c>
      <c r="C1341" s="2">
        <v>1</v>
      </c>
      <c r="D1341" s="2">
        <v>8</v>
      </c>
      <c r="F1341" t="str">
        <f>CONCATENATE(B1341," ",C1341, " ",D1341)</f>
        <v xml:space="preserve"> parallel-search 1 8</v>
      </c>
      <c r="G1341" s="3">
        <v>3.4937499999999999</v>
      </c>
    </row>
    <row r="1342" spans="1:7" x14ac:dyDescent="0.25">
      <c r="A1342" s="2">
        <v>0</v>
      </c>
      <c r="B1342" s="2" t="s">
        <v>20</v>
      </c>
      <c r="C1342" s="2">
        <v>1</v>
      </c>
      <c r="D1342" s="2">
        <v>8</v>
      </c>
      <c r="F1342" t="str">
        <f>CONCATENATE(B1342," ",C1342, " ",D1342)</f>
        <v xml:space="preserve"> parallel-search 1 8</v>
      </c>
      <c r="G1342" s="3">
        <v>3.3737499999999998</v>
      </c>
    </row>
    <row r="1343" spans="1:7" x14ac:dyDescent="0.25">
      <c r="A1343" s="2">
        <v>0</v>
      </c>
      <c r="B1343" s="2" t="s">
        <v>20</v>
      </c>
      <c r="C1343" s="2">
        <v>1</v>
      </c>
      <c r="D1343" s="2">
        <v>8</v>
      </c>
      <c r="F1343" t="str">
        <f>CONCATENATE(B1343," ",C1343, " ",D1343)</f>
        <v xml:space="preserve"> parallel-search 1 8</v>
      </c>
      <c r="G1343" s="3">
        <v>10.178750000000001</v>
      </c>
    </row>
    <row r="1344" spans="1:7" x14ac:dyDescent="0.25">
      <c r="A1344" s="2">
        <v>0</v>
      </c>
      <c r="B1344" s="2" t="s">
        <v>20</v>
      </c>
      <c r="C1344" s="2">
        <v>1</v>
      </c>
      <c r="D1344" s="2">
        <v>8</v>
      </c>
      <c r="F1344" t="str">
        <f>CONCATENATE(B1344," ",C1344, " ",D1344)</f>
        <v xml:space="preserve"> parallel-search 1 8</v>
      </c>
      <c r="G1344" s="3">
        <v>3.2374999999999998</v>
      </c>
    </row>
    <row r="1345" spans="1:7" x14ac:dyDescent="0.25">
      <c r="A1345" s="2">
        <v>0</v>
      </c>
      <c r="B1345" s="2" t="s">
        <v>20</v>
      </c>
      <c r="C1345" s="2">
        <v>1</v>
      </c>
      <c r="D1345" s="2">
        <v>8</v>
      </c>
      <c r="F1345" t="str">
        <f>CONCATENATE(B1345," ",C1345, " ",D1345)</f>
        <v xml:space="preserve"> parallel-search 1 8</v>
      </c>
      <c r="G1345" s="3">
        <v>5.04</v>
      </c>
    </row>
    <row r="1346" spans="1:7" x14ac:dyDescent="0.25">
      <c r="A1346" s="2">
        <v>0</v>
      </c>
      <c r="B1346" s="2" t="s">
        <v>20</v>
      </c>
      <c r="C1346" s="2">
        <v>1</v>
      </c>
      <c r="D1346" s="2">
        <v>8</v>
      </c>
      <c r="F1346" t="str">
        <f>CONCATENATE(B1346," ",C1346, " ",D1346)</f>
        <v xml:space="preserve"> parallel-search 1 8</v>
      </c>
      <c r="G1346" s="3">
        <v>7.6712499999999997</v>
      </c>
    </row>
    <row r="1347" spans="1:7" x14ac:dyDescent="0.25">
      <c r="A1347" s="2">
        <v>0</v>
      </c>
      <c r="B1347" s="2" t="s">
        <v>20</v>
      </c>
      <c r="C1347" s="2">
        <v>1</v>
      </c>
      <c r="D1347" s="2">
        <v>8</v>
      </c>
      <c r="F1347" t="str">
        <f>CONCATENATE(B1347," ",C1347, " ",D1347)</f>
        <v xml:space="preserve"> parallel-search 1 8</v>
      </c>
      <c r="G1347" s="3">
        <v>3.3424999999999998</v>
      </c>
    </row>
    <row r="1348" spans="1:7" x14ac:dyDescent="0.25">
      <c r="A1348" s="2">
        <v>0</v>
      </c>
      <c r="B1348" s="2" t="s">
        <v>20</v>
      </c>
      <c r="C1348" s="2">
        <v>1</v>
      </c>
      <c r="D1348" s="2">
        <v>8</v>
      </c>
      <c r="F1348" t="str">
        <f>CONCATENATE(B1348," ",C1348, " ",D1348)</f>
        <v xml:space="preserve"> parallel-search 1 8</v>
      </c>
      <c r="G1348" s="3">
        <v>3.1549999999999998</v>
      </c>
    </row>
    <row r="1349" spans="1:7" x14ac:dyDescent="0.25">
      <c r="A1349" s="2">
        <v>0</v>
      </c>
      <c r="B1349" s="2" t="s">
        <v>20</v>
      </c>
      <c r="C1349" s="2">
        <v>1</v>
      </c>
      <c r="D1349" s="2">
        <v>8</v>
      </c>
      <c r="F1349" t="str">
        <f>CONCATENATE(B1349," ",C1349, " ",D1349)</f>
        <v xml:space="preserve"> parallel-search 1 8</v>
      </c>
      <c r="G1349" s="3">
        <v>8.7349999999999994</v>
      </c>
    </row>
    <row r="1350" spans="1:7" x14ac:dyDescent="0.25">
      <c r="A1350" s="2">
        <v>0</v>
      </c>
      <c r="B1350" s="2" t="s">
        <v>20</v>
      </c>
      <c r="C1350" s="2">
        <v>1</v>
      </c>
      <c r="D1350" s="2">
        <v>8</v>
      </c>
      <c r="F1350" t="str">
        <f>CONCATENATE(B1350," ",C1350, " ",D1350)</f>
        <v xml:space="preserve"> parallel-search 1 8</v>
      </c>
      <c r="G1350" s="3">
        <v>3.03</v>
      </c>
    </row>
    <row r="1351" spans="1:7" x14ac:dyDescent="0.25">
      <c r="A1351" s="2">
        <v>0</v>
      </c>
      <c r="B1351" s="2" t="s">
        <v>20</v>
      </c>
      <c r="C1351" s="2">
        <v>1</v>
      </c>
      <c r="D1351" s="2">
        <v>8</v>
      </c>
      <c r="F1351" t="str">
        <f>CONCATENATE(B1351," ",C1351, " ",D1351)</f>
        <v xml:space="preserve"> parallel-search 1 8</v>
      </c>
      <c r="G1351" s="3">
        <v>2.4237500000000001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Results by Strategy</vt:lpstr>
      <vt:lpstr>ParallelSearchTransform</vt:lpstr>
      <vt:lpstr>Propagate Chart</vt:lpstr>
      <vt:lpstr>Search Chart</vt:lpstr>
      <vt:lpstr>Observe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</cp:lastModifiedBy>
  <dcterms:created xsi:type="dcterms:W3CDTF">2017-09-03T02:43:27Z</dcterms:created>
  <dcterms:modified xsi:type="dcterms:W3CDTF">2017-09-03T07:23:09Z</dcterms:modified>
</cp:coreProperties>
</file>