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7E0759A3-A250-41D9-BE5F-A07DFCA08FE9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8" i="1" l="1" a="1"/>
  <c r="J118" i="1" s="1"/>
  <c r="L121" i="1" l="1"/>
  <c r="L120" i="1"/>
  <c r="L119" i="1"/>
  <c r="L118" i="1"/>
  <c r="I68" i="1" l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I81" i="1" s="1"/>
  <c r="J81" i="1" s="1"/>
  <c r="H81" i="1" s="1" a="1"/>
  <c r="H81" i="1" s="1"/>
  <c r="I80" i="1" l="1"/>
  <c r="J80" i="1" s="1"/>
  <c r="H80" i="1" s="1" a="1"/>
  <c r="H80" i="1" s="1"/>
  <c r="I60" i="1"/>
  <c r="J60" i="1" s="1"/>
  <c r="H60" i="1" s="1" a="1"/>
  <c r="H60" i="1" s="1"/>
  <c r="I59" i="1"/>
  <c r="J59" i="1" s="1"/>
  <c r="H59" i="1" s="1" a="1"/>
  <c r="H59" i="1" s="1"/>
  <c r="I58" i="1"/>
  <c r="J58" i="1" s="1"/>
  <c r="H58" i="1" s="1" a="1"/>
  <c r="H58" i="1" s="1"/>
  <c r="I79" i="1"/>
  <c r="J79" i="1" s="1"/>
  <c r="H79" i="1" s="1" a="1"/>
  <c r="H79" i="1" s="1"/>
  <c r="I78" i="1"/>
  <c r="J78" i="1" s="1"/>
  <c r="H78" i="1" s="1" a="1"/>
  <c r="H78" i="1" s="1"/>
  <c r="I62" i="1"/>
  <c r="J62" i="1" s="1"/>
  <c r="H62" i="1" s="1" a="1"/>
  <c r="H62" i="1" s="1"/>
  <c r="H53" i="1"/>
  <c r="H74" i="1"/>
  <c r="I61" i="1"/>
  <c r="J61" i="1" s="1"/>
  <c r="H61" i="1" s="1" a="1"/>
  <c r="H61" i="1" s="1"/>
  <c r="H73" i="1"/>
  <c r="H54" i="1"/>
  <c r="I82" i="1"/>
  <c r="J82" i="1" s="1"/>
  <c r="H82" i="1" s="1" a="1"/>
  <c r="H82" i="1" s="1"/>
  <c r="H50" i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  <c r="H13" i="1" l="1"/>
  <c r="M13" i="1" s="1"/>
  <c r="I18" i="1"/>
  <c r="J18" i="1" s="1"/>
  <c r="H18" i="1" s="1" a="1"/>
  <c r="H18" i="1" s="1"/>
  <c r="M14" i="1"/>
  <c r="I20" i="1"/>
  <c r="J20" i="1" s="1"/>
  <c r="H20" i="1" s="1" a="1"/>
  <c r="H20" i="1" s="1"/>
  <c r="I19" i="1"/>
  <c r="J19" i="1" s="1"/>
  <c r="H19" i="1" s="1" a="1"/>
  <c r="H19" i="1" s="1"/>
  <c r="H14" i="1"/>
  <c r="I22" i="1"/>
  <c r="J22" i="1" s="1"/>
  <c r="H22" i="1" s="1" a="1"/>
  <c r="H22" i="1" s="1"/>
  <c r="M16" i="1" s="1"/>
  <c r="I21" i="1"/>
  <c r="J21" i="1" s="1"/>
  <c r="H21" i="1" s="1" a="1"/>
  <c r="H21" i="1" s="1"/>
  <c r="M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<sst xmlns="http://schemas.openxmlformats.org/spreadsheetml/2006/main" count="55" uniqueCount="21">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</sst>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Dice_carolina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0.81130664713884793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HD_carolina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22.332400900009791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Jaccard_carolina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0.68251971392458366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MAD_carolina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0.78926162285322077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M6" sqref="M6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119615</v>
      </c>
      <c r="B2">
        <v>0.65880465020302903</v>
      </c>
      <c r="C2">
        <v>0.79431251910512202</v>
      </c>
      <c r="D2">
        <v>28.3387709243008</v>
      </c>
      <c r="E2">
        <v>0.85373135317466398</v>
      </c>
    </row>
    <row r="3" spans="1:13" x14ac:dyDescent="0.45">
      <c r="A3">
        <v>135428</v>
      </c>
      <c r="B3">
        <v>0.62434167083656</v>
      </c>
      <c r="C3">
        <v>0.768731950975579</v>
      </c>
      <c r="D3">
        <v>18.137980265867501</v>
      </c>
      <c r="E3">
        <v>1.0977530429975799</v>
      </c>
    </row>
    <row r="4" spans="1:13" x14ac:dyDescent="0.45">
      <c r="A4">
        <v>186556</v>
      </c>
      <c r="B4">
        <v>0.66369689829912704</v>
      </c>
      <c r="C4">
        <v>0.79785794993986503</v>
      </c>
      <c r="D4">
        <v>36.946540771769101</v>
      </c>
      <c r="E4">
        <v>0.82934641173713197</v>
      </c>
      <c r="G4" s="18" t="s">
        <v>17</v>
      </c>
      <c r="H4" s="18"/>
      <c r="I4" s="18"/>
      <c r="J4" s="18"/>
    </row>
    <row r="5" spans="1:13" x14ac:dyDescent="0.45">
      <c r="A5">
        <v>391063</v>
      </c>
      <c r="B5">
        <v>0.58222605141724004</v>
      </c>
      <c r="C5">
        <v>0.73595811533469002</v>
      </c>
      <c r="D5">
        <v>34.667505498665399</v>
      </c>
      <c r="E5">
        <v>1.4233030921668599</v>
      </c>
    </row>
    <row r="6" spans="1:13" ht="15.75" x14ac:dyDescent="0.45">
      <c r="A6">
        <v>423791</v>
      </c>
      <c r="B6">
        <v>0.70649635929782895</v>
      </c>
      <c r="C6">
        <v>0.82800804753961499</v>
      </c>
      <c r="D6">
        <v>19.8005681736661</v>
      </c>
      <c r="E6">
        <v>0.66410824967779702</v>
      </c>
      <c r="G6" s="15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50696</v>
      </c>
      <c r="B7">
        <v>0.781568699950829</v>
      </c>
      <c r="C7">
        <v>0.87739383833180296</v>
      </c>
      <c r="D7">
        <v>26.562132350396801</v>
      </c>
      <c r="E7">
        <v>0.62756961288912605</v>
      </c>
      <c r="G7" s="16"/>
      <c r="H7" s="2">
        <f t="array" ref="H7">INDEX(A$2:A$1048576,J7)</f>
        <v>50696</v>
      </c>
      <c r="I7" s="2">
        <f>LARGE(C$2:C$1048576,1)</f>
        <v>0.87739383833180296</v>
      </c>
      <c r="J7" s="3">
        <f>MATCH(I7,C$2:C$1048576,0)</f>
        <v>6</v>
      </c>
    </row>
    <row r="8" spans="1:13" x14ac:dyDescent="0.45">
      <c r="A8">
        <v>541516</v>
      </c>
      <c r="B8">
        <v>0.608134503646927</v>
      </c>
      <c r="C8">
        <v>0.75632293476422496</v>
      </c>
      <c r="D8">
        <v>21.0681557688374</v>
      </c>
      <c r="E8">
        <v>1.11894931928801</v>
      </c>
      <c r="G8" s="16"/>
      <c r="H8" s="2">
        <f t="array" ref="H8">INDEX(A$2:A$1048576,J8)</f>
        <v>739819</v>
      </c>
      <c r="I8" s="2">
        <f>LARGE(C$2:C$1048576,2)</f>
        <v>0.87627715536902395</v>
      </c>
      <c r="J8" s="3">
        <f>MATCH(I8,C$2:C$1048576,0)</f>
        <v>10</v>
      </c>
    </row>
    <row r="9" spans="1:13" x14ac:dyDescent="0.45">
      <c r="A9">
        <v>627609</v>
      </c>
      <c r="B9">
        <v>0.75534981202913698</v>
      </c>
      <c r="C9">
        <v>0.860625963956407</v>
      </c>
      <c r="D9">
        <v>19.677080576142298</v>
      </c>
      <c r="E9">
        <v>0.653973608524128</v>
      </c>
      <c r="G9" s="16"/>
      <c r="H9" s="2">
        <f t="array" ref="H9">INDEX(A$2:A$1048576,J9)</f>
        <v>627609</v>
      </c>
      <c r="I9" s="2">
        <f>LARGE(C$2:C$1048576,3)</f>
        <v>0.860625963956407</v>
      </c>
      <c r="J9" s="3">
        <f>MATCH(I9,C$2:C$1048576,0)</f>
        <v>8</v>
      </c>
    </row>
    <row r="10" spans="1:13" x14ac:dyDescent="0.45">
      <c r="A10">
        <v>723975</v>
      </c>
      <c r="B10">
        <v>0.75156663206310403</v>
      </c>
      <c r="C10">
        <v>0.85816504871169197</v>
      </c>
      <c r="D10">
        <v>20.3629181970561</v>
      </c>
      <c r="E10">
        <v>0.82623933407257999</v>
      </c>
      <c r="G10" s="16"/>
      <c r="H10" s="2">
        <f t="array" ref="H10">INDEX(A$2:A$1048576,J10)</f>
        <v>762821</v>
      </c>
      <c r="I10" s="2">
        <f>LARGE(C$2:C$1048576,4)</f>
        <v>0.86060009442771401</v>
      </c>
      <c r="J10" s="3">
        <f>MATCH(I10,C$2:C$1048576,0)</f>
        <v>14</v>
      </c>
    </row>
    <row r="11" spans="1:13" x14ac:dyDescent="0.45">
      <c r="A11">
        <v>739819</v>
      </c>
      <c r="B11">
        <v>0.77979829239547904</v>
      </c>
      <c r="C11">
        <v>0.87627715536902395</v>
      </c>
      <c r="D11">
        <v>34.221018760405101</v>
      </c>
      <c r="E11">
        <v>0.965970995479978</v>
      </c>
      <c r="G11" s="17"/>
      <c r="H11" s="2">
        <f t="array" ref="H11">INDEX(A$2:A$1048576,J11)</f>
        <v>723975</v>
      </c>
      <c r="I11" s="2">
        <f>LARGE(C$2:C$1048576,5)</f>
        <v>0.85816504871169197</v>
      </c>
      <c r="J11" s="3">
        <f>MATCH(I11,C$2:C$1048576,0)</f>
        <v>9</v>
      </c>
    </row>
    <row r="12" spans="1:13" ht="18" x14ac:dyDescent="0.55000000000000004">
      <c r="A12">
        <v>746429</v>
      </c>
      <c r="B12">
        <v>0.69002172094559899</v>
      </c>
      <c r="C12">
        <v>0.81658325735543602</v>
      </c>
      <c r="D12">
        <v>21.985790865920599</v>
      </c>
      <c r="E12">
        <v>0.67348428274359196</v>
      </c>
      <c r="L12" s="4" t="s">
        <v>8</v>
      </c>
      <c r="M12" s="4" t="s">
        <v>9</v>
      </c>
    </row>
    <row r="13" spans="1:13" ht="15.75" x14ac:dyDescent="0.45">
      <c r="A13">
        <v>756850</v>
      </c>
      <c r="B13">
        <v>0.742775159106695</v>
      </c>
      <c r="C13">
        <v>0.85240503369054699</v>
      </c>
      <c r="D13">
        <v>17.5316677757707</v>
      </c>
      <c r="E13">
        <v>0.60297876182574495</v>
      </c>
      <c r="G13" s="5" t="s">
        <v>10</v>
      </c>
      <c r="H13" s="6">
        <f>HARMEAN(C:C)</f>
        <v>0.81130664713884793</v>
      </c>
      <c r="L13" s="7" t="s">
        <v>11</v>
      </c>
      <c r="M13" s="7">
        <f>COUNTIFS(C:C,"&gt;=0.8")</f>
        <v>11</v>
      </c>
    </row>
    <row r="14" spans="1:13" ht="15.75" x14ac:dyDescent="0.45">
      <c r="A14">
        <v>761362</v>
      </c>
      <c r="B14">
        <v>0.60441598352206605</v>
      </c>
      <c r="C14">
        <v>0.75344049140576697</v>
      </c>
      <c r="D14">
        <v>33.057714682052598</v>
      </c>
      <c r="E14">
        <v>1.52743059766472</v>
      </c>
      <c r="G14" s="5" t="s">
        <v>12</v>
      </c>
      <c r="H14" s="6">
        <f>_xlfn.STDEV.P(C:C)</f>
        <v>4.1485450913228833E-2</v>
      </c>
      <c r="L14" s="8" t="s">
        <v>13</v>
      </c>
      <c r="M14" s="8">
        <f>COUNTIFS(C:C,"&gt;=0.7",C:C,"&lt;0.8")</f>
        <v>9</v>
      </c>
    </row>
    <row r="15" spans="1:13" x14ac:dyDescent="0.45">
      <c r="A15">
        <v>762821</v>
      </c>
      <c r="B15">
        <v>0.75530995765306896</v>
      </c>
      <c r="C15">
        <v>0.86060009442771401</v>
      </c>
      <c r="D15">
        <v>21.085438177211302</v>
      </c>
      <c r="E15">
        <v>0.47524357472830703</v>
      </c>
      <c r="L15" s="9" t="s">
        <v>14</v>
      </c>
      <c r="M15" s="9">
        <f>COUNTIFS(C:C,"&gt;=0.5",C:C,"&lt;0.7")</f>
        <v>0</v>
      </c>
    </row>
    <row r="16" spans="1:13" x14ac:dyDescent="0.45">
      <c r="A16">
        <v>763315</v>
      </c>
      <c r="B16">
        <v>0.65463510873102604</v>
      </c>
      <c r="C16">
        <v>0.79127428794023202</v>
      </c>
      <c r="D16">
        <v>19.235384061671301</v>
      </c>
      <c r="E16">
        <v>0.724935029716403</v>
      </c>
      <c r="L16" s="10" t="s">
        <v>15</v>
      </c>
      <c r="M16" s="10">
        <f>COUNTIFS(C:C,"&lt;0.5")</f>
        <v>0</v>
      </c>
    </row>
    <row r="17" spans="1:10" ht="15.75" x14ac:dyDescent="0.5">
      <c r="A17">
        <v>763317</v>
      </c>
      <c r="B17">
        <v>0.65504233813915302</v>
      </c>
      <c r="C17">
        <v>0.79157169945954398</v>
      </c>
      <c r="D17">
        <v>31.225615486327801</v>
      </c>
      <c r="E17">
        <v>1.2868897247178901</v>
      </c>
      <c r="G17" s="19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764934</v>
      </c>
      <c r="B18">
        <v>0.64737400530503897</v>
      </c>
      <c r="C18">
        <v>0.78594660741313205</v>
      </c>
      <c r="D18">
        <v>23.229325485256702</v>
      </c>
      <c r="E18">
        <v>0.87935752808127798</v>
      </c>
      <c r="G18" s="16"/>
      <c r="H18" s="2" cm="1">
        <f t="array" ref="H18">INDEX(A$1:A$1048575,J18)</f>
        <v>391063</v>
      </c>
      <c r="I18" s="2">
        <f>SMALL(C:C,1)</f>
        <v>0.73595811533469002</v>
      </c>
      <c r="J18" s="3">
        <f>MATCH(I18,C:C,0)</f>
        <v>5</v>
      </c>
    </row>
    <row r="19" spans="1:10" x14ac:dyDescent="0.45">
      <c r="A19">
        <v>767526</v>
      </c>
      <c r="B19">
        <v>0.67725404097543496</v>
      </c>
      <c r="C19">
        <v>0.80757479121238696</v>
      </c>
      <c r="D19">
        <v>13.857886405401</v>
      </c>
      <c r="E19">
        <v>0.66766819959841806</v>
      </c>
      <c r="G19" s="16"/>
      <c r="H19" s="2" cm="1">
        <f t="array" ref="H19">INDEX(A$1:A$1048575,J19)</f>
        <v>761362</v>
      </c>
      <c r="I19" s="2">
        <f>SMALL(C:C,2)</f>
        <v>0.75344049140576697</v>
      </c>
      <c r="J19" s="3">
        <f>MATCH(I19,C:C,0)</f>
        <v>14</v>
      </c>
    </row>
    <row r="20" spans="1:10" x14ac:dyDescent="0.45">
      <c r="A20">
        <v>772075</v>
      </c>
      <c r="B20">
        <v>0.68257984651005799</v>
      </c>
      <c r="C20">
        <v>0.81134912904827505</v>
      </c>
      <c r="D20">
        <v>19.1352607279075</v>
      </c>
      <c r="E20">
        <v>0.70304444095733298</v>
      </c>
      <c r="G20" s="16"/>
      <c r="H20" s="2" cm="1">
        <f t="array" ref="H20">INDEX(A$1:A$1048575,J20)</f>
        <v>541516</v>
      </c>
      <c r="I20" s="2">
        <f>SMALL(C:C,3)</f>
        <v>0.75632293476422496</v>
      </c>
      <c r="J20" s="3">
        <f>MATCH(I20,C:C,0)</f>
        <v>8</v>
      </c>
    </row>
    <row r="21" spans="1:10" x14ac:dyDescent="0.45">
      <c r="A21">
        <v>774333</v>
      </c>
      <c r="B21">
        <v>0.73058194013031896</v>
      </c>
      <c r="C21">
        <v>0.84431938550717101</v>
      </c>
      <c r="D21">
        <v>18.947089156384902</v>
      </c>
      <c r="E21">
        <v>0.682139939463836</v>
      </c>
      <c r="G21" s="16"/>
      <c r="H21" s="2" cm="1">
        <f t="array" ref="H21">INDEX(A$1:A$1048575,J21)</f>
        <v>135428</v>
      </c>
      <c r="I21" s="2">
        <f>SMALL(C:C,4)</f>
        <v>0.768731950975579</v>
      </c>
      <c r="J21" s="3">
        <f>MATCH(I21,C:C,0)</f>
        <v>3</v>
      </c>
    </row>
    <row r="22" spans="1:10" x14ac:dyDescent="0.45">
      <c r="G22" s="17"/>
      <c r="H22" s="2" cm="1">
        <f t="array" ref="H22">INDEX(A$1:A$1048575,J22)</f>
        <v>764934</v>
      </c>
      <c r="I22" s="2">
        <f>SMALL(C:C,5)</f>
        <v>0.78594660741313205</v>
      </c>
      <c r="J22" s="3">
        <f>MATCH(I22,C:C,0)</f>
        <v>18</v>
      </c>
    </row>
    <row r="24" spans="1:10" x14ac:dyDescent="0.45">
      <c r="G24" s="18" t="s">
        <v>1</v>
      </c>
      <c r="H24" s="18"/>
      <c r="I24" s="18"/>
      <c r="J24" s="18"/>
    </row>
    <row r="26" spans="1:10" ht="15.75" x14ac:dyDescent="0.45">
      <c r="G26" s="15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G27" s="16"/>
      <c r="H27" s="2" cm="1">
        <f t="array" ref="H27">INDEX(A$2:A$1048576,J27)</f>
        <v>50696</v>
      </c>
      <c r="I27" s="2">
        <f>LARGE(B$2:B$1048576,1)</f>
        <v>0.781568699950829</v>
      </c>
      <c r="J27" s="3">
        <f>MATCH(I27,B$2:B$1048576,0)</f>
        <v>6</v>
      </c>
    </row>
    <row r="28" spans="1:10" x14ac:dyDescent="0.45">
      <c r="G28" s="16"/>
      <c r="H28" s="2">
        <f t="array" ref="H28">INDEX(A$2:A$1048576,J28)</f>
        <v>739819</v>
      </c>
      <c r="I28" s="2">
        <f>LARGE(B$2:B$1048576,2)</f>
        <v>0.77979829239547904</v>
      </c>
      <c r="J28" s="3">
        <f>MATCH(I28,B$2:B$1048576,0)</f>
        <v>10</v>
      </c>
    </row>
    <row r="29" spans="1:10" x14ac:dyDescent="0.45">
      <c r="G29" s="16"/>
      <c r="H29" s="2">
        <f t="array" ref="H29">INDEX(A$2:A$1048576,J29)</f>
        <v>627609</v>
      </c>
      <c r="I29" s="2">
        <f>LARGE(B$2:B$1048576,3)</f>
        <v>0.75534981202913698</v>
      </c>
      <c r="J29" s="3">
        <f>MATCH(I29,B$2:B$1048576,0)</f>
        <v>8</v>
      </c>
    </row>
    <row r="30" spans="1:10" x14ac:dyDescent="0.45">
      <c r="G30" s="16"/>
      <c r="H30" s="2">
        <f t="array" ref="H30">INDEX(A$2:A$1048576,J30)</f>
        <v>762821</v>
      </c>
      <c r="I30" s="2">
        <f>LARGE(B$2:B$1048576,4)</f>
        <v>0.75530995765306896</v>
      </c>
      <c r="J30" s="3">
        <f>MATCH(I30,B$2:B$1048576,0)</f>
        <v>14</v>
      </c>
    </row>
    <row r="31" spans="1:10" x14ac:dyDescent="0.45">
      <c r="G31" s="17"/>
      <c r="H31" s="2">
        <f t="array" ref="H31">INDEX(A$2:A$1048576,J31)</f>
        <v>723975</v>
      </c>
      <c r="I31" s="2">
        <f>LARGE(B$2:B$1048576,5)</f>
        <v>0.75156663206310403</v>
      </c>
      <c r="J31" s="3">
        <f>MATCH(I31,B$2:B$1048576,0)</f>
        <v>9</v>
      </c>
    </row>
    <row r="33" spans="7:11" ht="15.75" x14ac:dyDescent="0.45">
      <c r="G33" s="5" t="s">
        <v>10</v>
      </c>
      <c r="H33" s="6">
        <f>HARMEAN(B:B)</f>
        <v>0.68251971392458366</v>
      </c>
    </row>
    <row r="34" spans="7:11" ht="15.75" x14ac:dyDescent="0.45">
      <c r="G34" s="5" t="s">
        <v>12</v>
      </c>
      <c r="H34" s="6">
        <f>_xlfn.STDEV.P(B:B)</f>
        <v>5.8944443255553598E-2</v>
      </c>
    </row>
    <row r="37" spans="7:11" ht="15.75" customHeight="1" x14ac:dyDescent="0.5">
      <c r="G37" s="12" t="s">
        <v>16</v>
      </c>
      <c r="H37" s="11" t="s">
        <v>5</v>
      </c>
      <c r="I37" s="11" t="s">
        <v>1</v>
      </c>
      <c r="J37" s="11" t="s">
        <v>7</v>
      </c>
    </row>
    <row r="38" spans="7:11" x14ac:dyDescent="0.45">
      <c r="G38" s="13"/>
      <c r="H38" s="2" cm="1">
        <f t="array" ref="H38">INDEX(A$1:A$1048575,J38)</f>
        <v>391063</v>
      </c>
      <c r="I38" s="2">
        <f>SMALL(B:B,K38)</f>
        <v>0.58222605141724004</v>
      </c>
      <c r="J38" s="3">
        <f>MATCH(I38,B:B,0)</f>
        <v>5</v>
      </c>
      <c r="K38">
        <v>1</v>
      </c>
    </row>
    <row r="39" spans="7:11" x14ac:dyDescent="0.45">
      <c r="G39" s="13"/>
      <c r="H39" s="2" cm="1">
        <f t="array" ref="H39">INDEX(A$1:A$1048575,J39)</f>
        <v>761362</v>
      </c>
      <c r="I39" s="2">
        <f>SMALL(B:B,K39)</f>
        <v>0.60441598352206605</v>
      </c>
      <c r="J39" s="3">
        <f>MATCH(I39,B:B,0)</f>
        <v>14</v>
      </c>
      <c r="K39">
        <v>2</v>
      </c>
    </row>
    <row r="40" spans="7:11" x14ac:dyDescent="0.45">
      <c r="G40" s="13"/>
      <c r="H40" s="2" cm="1">
        <f t="array" ref="H40">INDEX(A$1:A$1048575,J40)</f>
        <v>541516</v>
      </c>
      <c r="I40" s="2">
        <f>SMALL(B:B,K40)</f>
        <v>0.608134503646927</v>
      </c>
      <c r="J40" s="3">
        <f>MATCH(I40,B:B,0)</f>
        <v>8</v>
      </c>
      <c r="K40">
        <v>3</v>
      </c>
    </row>
    <row r="41" spans="7:11" x14ac:dyDescent="0.45">
      <c r="G41" s="13"/>
      <c r="H41" s="2" cm="1">
        <f t="array" ref="H41">INDEX(A$1:A$1048575,J41)</f>
        <v>135428</v>
      </c>
      <c r="I41" s="2">
        <f>SMALL(B:B,K41)</f>
        <v>0.62434167083656</v>
      </c>
      <c r="J41" s="3">
        <f>MATCH(I41,B:B,0)</f>
        <v>3</v>
      </c>
      <c r="K41">
        <v>4</v>
      </c>
    </row>
    <row r="42" spans="7:11" x14ac:dyDescent="0.45">
      <c r="G42" s="14"/>
      <c r="H42" s="2" cm="1">
        <f t="array" ref="H42">INDEX(A$1:A$1048575,J42)</f>
        <v>764934</v>
      </c>
      <c r="I42" s="2">
        <f>SMALL(B:B,K42)</f>
        <v>0.64737400530503897</v>
      </c>
      <c r="J42" s="3">
        <f>MATCH(I42,B:B,0)</f>
        <v>18</v>
      </c>
      <c r="K42">
        <v>5</v>
      </c>
    </row>
    <row r="44" spans="7:11" x14ac:dyDescent="0.45">
      <c r="G44" s="18" t="s">
        <v>3</v>
      </c>
      <c r="H44" s="18"/>
      <c r="I44" s="18"/>
      <c r="J44" s="18"/>
    </row>
    <row r="46" spans="7:11" ht="15.75" customHeight="1" x14ac:dyDescent="0.45">
      <c r="G46" s="12" t="s">
        <v>16</v>
      </c>
      <c r="H46" s="1" t="s">
        <v>5</v>
      </c>
      <c r="I46" s="1" t="s">
        <v>19</v>
      </c>
      <c r="J46" s="1" t="s">
        <v>7</v>
      </c>
    </row>
    <row r="47" spans="7:11" ht="14.25" customHeight="1" x14ac:dyDescent="0.45">
      <c r="G47" s="13"/>
      <c r="H47" s="2" cm="1">
        <f t="array" ref="H47">INDEX(A$2:A$1048576,J47)</f>
        <v>186556</v>
      </c>
      <c r="I47" s="2">
        <f>LARGE(D$2:D$1048576,K47)</f>
        <v>36.946540771769101</v>
      </c>
      <c r="J47" s="3">
        <f>MATCH(I47,D$2:D$1048576,0)</f>
        <v>3</v>
      </c>
      <c r="K47">
        <v>1</v>
      </c>
    </row>
    <row r="48" spans="7:11" ht="14.25" customHeight="1" x14ac:dyDescent="0.45">
      <c r="G48" s="13"/>
      <c r="H48" s="2">
        <f t="array" ref="H48">INDEX(A$2:A$1048576,J48)</f>
        <v>391063</v>
      </c>
      <c r="I48" s="2">
        <f>LARGE(D$2:D$1048576,K48)</f>
        <v>34.667505498665399</v>
      </c>
      <c r="J48" s="3">
        <f>MATCH(I48,D$2:D$1048576,0)</f>
        <v>4</v>
      </c>
      <c r="K48">
        <v>2</v>
      </c>
    </row>
    <row r="49" spans="7:11" ht="14.25" customHeight="1" x14ac:dyDescent="0.45">
      <c r="G49" s="13"/>
      <c r="H49" s="2">
        <f t="array" ref="H49">INDEX(A$2:A$1048576,J49)</f>
        <v>739819</v>
      </c>
      <c r="I49" s="2">
        <f>LARGE(D$2:D$1048576,K49)</f>
        <v>34.221018760405101</v>
      </c>
      <c r="J49" s="3">
        <f>MATCH(I49,D$2:D$1048576,0)</f>
        <v>10</v>
      </c>
      <c r="K49">
        <v>3</v>
      </c>
    </row>
    <row r="50" spans="7:11" ht="14.25" customHeight="1" x14ac:dyDescent="0.45">
      <c r="G50" s="13"/>
      <c r="H50" s="2">
        <f t="array" ref="H50">INDEX(A$2:A$1048576,J50)</f>
        <v>761362</v>
      </c>
      <c r="I50" s="2">
        <f>LARGE(D$2:D$1048576,K50)</f>
        <v>33.057714682052598</v>
      </c>
      <c r="J50" s="3">
        <f>MATCH(I50,D$2:D$1048576,0)</f>
        <v>13</v>
      </c>
      <c r="K50">
        <v>4</v>
      </c>
    </row>
    <row r="51" spans="7:11" ht="14.25" customHeight="1" x14ac:dyDescent="0.45">
      <c r="G51" s="14"/>
      <c r="H51" s="2">
        <f t="array" ref="H51">INDEX(A$2:A$1048576,J51)</f>
        <v>763317</v>
      </c>
      <c r="I51" s="2">
        <f>LARGE(D$2:D$1048576,K51)</f>
        <v>31.225615486327801</v>
      </c>
      <c r="J51" s="3">
        <f>MATCH(I51,D$2:D$1048576,0)</f>
        <v>16</v>
      </c>
      <c r="K51">
        <v>5</v>
      </c>
    </row>
    <row r="53" spans="7:11" ht="15.75" x14ac:dyDescent="0.45">
      <c r="G53" s="5" t="s">
        <v>10</v>
      </c>
      <c r="H53" s="6">
        <f>HARMEAN(D:D)</f>
        <v>22.332400900009791</v>
      </c>
    </row>
    <row r="54" spans="7:11" ht="15.75" x14ac:dyDescent="0.45">
      <c r="G54" s="5" t="s">
        <v>12</v>
      </c>
      <c r="H54" s="6">
        <f>_xlfn.STDEV.P(D:D)</f>
        <v>6.5868539794612149</v>
      </c>
    </row>
    <row r="57" spans="7:11" ht="15.75" customHeight="1" x14ac:dyDescent="0.5">
      <c r="G57" s="15" t="s">
        <v>18</v>
      </c>
      <c r="H57" s="11" t="s">
        <v>5</v>
      </c>
      <c r="I57" s="11" t="s">
        <v>19</v>
      </c>
      <c r="J57" s="11" t="s">
        <v>7</v>
      </c>
    </row>
    <row r="58" spans="7:11" ht="14.25" customHeight="1" x14ac:dyDescent="0.45">
      <c r="G58" s="16"/>
      <c r="H58" s="2" cm="1">
        <f t="array" ref="H58">INDEX(A$1:A$1048575,J58)</f>
        <v>767526</v>
      </c>
      <c r="I58" s="2">
        <f>SMALL(D:D,K58)</f>
        <v>13.857886405401</v>
      </c>
      <c r="J58" s="3">
        <f>MATCH(I58,D:D,0)</f>
        <v>19</v>
      </c>
      <c r="K58">
        <v>1</v>
      </c>
    </row>
    <row r="59" spans="7:11" ht="14.25" customHeight="1" x14ac:dyDescent="0.45">
      <c r="G59" s="16"/>
      <c r="H59" s="2" cm="1">
        <f t="array" ref="H59">INDEX(A$1:A$1048575,J59)</f>
        <v>756850</v>
      </c>
      <c r="I59" s="2">
        <f>SMALL(D:D,K59)</f>
        <v>17.5316677757707</v>
      </c>
      <c r="J59" s="3">
        <f>MATCH(I59,D:D,0)</f>
        <v>13</v>
      </c>
      <c r="K59">
        <v>2</v>
      </c>
    </row>
    <row r="60" spans="7:11" ht="14.25" customHeight="1" x14ac:dyDescent="0.45">
      <c r="G60" s="16"/>
      <c r="H60" s="2" cm="1">
        <f t="array" ref="H60">INDEX(A$1:A$1048575,J60)</f>
        <v>135428</v>
      </c>
      <c r="I60" s="2">
        <f>SMALL(D:D,K60)</f>
        <v>18.137980265867501</v>
      </c>
      <c r="J60" s="3">
        <f>MATCH(I60,D:D,0)</f>
        <v>3</v>
      </c>
      <c r="K60">
        <v>3</v>
      </c>
    </row>
    <row r="61" spans="7:11" ht="14.25" customHeight="1" x14ac:dyDescent="0.45">
      <c r="G61" s="16"/>
      <c r="H61" s="2" cm="1">
        <f t="array" ref="H61">INDEX(A$1:A$1048575,J61)</f>
        <v>774333</v>
      </c>
      <c r="I61" s="2">
        <f>SMALL(D:D,K61)</f>
        <v>18.947089156384902</v>
      </c>
      <c r="J61" s="3">
        <f>MATCH(I61,D:D,0)</f>
        <v>21</v>
      </c>
      <c r="K61">
        <v>4</v>
      </c>
    </row>
    <row r="62" spans="7:11" ht="14.25" customHeight="1" x14ac:dyDescent="0.45">
      <c r="G62" s="17"/>
      <c r="H62" s="2" cm="1">
        <f t="array" ref="H62">INDEX(A$1:A$1048575,J62)</f>
        <v>772075</v>
      </c>
      <c r="I62" s="2">
        <f>SMALL(D:D,K62)</f>
        <v>19.1352607279075</v>
      </c>
      <c r="J62" s="3">
        <f>MATCH(I62,D:D,0)</f>
        <v>20</v>
      </c>
      <c r="K62">
        <v>5</v>
      </c>
    </row>
    <row r="64" spans="7:11" x14ac:dyDescent="0.45">
      <c r="G64" s="18" t="s">
        <v>4</v>
      </c>
      <c r="H64" s="18"/>
      <c r="I64" s="18"/>
      <c r="J64" s="18"/>
    </row>
    <row r="66" spans="7:11" ht="15.75" customHeight="1" x14ac:dyDescent="0.45">
      <c r="G66" s="12" t="s">
        <v>16</v>
      </c>
      <c r="H66" s="1" t="s">
        <v>5</v>
      </c>
      <c r="I66" s="1" t="s">
        <v>20</v>
      </c>
      <c r="J66" s="1" t="s">
        <v>7</v>
      </c>
    </row>
    <row r="67" spans="7:11" x14ac:dyDescent="0.45">
      <c r="G67" s="13"/>
      <c r="H67" s="2">
        <f t="array" ref="H67">INDEX(A$2:A$1048576,J67)</f>
        <v>761362</v>
      </c>
      <c r="I67" s="2">
        <f>LARGE(E$2:E$1048576,K67)</f>
        <v>1.52743059766472</v>
      </c>
      <c r="J67" s="3">
        <f>MATCH(I67,E$2:E$1048576,0)</f>
        <v>13</v>
      </c>
      <c r="K67">
        <v>1</v>
      </c>
    </row>
    <row r="68" spans="7:11" x14ac:dyDescent="0.45">
      <c r="G68" s="13"/>
      <c r="H68" s="2">
        <f t="array" ref="H68">INDEX(A$2:A$1048576,J68)</f>
        <v>391063</v>
      </c>
      <c r="I68" s="2">
        <f>LARGE(E$2:E$1048576,K68)</f>
        <v>1.4233030921668599</v>
      </c>
      <c r="J68" s="3">
        <f>MATCH(I68,E$2:E$1048576,0)</f>
        <v>4</v>
      </c>
      <c r="K68">
        <v>2</v>
      </c>
    </row>
    <row r="69" spans="7:11" x14ac:dyDescent="0.45">
      <c r="G69" s="13"/>
      <c r="H69" s="2">
        <f t="array" ref="H69">INDEX(A$2:A$1048576,J69)</f>
        <v>763317</v>
      </c>
      <c r="I69" s="2">
        <f>LARGE(E$2:E$1048576,K69)</f>
        <v>1.2868897247178901</v>
      </c>
      <c r="J69" s="3">
        <f>MATCH(I69,E$2:E$1048576,0)</f>
        <v>16</v>
      </c>
      <c r="K69">
        <v>3</v>
      </c>
    </row>
    <row r="70" spans="7:11" x14ac:dyDescent="0.45">
      <c r="G70" s="13"/>
      <c r="H70" s="2">
        <f t="array" ref="H70">INDEX(A$2:A$1048576,J70)</f>
        <v>541516</v>
      </c>
      <c r="I70" s="2">
        <f>LARGE(E$2:E$1048576,K70)</f>
        <v>1.11894931928801</v>
      </c>
      <c r="J70" s="3">
        <f>MATCH(I70,E$2:E$1048576,0)</f>
        <v>7</v>
      </c>
      <c r="K70">
        <v>4</v>
      </c>
    </row>
    <row r="71" spans="7:11" x14ac:dyDescent="0.45">
      <c r="G71" s="14"/>
      <c r="H71" s="2">
        <f t="array" ref="H71">INDEX(A$2:A$1048576,J71)</f>
        <v>135428</v>
      </c>
      <c r="I71" s="2">
        <f>LARGE(E$2:E$1048576,K71)</f>
        <v>1.0977530429975799</v>
      </c>
      <c r="J71" s="3">
        <f>MATCH(I71,E$2:E$1048576,0)</f>
        <v>2</v>
      </c>
      <c r="K71">
        <v>5</v>
      </c>
    </row>
    <row r="73" spans="7:11" ht="15.75" x14ac:dyDescent="0.45">
      <c r="G73" s="5" t="s">
        <v>10</v>
      </c>
      <c r="H73" s="6">
        <f>HARMEAN(E:E)</f>
        <v>0.78926162285322077</v>
      </c>
    </row>
    <row r="74" spans="7:11" ht="15.75" x14ac:dyDescent="0.45">
      <c r="G74" s="5" t="s">
        <v>12</v>
      </c>
      <c r="H74" s="6">
        <f>_xlfn.STDEV.P(E:E)</f>
        <v>0.28081958306628119</v>
      </c>
    </row>
    <row r="77" spans="7:11" ht="15.75" customHeight="1" x14ac:dyDescent="0.5">
      <c r="G77" s="15" t="s">
        <v>18</v>
      </c>
      <c r="H77" s="11" t="s">
        <v>5</v>
      </c>
      <c r="I77" s="11" t="s">
        <v>20</v>
      </c>
      <c r="J77" s="11" t="s">
        <v>7</v>
      </c>
    </row>
    <row r="78" spans="7:11" x14ac:dyDescent="0.45">
      <c r="G78" s="16"/>
      <c r="H78" s="2" cm="1">
        <f t="array" ref="H78">INDEX(A$1:A$1048575,J78)</f>
        <v>762821</v>
      </c>
      <c r="I78" s="2">
        <f>SMALL(E:E,K78)</f>
        <v>0.47524357472830703</v>
      </c>
      <c r="J78" s="3">
        <f>MATCH(I78,E:E,0)</f>
        <v>15</v>
      </c>
      <c r="K78">
        <v>1</v>
      </c>
    </row>
    <row r="79" spans="7:11" x14ac:dyDescent="0.45">
      <c r="G79" s="16"/>
      <c r="H79" s="2" cm="1">
        <f t="array" ref="H79">INDEX(A$1:A$1048575,J79)</f>
        <v>756850</v>
      </c>
      <c r="I79" s="2">
        <f>SMALL(E:E,K79)</f>
        <v>0.60297876182574495</v>
      </c>
      <c r="J79" s="3">
        <f>MATCH(I79,E:E,0)</f>
        <v>13</v>
      </c>
      <c r="K79">
        <v>2</v>
      </c>
    </row>
    <row r="80" spans="7:11" x14ac:dyDescent="0.45">
      <c r="G80" s="16"/>
      <c r="H80" s="2" cm="1">
        <f t="array" ref="H80">INDEX(A$1:A$1048575,J80)</f>
        <v>50696</v>
      </c>
      <c r="I80" s="2">
        <f>SMALL(E:E,K80)</f>
        <v>0.62756961288912605</v>
      </c>
      <c r="J80" s="3">
        <f>MATCH(I80,E:E,0)</f>
        <v>7</v>
      </c>
      <c r="K80">
        <v>3</v>
      </c>
    </row>
    <row r="81" spans="7:11" x14ac:dyDescent="0.45">
      <c r="G81" s="16"/>
      <c r="H81" s="2" cm="1">
        <f t="array" ref="H81">INDEX(A$1:A$1048575,J81)</f>
        <v>627609</v>
      </c>
      <c r="I81" s="2">
        <f>SMALL(E:E,K81)</f>
        <v>0.653973608524128</v>
      </c>
      <c r="J81" s="3">
        <f>MATCH(I81,E:E,0)</f>
        <v>9</v>
      </c>
      <c r="K81">
        <v>4</v>
      </c>
    </row>
    <row r="82" spans="7:11" x14ac:dyDescent="0.45">
      <c r="G82" s="17"/>
      <c r="H82" s="2" cm="1">
        <f t="array" ref="H82">INDEX(A$1:A$1048575,J82)</f>
        <v>423791</v>
      </c>
      <c r="I82" s="2">
        <f>SMALL(E:E,K82)</f>
        <v>0.66410824967779702</v>
      </c>
      <c r="J82" s="3">
        <f>MATCH(I82,E:E,0)</f>
        <v>6</v>
      </c>
      <c r="K82">
        <v>5</v>
      </c>
    </row>
    <row r="118" spans="10:12" x14ac:dyDescent="0.45"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carolina</v>
      </c>
      <c r="L118" t="str">
        <f ca="1">_xlfn.CONCAT("Dice","_",$J$118)</f>
        <v>Dice_carolina</v>
      </c>
    </row>
    <row r="119" spans="10:12" x14ac:dyDescent="0.45">
      <c r="L119" t="str">
        <f ca="1">_xlfn.CONCAT("Jaccard","_",$J$118)</f>
        <v>Jaccard_carolina</v>
      </c>
    </row>
    <row r="120" spans="10:12" x14ac:dyDescent="0.45">
      <c r="L120" t="str">
        <f ca="1">_xlfn.CONCAT("HD","_",$J$118)</f>
        <v>HD_carolina</v>
      </c>
    </row>
    <row r="121" spans="10:12" x14ac:dyDescent="0.45">
      <c r="L121" t="str">
        <f ca="1">_xlfn.CONCAT("MAD","_",$J$118)</f>
        <v>MAD_carolina</v>
      </c>
    </row>
  </sheetData>
  <mergeCells count="12">
    <mergeCell ref="G6:G11"/>
    <mergeCell ref="G17:G22"/>
    <mergeCell ref="G4:J4"/>
    <mergeCell ref="G24:J24"/>
    <mergeCell ref="G26:G31"/>
    <mergeCell ref="G66:G71"/>
    <mergeCell ref="G77:G82"/>
    <mergeCell ref="G37:G42"/>
    <mergeCell ref="G44:J44"/>
    <mergeCell ref="G46:G51"/>
    <mergeCell ref="G57:G62"/>
    <mergeCell ref="G64:J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2023-07-20T15:49:28Z</dcterms:modified>
</cp:coreProperties>
</file>