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809ad8919981a3/Рабочий стол/Financial Modelling/"/>
    </mc:Choice>
  </mc:AlternateContent>
  <xr:revisionPtr revIDLastSave="274" documentId="11_F25DC773A252ABDACC10480A611F4EDE5ADE58F3" xr6:coauthVersionLast="47" xr6:coauthVersionMax="47" xr10:uidLastSave="{B30B90FF-A35E-4F57-BA78-520D38D44C67}"/>
  <bookViews>
    <workbookView xWindow="-120" yWindow="-120" windowWidth="20730" windowHeight="1176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M26" i="2"/>
  <c r="K26" i="2"/>
  <c r="J26" i="2"/>
  <c r="I26" i="2"/>
  <c r="H26" i="2"/>
  <c r="G26" i="2"/>
  <c r="F26" i="2"/>
  <c r="E26" i="2"/>
  <c r="D26" i="2"/>
  <c r="C26" i="2"/>
  <c r="M25" i="2"/>
  <c r="M23" i="2"/>
  <c r="M21" i="2"/>
  <c r="M5" i="2"/>
  <c r="M9" i="2" s="1"/>
  <c r="M12" i="2" s="1"/>
  <c r="N25" i="2"/>
  <c r="N21" i="2"/>
  <c r="N23" i="2"/>
  <c r="N5" i="2"/>
  <c r="N9" i="2" s="1"/>
  <c r="N12" i="2" s="1"/>
  <c r="N24" i="2" s="1"/>
  <c r="P15" i="2"/>
  <c r="P13" i="2"/>
  <c r="P11" i="2"/>
  <c r="P10" i="2"/>
  <c r="P8" i="2"/>
  <c r="P7" i="2"/>
  <c r="P6" i="2"/>
  <c r="P4" i="2"/>
  <c r="P3" i="2"/>
  <c r="O15" i="2"/>
  <c r="O13" i="2"/>
  <c r="O11" i="2"/>
  <c r="O10" i="2"/>
  <c r="O8" i="2"/>
  <c r="O7" i="2"/>
  <c r="O6" i="2"/>
  <c r="O25" i="2" s="1"/>
  <c r="O4" i="2"/>
  <c r="O3" i="2"/>
  <c r="O21" i="2" s="1"/>
  <c r="O2" i="2"/>
  <c r="P2" i="2" s="1"/>
  <c r="Q2" i="2" s="1"/>
  <c r="R2" i="2" s="1"/>
  <c r="S2" i="2" s="1"/>
  <c r="T2" i="2" s="1"/>
  <c r="U2" i="2" s="1"/>
  <c r="V2" i="2" s="1"/>
  <c r="W2" i="2" s="1"/>
  <c r="X2" i="2" s="1"/>
  <c r="F23" i="2"/>
  <c r="F5" i="2"/>
  <c r="F9" i="2" s="1"/>
  <c r="F12" i="2" s="1"/>
  <c r="J23" i="2"/>
  <c r="J21" i="2"/>
  <c r="J5" i="2"/>
  <c r="J9" i="2" s="1"/>
  <c r="J12" i="2" s="1"/>
  <c r="J24" i="2" s="1"/>
  <c r="C23" i="2"/>
  <c r="C5" i="2"/>
  <c r="C9" i="2" s="1"/>
  <c r="C22" i="2" s="1"/>
  <c r="D23" i="2"/>
  <c r="D5" i="2"/>
  <c r="D9" i="2" s="1"/>
  <c r="D12" i="2" s="1"/>
  <c r="H23" i="2"/>
  <c r="H21" i="2"/>
  <c r="H5" i="2"/>
  <c r="H9" i="2" s="1"/>
  <c r="H12" i="2" s="1"/>
  <c r="E23" i="2"/>
  <c r="E5" i="2"/>
  <c r="E9" i="2" s="1"/>
  <c r="E12" i="2" s="1"/>
  <c r="E24" i="2" s="1"/>
  <c r="I23" i="2"/>
  <c r="I21" i="2"/>
  <c r="I5" i="2"/>
  <c r="I9" i="2" s="1"/>
  <c r="I12" i="2" s="1"/>
  <c r="G23" i="2"/>
  <c r="K23" i="2"/>
  <c r="K21" i="2"/>
  <c r="G5" i="2"/>
  <c r="G9" i="2" s="1"/>
  <c r="G12" i="2" s="1"/>
  <c r="G14" i="2" s="1"/>
  <c r="G16" i="2" s="1"/>
  <c r="K5" i="2"/>
  <c r="K9" i="2" s="1"/>
  <c r="K12" i="2" s="1"/>
  <c r="H11" i="1"/>
  <c r="H10" i="1"/>
  <c r="H9" i="1"/>
  <c r="H8" i="1"/>
  <c r="H7" i="1"/>
  <c r="F22" i="2" l="1"/>
  <c r="P21" i="2"/>
  <c r="G22" i="2"/>
  <c r="P23" i="2"/>
  <c r="H22" i="2"/>
  <c r="O23" i="2"/>
  <c r="P26" i="2"/>
  <c r="I22" i="2"/>
  <c r="J22" i="2"/>
  <c r="K22" i="2"/>
  <c r="D22" i="2"/>
  <c r="M22" i="2"/>
  <c r="E22" i="2"/>
  <c r="N22" i="2"/>
  <c r="C12" i="2"/>
  <c r="O9" i="2"/>
  <c r="O22" i="2" s="1"/>
  <c r="K14" i="2"/>
  <c r="K24" i="2"/>
  <c r="O5" i="2"/>
  <c r="P9" i="2"/>
  <c r="P22" i="2" s="1"/>
  <c r="G24" i="2"/>
  <c r="P12" i="2"/>
  <c r="P24" i="2" s="1"/>
  <c r="P5" i="2"/>
  <c r="O26" i="2"/>
  <c r="M24" i="2"/>
  <c r="M14" i="2"/>
  <c r="M16" i="2" s="1"/>
  <c r="N14" i="2"/>
  <c r="F14" i="2"/>
  <c r="F16" i="2" s="1"/>
  <c r="F24" i="2"/>
  <c r="J14" i="2"/>
  <c r="C14" i="2"/>
  <c r="D24" i="2"/>
  <c r="D14" i="2"/>
  <c r="D16" i="2" s="1"/>
  <c r="H24" i="2"/>
  <c r="H14" i="2"/>
  <c r="E14" i="2"/>
  <c r="E16" i="2" s="1"/>
  <c r="I24" i="2"/>
  <c r="I14" i="2"/>
  <c r="P14" i="2" l="1"/>
  <c r="Q14" i="2" s="1"/>
  <c r="R14" i="2" s="1"/>
  <c r="S14" i="2" s="1"/>
  <c r="T14" i="2" s="1"/>
  <c r="U14" i="2" s="1"/>
  <c r="V14" i="2" s="1"/>
  <c r="W14" i="2" s="1"/>
  <c r="K16" i="2"/>
  <c r="K25" i="2"/>
  <c r="C16" i="2"/>
  <c r="O16" i="2" s="1"/>
  <c r="O14" i="2"/>
  <c r="O12" i="2"/>
  <c r="O24" i="2" s="1"/>
  <c r="C24" i="2"/>
  <c r="N16" i="2"/>
  <c r="J25" i="2"/>
  <c r="J16" i="2"/>
  <c r="H25" i="2"/>
  <c r="H16" i="2"/>
  <c r="I25" i="2"/>
  <c r="I16" i="2"/>
  <c r="P25" i="2" l="1"/>
  <c r="P16" i="2"/>
</calcChain>
</file>

<file path=xl/sharedStrings.xml><?xml version="1.0" encoding="utf-8"?>
<sst xmlns="http://schemas.openxmlformats.org/spreadsheetml/2006/main" count="36" uniqueCount="35">
  <si>
    <t>Price</t>
  </si>
  <si>
    <t>Shares</t>
  </si>
  <si>
    <t>MC</t>
  </si>
  <si>
    <t>Cash</t>
  </si>
  <si>
    <t>Debt</t>
  </si>
  <si>
    <t>EV</t>
  </si>
  <si>
    <t>Net Cash</t>
  </si>
  <si>
    <t>Revenue</t>
  </si>
  <si>
    <t>COGS</t>
  </si>
  <si>
    <t>Gross Profit</t>
  </si>
  <si>
    <t>R&amp;D</t>
  </si>
  <si>
    <t>G&amp;A</t>
  </si>
  <si>
    <t>Restructuring and other</t>
  </si>
  <si>
    <t>Operating Profit</t>
  </si>
  <si>
    <t>Investments</t>
  </si>
  <si>
    <t>Interest Income</t>
  </si>
  <si>
    <t>Pretax Income</t>
  </si>
  <si>
    <t>Taxes</t>
  </si>
  <si>
    <t>Net Income</t>
  </si>
  <si>
    <t>EPS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</si>
  <si>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</si>
  <si>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</si>
  <si>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</si>
  <si>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</si>
  <si>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</si>
  <si>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</si>
  <si>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</si>
  <si>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</si>
  <si>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</si>
  <si>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Revenue y/y</t>
  </si>
  <si>
    <t>Gross Margin</t>
  </si>
  <si>
    <t>Tax Rate</t>
  </si>
  <si>
    <t>Net Income y/y</t>
  </si>
  <si>
    <t>R&amp;D/Revenue</t>
  </si>
  <si>
    <t xml:space="preserve">Operating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</si>
</sst>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H11"/>
  <sheetViews>
    <sheetView workbookViewId="0">
      <selection activeCell="H12" sqref="H12"/>
    </sheetView>
  </sheetViews>
  <sheetFormatPr defaultRowHeight="15" x14ac:dyDescent="0.25"/>
  <cols>
    <col min="8" max="8" width="9.140625" style="1"/>
  </cols>
  <sheetData>
    <row r="1" spans="7:8" x14ac:dyDescent="0.25">
      <c r="H1"/>
    </row>
    <row r="2" spans="7:8" x14ac:dyDescent="0.25">
      <c r="H2"/>
    </row>
    <row r="3" spans="7:8" x14ac:dyDescent="0.25">
      <c r="H3"/>
    </row>
    <row r="4" spans="7:8" x14ac:dyDescent="0.25">
      <c r="H4"/>
    </row>
    <row r="5" spans="7:8" x14ac:dyDescent="0.25">
      <c r="G5" t="s">
        <v>0</v>
      </c>
      <c r="H5" s="1">
        <v>32.35</v>
      </c>
    </row>
    <row r="6" spans="7:8" x14ac:dyDescent="0.25">
      <c r="G6" t="s">
        <v>1</v>
      </c>
      <c r="H6" s="1">
        <v>4257</v>
      </c>
    </row>
    <row r="7" spans="7:8" x14ac:dyDescent="0.25">
      <c r="G7" t="s">
        <v>2</v>
      </c>
      <c r="H7" s="1">
        <f>H5*H6</f>
        <v>137713.95000000001</v>
      </c>
    </row>
    <row r="8" spans="7:8" x14ac:dyDescent="0.25">
      <c r="G8" t="s">
        <v>3</v>
      </c>
      <c r="H8" s="1">
        <f>6923+14388+6139</f>
        <v>27450</v>
      </c>
    </row>
    <row r="9" spans="7:8" x14ac:dyDescent="0.25">
      <c r="G9" t="s">
        <v>4</v>
      </c>
      <c r="H9" s="1">
        <f>4581+47869</f>
        <v>52450</v>
      </c>
    </row>
    <row r="10" spans="7:8" x14ac:dyDescent="0.25">
      <c r="G10" t="s">
        <v>5</v>
      </c>
      <c r="H10" s="1">
        <f>H7-H8+H9</f>
        <v>162713.95000000001</v>
      </c>
    </row>
    <row r="11" spans="7:8" x14ac:dyDescent="0.25">
      <c r="G11" t="s">
        <v>6</v>
      </c>
      <c r="H11" s="1">
        <f>+H8-H9</f>
        <v>-25000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003-BAC4-4CD6-8617-EEB32410AEB4}">
  <dimension ref="A1:X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5" x14ac:dyDescent="0.25"/>
  <cols>
    <col min="2" max="2" width="22.28515625" bestFit="1" customWidth="1"/>
    <col min="3" max="16384" width="9.140625" style="1"/>
  </cols>
  <sheetData>
    <row r="1" spans="1:24" customFormat="1" x14ac:dyDescent="0.25"/>
    <row r="2" spans="1:24" customFormat="1" x14ac:dyDescent="0.25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M2">
        <v>2020</v>
      </c>
      <c r="N2">
        <v>2021</v>
      </c>
      <c r="O2">
        <f>+N2+1</f>
        <v>2022</v>
      </c>
      <c r="P2">
        <f t="shared" ref="P2:X2" si="0">+O2+1</f>
        <v>2023</v>
      </c>
      <c r="Q2">
        <f t="shared" si="0"/>
        <v>2024</v>
      </c>
      <c r="R2">
        <f t="shared" si="0"/>
        <v>2025</v>
      </c>
      <c r="S2">
        <f t="shared" si="0"/>
        <v>2026</v>
      </c>
      <c r="T2">
        <f t="shared" si="0"/>
        <v>2027</v>
      </c>
      <c r="U2">
        <f t="shared" si="0"/>
        <v>2028</v>
      </c>
      <c r="V2">
        <f t="shared" si="0"/>
        <v>2029</v>
      </c>
      <c r="W2">
        <f t="shared" si="0"/>
        <v>2030</v>
      </c>
      <c r="X2">
        <f t="shared" si="0"/>
        <v>2031</v>
      </c>
    </row>
    <row r="3" spans="1:24" s="4" customFormat="1" x14ac:dyDescent="0.25">
      <c r="A3" s="3"/>
      <c r="B3" s="3" t="s">
        <v>7</v>
      </c>
      <c r="C3" s="4">
        <v>18353</v>
      </c>
      <c r="D3" s="4">
        <v>15321</v>
      </c>
      <c r="E3" s="4">
        <v>15338</v>
      </c>
      <c r="F3" s="4">
        <v>14042</v>
      </c>
      <c r="G3" s="4">
        <v>11715</v>
      </c>
      <c r="H3" s="4">
        <v>12949</v>
      </c>
      <c r="I3" s="4">
        <v>14158</v>
      </c>
      <c r="J3" s="4">
        <v>15406</v>
      </c>
      <c r="K3" s="4">
        <v>12724</v>
      </c>
      <c r="M3" s="4">
        <v>77867</v>
      </c>
      <c r="N3" s="4">
        <v>79024</v>
      </c>
      <c r="O3" s="4">
        <f>SUM(C3:F3)</f>
        <v>63054</v>
      </c>
      <c r="P3" s="4">
        <f>SUM(G3:J3)</f>
        <v>54228</v>
      </c>
    </row>
    <row r="4" spans="1:24" x14ac:dyDescent="0.25">
      <c r="B4" t="s">
        <v>8</v>
      </c>
      <c r="C4" s="1">
        <v>9109</v>
      </c>
      <c r="D4" s="1">
        <v>9734</v>
      </c>
      <c r="E4" s="1">
        <v>8803</v>
      </c>
      <c r="F4" s="1">
        <v>8542</v>
      </c>
      <c r="G4" s="1">
        <v>7707</v>
      </c>
      <c r="H4" s="1">
        <v>8311</v>
      </c>
      <c r="I4" s="1">
        <v>8140</v>
      </c>
      <c r="J4" s="1">
        <v>8359</v>
      </c>
      <c r="K4" s="1">
        <v>7507</v>
      </c>
      <c r="M4" s="1">
        <v>34255</v>
      </c>
      <c r="N4" s="1">
        <v>35209</v>
      </c>
      <c r="O4" s="9">
        <f t="shared" ref="O4:O14" si="1">SUM(C4:F4)</f>
        <v>36188</v>
      </c>
      <c r="P4" s="9">
        <f t="shared" ref="P4:P16" si="2">SUM(G4:J4)</f>
        <v>32517</v>
      </c>
    </row>
    <row r="5" spans="1:24" x14ac:dyDescent="0.25">
      <c r="B5" t="s">
        <v>9</v>
      </c>
      <c r="C5" s="1">
        <f>C3-C4</f>
        <v>9244</v>
      </c>
      <c r="D5" s="1">
        <f>D3-D4</f>
        <v>5587</v>
      </c>
      <c r="E5" s="1">
        <f>E3-E4</f>
        <v>6535</v>
      </c>
      <c r="F5" s="1">
        <f>F3-F4</f>
        <v>5500</v>
      </c>
      <c r="G5" s="1">
        <f>G3-G4</f>
        <v>4008</v>
      </c>
      <c r="H5" s="1">
        <f>H3-H4</f>
        <v>4638</v>
      </c>
      <c r="I5" s="1">
        <f>I3-I4</f>
        <v>6018</v>
      </c>
      <c r="J5" s="1">
        <f>J3-J4</f>
        <v>7047</v>
      </c>
      <c r="K5" s="1">
        <f>K3-K4</f>
        <v>5217</v>
      </c>
      <c r="M5" s="1">
        <f>M3-M4</f>
        <v>43612</v>
      </c>
      <c r="N5" s="1">
        <f>N3-N4</f>
        <v>43815</v>
      </c>
      <c r="O5" s="9">
        <f t="shared" si="1"/>
        <v>26866</v>
      </c>
      <c r="P5" s="9">
        <f t="shared" si="2"/>
        <v>21711</v>
      </c>
    </row>
    <row r="6" spans="1:24" x14ac:dyDescent="0.25">
      <c r="B6" t="s">
        <v>10</v>
      </c>
      <c r="C6" s="1">
        <v>4362</v>
      </c>
      <c r="D6" s="1">
        <v>4400</v>
      </c>
      <c r="E6" s="1">
        <v>4302</v>
      </c>
      <c r="F6" s="1">
        <v>4464</v>
      </c>
      <c r="G6" s="1">
        <v>4109</v>
      </c>
      <c r="H6" s="1">
        <v>4080</v>
      </c>
      <c r="I6" s="1">
        <v>3870</v>
      </c>
      <c r="J6" s="1">
        <v>3987</v>
      </c>
      <c r="K6" s="1">
        <v>4382</v>
      </c>
      <c r="M6" s="1">
        <v>13556</v>
      </c>
      <c r="N6" s="1">
        <v>15190</v>
      </c>
      <c r="O6" s="9">
        <f t="shared" si="1"/>
        <v>17528</v>
      </c>
      <c r="P6" s="9">
        <f t="shared" si="2"/>
        <v>16046</v>
      </c>
    </row>
    <row r="7" spans="1:24" x14ac:dyDescent="0.25">
      <c r="B7" t="s">
        <v>11</v>
      </c>
      <c r="C7" s="1">
        <v>1752</v>
      </c>
      <c r="D7" s="1">
        <v>1800</v>
      </c>
      <c r="E7" s="1">
        <v>1744</v>
      </c>
      <c r="F7" s="1">
        <v>1706</v>
      </c>
      <c r="G7" s="1">
        <v>1303</v>
      </c>
      <c r="H7" s="1">
        <v>1374</v>
      </c>
      <c r="I7" s="1">
        <v>1340</v>
      </c>
      <c r="J7" s="1">
        <v>1617</v>
      </c>
      <c r="K7" s="1">
        <v>1556</v>
      </c>
      <c r="M7" s="1">
        <v>6180</v>
      </c>
      <c r="N7" s="1">
        <v>6543</v>
      </c>
      <c r="O7" s="9">
        <f t="shared" si="1"/>
        <v>7002</v>
      </c>
      <c r="P7" s="9">
        <f t="shared" si="2"/>
        <v>5634</v>
      </c>
    </row>
    <row r="8" spans="1:24" x14ac:dyDescent="0.25">
      <c r="B8" t="s">
        <v>12</v>
      </c>
      <c r="C8" s="1">
        <v>-1211</v>
      </c>
      <c r="D8" s="1">
        <v>87</v>
      </c>
      <c r="E8" s="1">
        <v>664</v>
      </c>
      <c r="F8" s="1">
        <v>462</v>
      </c>
      <c r="G8" s="1">
        <v>64</v>
      </c>
      <c r="H8" s="1">
        <v>200</v>
      </c>
      <c r="I8" s="1">
        <v>816</v>
      </c>
      <c r="J8" s="1">
        <v>-1142</v>
      </c>
      <c r="K8" s="1">
        <v>348</v>
      </c>
      <c r="M8" s="1">
        <v>198</v>
      </c>
      <c r="N8" s="1">
        <v>2626</v>
      </c>
      <c r="O8" s="9">
        <f t="shared" si="1"/>
        <v>2</v>
      </c>
      <c r="P8" s="9">
        <f t="shared" si="2"/>
        <v>-62</v>
      </c>
    </row>
    <row r="9" spans="1:24" x14ac:dyDescent="0.25">
      <c r="B9" t="s">
        <v>13</v>
      </c>
      <c r="C9" s="1">
        <f>C5-C6-C7-C8</f>
        <v>4341</v>
      </c>
      <c r="D9" s="1">
        <f>D5-D6-D7-D8</f>
        <v>-700</v>
      </c>
      <c r="E9" s="1">
        <f>E5-E6-E7-E8</f>
        <v>-175</v>
      </c>
      <c r="F9" s="1">
        <f>F5-F6-F7-F8</f>
        <v>-1132</v>
      </c>
      <c r="G9" s="1">
        <f>G5-G6-G7-G8</f>
        <v>-1468</v>
      </c>
      <c r="H9" s="1">
        <f>H5-H6-H7-H8</f>
        <v>-1016</v>
      </c>
      <c r="I9" s="1">
        <f>I5-I6-I7-I8</f>
        <v>-8</v>
      </c>
      <c r="J9" s="1">
        <f>J5-J6-J7-J8</f>
        <v>2585</v>
      </c>
      <c r="K9" s="1">
        <f>K5-K6-K7-K8</f>
        <v>-1069</v>
      </c>
      <c r="M9" s="1">
        <f>M5-M6-M7-M8</f>
        <v>23678</v>
      </c>
      <c r="N9" s="1">
        <f>N5-N6-N7-N8</f>
        <v>19456</v>
      </c>
      <c r="O9" s="9">
        <f t="shared" si="1"/>
        <v>2334</v>
      </c>
      <c r="P9" s="9">
        <f t="shared" si="2"/>
        <v>93</v>
      </c>
    </row>
    <row r="10" spans="1:24" x14ac:dyDescent="0.25">
      <c r="B10" t="s">
        <v>14</v>
      </c>
      <c r="C10" s="1">
        <v>4323</v>
      </c>
      <c r="D10" s="1">
        <v>-90</v>
      </c>
      <c r="E10" s="1">
        <v>-151</v>
      </c>
      <c r="F10" s="1">
        <v>186</v>
      </c>
      <c r="G10" s="1">
        <v>169</v>
      </c>
      <c r="H10" s="1">
        <v>-24</v>
      </c>
      <c r="I10" s="1">
        <v>-191</v>
      </c>
      <c r="J10" s="1">
        <v>86</v>
      </c>
      <c r="K10" s="1">
        <v>205</v>
      </c>
      <c r="M10" s="1">
        <v>1904</v>
      </c>
      <c r="N10" s="1">
        <v>2729</v>
      </c>
      <c r="O10" s="9">
        <f t="shared" si="1"/>
        <v>4268</v>
      </c>
      <c r="P10" s="9">
        <f t="shared" si="2"/>
        <v>40</v>
      </c>
    </row>
    <row r="11" spans="1:24" x14ac:dyDescent="0.25">
      <c r="B11" t="s">
        <v>15</v>
      </c>
      <c r="C11" s="1">
        <v>997</v>
      </c>
      <c r="D11" s="1">
        <v>-119</v>
      </c>
      <c r="E11" s="1">
        <v>138</v>
      </c>
      <c r="F11" s="1">
        <v>150</v>
      </c>
      <c r="G11" s="1">
        <v>141</v>
      </c>
      <c r="H11" s="1">
        <v>224</v>
      </c>
      <c r="I11" s="1">
        <v>147</v>
      </c>
      <c r="J11" s="1">
        <v>117</v>
      </c>
      <c r="K11" s="1">
        <v>145</v>
      </c>
      <c r="M11" s="1">
        <v>-504</v>
      </c>
      <c r="N11" s="1">
        <v>-482</v>
      </c>
      <c r="O11" s="9">
        <f t="shared" si="1"/>
        <v>1166</v>
      </c>
      <c r="P11" s="9">
        <f t="shared" si="2"/>
        <v>629</v>
      </c>
    </row>
    <row r="12" spans="1:24" x14ac:dyDescent="0.25">
      <c r="B12" t="s">
        <v>16</v>
      </c>
      <c r="C12" s="1">
        <f>+C9+C10+C11</f>
        <v>9661</v>
      </c>
      <c r="D12" s="1">
        <f>+D9+D10+D11</f>
        <v>-909</v>
      </c>
      <c r="E12" s="1">
        <f>+E9+E10+E11</f>
        <v>-188</v>
      </c>
      <c r="F12" s="1">
        <f>+F9+F10+F11</f>
        <v>-796</v>
      </c>
      <c r="G12" s="1">
        <f>+G9+G10+G11</f>
        <v>-1158</v>
      </c>
      <c r="H12" s="1">
        <f>+H9+H10+H11</f>
        <v>-816</v>
      </c>
      <c r="I12" s="1">
        <f>+I9+I10+I11</f>
        <v>-52</v>
      </c>
      <c r="J12" s="1">
        <f>+J9+J10+J11</f>
        <v>2788</v>
      </c>
      <c r="K12" s="1">
        <f>+K9+K10+K11</f>
        <v>-719</v>
      </c>
      <c r="M12" s="1">
        <f>+M9+M10+M11</f>
        <v>25078</v>
      </c>
      <c r="N12" s="1">
        <f>+N9+N10+N11</f>
        <v>21703</v>
      </c>
      <c r="O12" s="9">
        <f t="shared" si="1"/>
        <v>7768</v>
      </c>
      <c r="P12" s="9">
        <f t="shared" si="2"/>
        <v>762</v>
      </c>
    </row>
    <row r="13" spans="1:24" x14ac:dyDescent="0.25">
      <c r="B13" t="s">
        <v>17</v>
      </c>
      <c r="C13" s="1">
        <v>1548</v>
      </c>
      <c r="D13" s="1">
        <v>-455</v>
      </c>
      <c r="E13" s="1">
        <v>-1207</v>
      </c>
      <c r="F13" s="1">
        <v>-135</v>
      </c>
      <c r="G13" s="1">
        <v>1610</v>
      </c>
      <c r="H13" s="1">
        <v>-2289</v>
      </c>
      <c r="I13" s="1">
        <v>-362</v>
      </c>
      <c r="J13" s="1">
        <v>128</v>
      </c>
      <c r="K13" s="1">
        <v>-282</v>
      </c>
      <c r="M13" s="1">
        <v>4179</v>
      </c>
      <c r="N13" s="1">
        <v>1835</v>
      </c>
      <c r="O13" s="9">
        <f t="shared" si="1"/>
        <v>-249</v>
      </c>
      <c r="P13" s="9">
        <f t="shared" si="2"/>
        <v>-913</v>
      </c>
    </row>
    <row r="14" spans="1:24" s="4" customFormat="1" x14ac:dyDescent="0.25">
      <c r="A14" s="3"/>
      <c r="B14" s="3" t="s">
        <v>18</v>
      </c>
      <c r="C14" s="4">
        <f>C12-C13</f>
        <v>8113</v>
      </c>
      <c r="D14" s="4">
        <f>D12-D13</f>
        <v>-454</v>
      </c>
      <c r="E14" s="4">
        <f>E12-E13</f>
        <v>1019</v>
      </c>
      <c r="F14" s="4">
        <f>F12-F13</f>
        <v>-661</v>
      </c>
      <c r="G14" s="4">
        <f>G12-G13</f>
        <v>-2768</v>
      </c>
      <c r="H14" s="4">
        <f>H12-H13</f>
        <v>1473</v>
      </c>
      <c r="I14" s="4">
        <f>I12-I13</f>
        <v>310</v>
      </c>
      <c r="J14" s="4">
        <f>J12-J13</f>
        <v>2660</v>
      </c>
      <c r="K14" s="4">
        <f>K12-K13</f>
        <v>-437</v>
      </c>
      <c r="M14" s="4">
        <f>M12-M13</f>
        <v>20899</v>
      </c>
      <c r="N14" s="4">
        <f>N12-N13</f>
        <v>19868</v>
      </c>
      <c r="O14" s="4">
        <f t="shared" si="1"/>
        <v>8017</v>
      </c>
      <c r="P14" s="4">
        <f t="shared" si="2"/>
        <v>1675</v>
      </c>
      <c r="Q14" s="4">
        <f>+P14*0.95</f>
        <v>1591.25</v>
      </c>
      <c r="R14" s="4">
        <f t="shared" ref="R14:W14" si="3">+Q14*0.95</f>
        <v>1511.6875</v>
      </c>
      <c r="S14" s="4">
        <f t="shared" si="3"/>
        <v>1436.1031249999999</v>
      </c>
      <c r="T14" s="4">
        <f t="shared" si="3"/>
        <v>1364.2979687499999</v>
      </c>
      <c r="U14" s="4">
        <f t="shared" si="3"/>
        <v>1296.0830703124998</v>
      </c>
      <c r="V14" s="4">
        <f t="shared" si="3"/>
        <v>1231.2789167968747</v>
      </c>
      <c r="W14" s="4">
        <f t="shared" si="3"/>
        <v>1169.7149709570308</v>
      </c>
    </row>
    <row r="15" spans="1:24" x14ac:dyDescent="0.25">
      <c r="B15" t="s">
        <v>1</v>
      </c>
      <c r="C15" s="1">
        <v>4079</v>
      </c>
      <c r="D15" s="1">
        <v>4100</v>
      </c>
      <c r="E15" s="1">
        <v>4118</v>
      </c>
      <c r="F15" s="1">
        <v>4133</v>
      </c>
      <c r="G15" s="1">
        <v>4154</v>
      </c>
      <c r="H15" s="1">
        <v>4182</v>
      </c>
      <c r="I15" s="1">
        <v>4202</v>
      </c>
      <c r="J15" s="1">
        <v>4222</v>
      </c>
      <c r="K15" s="1">
        <v>4242</v>
      </c>
      <c r="M15" s="1">
        <v>4199</v>
      </c>
      <c r="N15" s="1">
        <v>4059</v>
      </c>
      <c r="O15" s="9">
        <f>AVERAGE(C15:F15)</f>
        <v>4107.5</v>
      </c>
      <c r="P15" s="9">
        <f>AVERAGE(G15:J15)</f>
        <v>4190</v>
      </c>
    </row>
    <row r="16" spans="1:24" s="7" customFormat="1" x14ac:dyDescent="0.25">
      <c r="B16" s="7" t="s">
        <v>19</v>
      </c>
      <c r="C16" s="7">
        <f>C14/C15</f>
        <v>1.988967884285364</v>
      </c>
      <c r="D16" s="7">
        <f>D14/D15</f>
        <v>-0.11073170731707317</v>
      </c>
      <c r="E16" s="7">
        <f>E14/E15</f>
        <v>0.24745021855269547</v>
      </c>
      <c r="F16" s="7">
        <f>F14/F15</f>
        <v>-0.15993225260101621</v>
      </c>
      <c r="G16" s="7">
        <f>G14/G15</f>
        <v>-0.66634569090033702</v>
      </c>
      <c r="H16" s="7">
        <f>H14/H15</f>
        <v>0.35222381635581063</v>
      </c>
      <c r="I16" s="7">
        <f>I14/I15</f>
        <v>7.3774393146120901E-2</v>
      </c>
      <c r="J16" s="7">
        <f>J14/J15</f>
        <v>0.63003315963998108</v>
      </c>
      <c r="K16" s="7">
        <f>K14/K15</f>
        <v>-0.10301744460160302</v>
      </c>
      <c r="M16" s="7">
        <f>M14/M15</f>
        <v>4.9771374136699214</v>
      </c>
      <c r="N16" s="7">
        <f>N14/N15</f>
        <v>4.8948016752894805</v>
      </c>
      <c r="O16" s="8">
        <f>SUM(C16:F16)</f>
        <v>1.9657541429199699</v>
      </c>
      <c r="P16" s="8">
        <f t="shared" si="2"/>
        <v>0.38968567824157557</v>
      </c>
    </row>
    <row r="21" spans="1:16" s="4" customFormat="1" x14ac:dyDescent="0.25">
      <c r="A21" s="3"/>
      <c r="B21" s="5" t="s">
        <v>29</v>
      </c>
      <c r="C21" s="5"/>
      <c r="D21" s="5"/>
      <c r="E21" s="5"/>
      <c r="F21" s="5"/>
      <c r="G21" s="5"/>
      <c r="H21" s="5">
        <f>H3/D3-1</f>
        <v>-0.15482018145029697</v>
      </c>
      <c r="I21" s="5">
        <f>I3/E3-1</f>
        <v>-7.6933107315164895E-2</v>
      </c>
      <c r="J21" s="5">
        <f>J3/F3-1</f>
        <v>9.7137159948725182E-2</v>
      </c>
      <c r="K21" s="5">
        <f>K3/G3-1</f>
        <v>8.6128894579598825E-2</v>
      </c>
      <c r="M21" s="5" t="e">
        <f>M3/L3-1</f>
        <v>#DIV/0!</v>
      </c>
      <c r="N21" s="5">
        <f>N3/M3-1</f>
        <v>1.4858669269395275E-2</v>
      </c>
      <c r="O21" s="5">
        <f>O3/N3-1</f>
        <v>-0.20209050415063778</v>
      </c>
      <c r="P21" s="5">
        <f>P3/O3-1</f>
        <v>-0.13997525930155108</v>
      </c>
    </row>
    <row r="22" spans="1:16" s="9" customFormat="1" x14ac:dyDescent="0.25">
      <c r="A22" s="10"/>
      <c r="B22" s="11" t="s">
        <v>34</v>
      </c>
      <c r="C22" s="11">
        <f>C9/C3</f>
        <v>0.23652808805099984</v>
      </c>
      <c r="D22" s="11">
        <f t="shared" ref="D22:P22" si="4">D9/D3</f>
        <v>-4.5688923699497425E-2</v>
      </c>
      <c r="E22" s="11">
        <f t="shared" si="4"/>
        <v>-1.1409571000130394E-2</v>
      </c>
      <c r="F22" s="11">
        <f t="shared" si="4"/>
        <v>-8.0615296966244129E-2</v>
      </c>
      <c r="G22" s="11">
        <f t="shared" si="4"/>
        <v>-0.12530943235168587</v>
      </c>
      <c r="H22" s="11">
        <f t="shared" si="4"/>
        <v>-7.8461657270831722E-2</v>
      </c>
      <c r="I22" s="11">
        <f t="shared" si="4"/>
        <v>-5.6505156095493713E-4</v>
      </c>
      <c r="J22" s="11">
        <f t="shared" si="4"/>
        <v>0.16779176944047774</v>
      </c>
      <c r="K22" s="11">
        <f t="shared" si="4"/>
        <v>-8.4014460861364354E-2</v>
      </c>
      <c r="L22" s="11"/>
      <c r="M22" s="11">
        <f t="shared" si="4"/>
        <v>0.30408260238611995</v>
      </c>
      <c r="N22" s="11">
        <f t="shared" si="4"/>
        <v>0.24620368495646891</v>
      </c>
      <c r="O22" s="11">
        <f t="shared" si="4"/>
        <v>3.7015891140926828E-2</v>
      </c>
      <c r="P22" s="11">
        <f t="shared" si="4"/>
        <v>1.714981190528878E-3</v>
      </c>
    </row>
    <row r="23" spans="1:16" x14ac:dyDescent="0.25">
      <c r="B23" s="6" t="s">
        <v>30</v>
      </c>
      <c r="C23" s="6">
        <f>C4/C3</f>
        <v>0.49632212717266933</v>
      </c>
      <c r="D23" s="6">
        <f>D4/D3</f>
        <v>0.63533711898701128</v>
      </c>
      <c r="E23" s="6">
        <f>E4/E3</f>
        <v>0.57393402008084493</v>
      </c>
      <c r="F23" s="6">
        <f>F4/F3</f>
        <v>0.60831790343255943</v>
      </c>
      <c r="G23" s="6">
        <f>G4/G3</f>
        <v>0.65787451984635081</v>
      </c>
      <c r="H23" s="6">
        <f>H4/H3</f>
        <v>0.64182562360027806</v>
      </c>
      <c r="I23" s="6">
        <f>I4/I3</f>
        <v>0.57493996327164854</v>
      </c>
      <c r="J23" s="6">
        <f>J4/J3</f>
        <v>0.54258081267038816</v>
      </c>
      <c r="K23" s="6">
        <f>K4/K3</f>
        <v>0.58998742533794402</v>
      </c>
      <c r="M23" s="6">
        <f>M4/M3</f>
        <v>0.43991678117816274</v>
      </c>
      <c r="N23" s="6">
        <f>N4/N3</f>
        <v>0.4455481878922859</v>
      </c>
      <c r="O23" s="6">
        <f>O4/O3</f>
        <v>0.57392076632727507</v>
      </c>
      <c r="P23" s="6">
        <f>P4/P3</f>
        <v>0.59963487497233903</v>
      </c>
    </row>
    <row r="24" spans="1:16" x14ac:dyDescent="0.25">
      <c r="B24" s="6" t="s">
        <v>31</v>
      </c>
      <c r="C24" s="6">
        <f>C13/(C12)</f>
        <v>0.16023186005589485</v>
      </c>
      <c r="D24" s="6">
        <f>D13/-(D12)</f>
        <v>-0.50055005500550054</v>
      </c>
      <c r="E24" s="6">
        <f>E13/-(E12)</f>
        <v>-6.4202127659574471</v>
      </c>
      <c r="F24" s="6">
        <f>F13/-(F12)</f>
        <v>-0.16959798994974876</v>
      </c>
      <c r="G24" s="6">
        <f>G13/-(G12)</f>
        <v>1.390328151986183</v>
      </c>
      <c r="H24" s="6">
        <f>H13/-(H12)</f>
        <v>-2.8051470588235294</v>
      </c>
      <c r="I24" s="6">
        <f>I13/-(I12)</f>
        <v>-6.9615384615384617</v>
      </c>
      <c r="J24" s="6">
        <f>J13/(J12)</f>
        <v>4.5911047345767578E-2</v>
      </c>
      <c r="K24" s="6">
        <f>K13/-(K12)</f>
        <v>-0.39221140472878996</v>
      </c>
      <c r="M24" s="6">
        <f>M13/M12</f>
        <v>0.16664008294122337</v>
      </c>
      <c r="N24" s="6">
        <f>N13/N12</f>
        <v>8.4550522969174771E-2</v>
      </c>
      <c r="O24" s="6">
        <f t="shared" ref="O24:P24" si="5">O13/-(O12)</f>
        <v>3.2054582904222452E-2</v>
      </c>
      <c r="P24" s="6">
        <f t="shared" si="5"/>
        <v>1.1981627296587927</v>
      </c>
    </row>
    <row r="25" spans="1:16" s="4" customFormat="1" x14ac:dyDescent="0.25">
      <c r="A25" s="3"/>
      <c r="B25" s="5" t="s">
        <v>32</v>
      </c>
      <c r="C25" s="5"/>
      <c r="D25" s="5"/>
      <c r="E25" s="5"/>
      <c r="F25" s="5"/>
      <c r="G25" s="5"/>
      <c r="H25" s="5">
        <f>H14/D14-1</f>
        <v>-4.2444933920704848</v>
      </c>
      <c r="I25" s="5">
        <f>I14/E14-1</f>
        <v>-0.69578017664376834</v>
      </c>
      <c r="J25" s="5">
        <f>J14/F14-1</f>
        <v>-5.0242057488653558</v>
      </c>
      <c r="K25" s="5">
        <f>K14/G14-1</f>
        <v>-0.84212427745664742</v>
      </c>
      <c r="M25" s="5" t="e">
        <f>M6/L6-1</f>
        <v>#DIV/0!</v>
      </c>
      <c r="N25" s="5">
        <f>N6/M6-1</f>
        <v>0.12053703157273521</v>
      </c>
      <c r="O25" s="5">
        <f>O6/N6-1</f>
        <v>0.15391705069124417</v>
      </c>
      <c r="P25" s="5">
        <f>P14/O14-1</f>
        <v>-0.79106897842085566</v>
      </c>
    </row>
    <row r="26" spans="1:16" s="6" customFormat="1" x14ac:dyDescent="0.25">
      <c r="B26" s="6" t="s">
        <v>33</v>
      </c>
      <c r="C26" s="6">
        <f>C6/C3</f>
        <v>0.23767231515283604</v>
      </c>
      <c r="D26" s="6">
        <f>D6/D3</f>
        <v>0.28718752039684092</v>
      </c>
      <c r="E26" s="6">
        <f>E6/E3</f>
        <v>0.2804798539574912</v>
      </c>
      <c r="F26" s="6">
        <f>F6/F3</f>
        <v>0.31790343255946446</v>
      </c>
      <c r="G26" s="6">
        <f>G6/G3</f>
        <v>0.35074690567648314</v>
      </c>
      <c r="H26" s="6">
        <f>H6/H3</f>
        <v>0.31508224573326127</v>
      </c>
      <c r="I26" s="6">
        <f>I6/I3</f>
        <v>0.27334369261195085</v>
      </c>
      <c r="J26" s="6">
        <f>J6/J3</f>
        <v>0.25879527456835</v>
      </c>
      <c r="K26" s="6">
        <f>K6/K3</f>
        <v>0.34438855705752908</v>
      </c>
      <c r="M26" s="6">
        <f>M6/M3</f>
        <v>0.17409172049777183</v>
      </c>
      <c r="N26" s="6">
        <f>N6/N3</f>
        <v>0.19222008503745697</v>
      </c>
      <c r="O26" s="6">
        <f>O6/O3</f>
        <v>0.27798395026485234</v>
      </c>
      <c r="P26" s="6">
        <f>P6/P3</f>
        <v>0.29589879766910082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bakhrom mansurov</dc:creator>
  <cp:lastModifiedBy>bakhrom mansurov</cp:lastModifiedBy>
  <dcterms:created xsi:type="dcterms:W3CDTF">2015-06-05T18:17:20Z</dcterms:created>
  <dcterms:modified xsi:type="dcterms:W3CDTF">2024-05-20T16:10:19Z</dcterms:modified>
</cp:coreProperties>
</file>