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50809ad8919981a3/Рабочий стол/Financial Modelling/"/>
    </mc:Choice>
  </mc:AlternateContent>
  <xr:revisionPtr revIDLastSave="339" documentId="11_F25DC773A252ABDACC10480A611F4EDE5ADE58F3" xr6:coauthVersionLast="47" xr6:coauthVersionMax="47" xr10:uidLastSave="{4C54A46E-0940-421A-B766-E1A2C59589FF}"/>
  <bookViews>
    <workbookView xWindow="-120" yWindow="-120" windowWidth="20730" windowHeight="11760" activeTab="1" xr2:uid="{00000000-000D-0000-FFFF-FFFF0000000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3" i="2" l="1"/>
  <c r="J23" i="2"/>
  <c r="I23" i="2"/>
  <c r="H23" i="2"/>
  <c r="G23" i="2"/>
  <c r="F23" i="2"/>
  <c r="E23" i="2"/>
  <c r="D23" i="2"/>
  <c r="C23" i="2"/>
  <c r="R23" i="2"/>
  <c r="S23" i="2"/>
  <c r="AM17" i="2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CG17" i="2" s="1"/>
  <c r="CH17" i="2" s="1"/>
  <c r="CI17" i="2" s="1"/>
  <c r="CJ17" i="2" s="1"/>
  <c r="CK17" i="2" s="1"/>
  <c r="CL17" i="2" s="1"/>
  <c r="CM17" i="2" s="1"/>
  <c r="CN17" i="2" s="1"/>
  <c r="CO17" i="2" s="1"/>
  <c r="CP17" i="2" s="1"/>
  <c r="CQ17" i="2" s="1"/>
  <c r="CR17" i="2" s="1"/>
  <c r="CS17" i="2" s="1"/>
  <c r="CT17" i="2" s="1"/>
  <c r="CU17" i="2" s="1"/>
  <c r="CV17" i="2" s="1"/>
  <c r="CW17" i="2" s="1"/>
  <c r="CX17" i="2" s="1"/>
  <c r="CY17" i="2" s="1"/>
  <c r="CZ17" i="2" s="1"/>
  <c r="DA17" i="2" s="1"/>
  <c r="DB17" i="2" s="1"/>
  <c r="DC17" i="2" s="1"/>
  <c r="DD17" i="2" s="1"/>
  <c r="DE17" i="2" s="1"/>
  <c r="DF17" i="2" s="1"/>
  <c r="DG17" i="2" s="1"/>
  <c r="DH17" i="2" s="1"/>
  <c r="DI17" i="2" s="1"/>
  <c r="DJ17" i="2" s="1"/>
  <c r="DK17" i="2" s="1"/>
  <c r="DL17" i="2" s="1"/>
  <c r="DM17" i="2" s="1"/>
  <c r="DN17" i="2" s="1"/>
  <c r="DO17" i="2" s="1"/>
  <c r="DP17" i="2" s="1"/>
  <c r="DQ17" i="2" s="1"/>
  <c r="DR17" i="2" s="1"/>
  <c r="DS17" i="2" s="1"/>
  <c r="DT17" i="2" s="1"/>
  <c r="DU17" i="2" s="1"/>
  <c r="DV17" i="2" s="1"/>
  <c r="DW17" i="2" s="1"/>
  <c r="DX17" i="2" s="1"/>
  <c r="DY17" i="2" s="1"/>
  <c r="DZ17" i="2" s="1"/>
  <c r="EA17" i="2" s="1"/>
  <c r="AL17" i="2"/>
  <c r="K22" i="2"/>
  <c r="K21" i="2"/>
  <c r="K5" i="2"/>
  <c r="E5" i="2"/>
  <c r="D5" i="2"/>
  <c r="C5" i="2"/>
  <c r="I5" i="2"/>
  <c r="H5" i="2"/>
  <c r="G5" i="2"/>
  <c r="I21" i="2"/>
  <c r="H21" i="2"/>
  <c r="G21" i="2"/>
  <c r="AM27" i="2"/>
  <c r="AJ17" i="2"/>
  <c r="AK17" i="2" s="1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AD4" i="2"/>
  <c r="AE4" i="2" s="1"/>
  <c r="AC4" i="2"/>
  <c r="AB4" i="2"/>
  <c r="AB7" i="2" s="1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AA21" i="2"/>
  <c r="Z21" i="2"/>
  <c r="Y21" i="2"/>
  <c r="X21" i="2"/>
  <c r="W21" i="2"/>
  <c r="V21" i="2"/>
  <c r="U21" i="2"/>
  <c r="T21" i="2"/>
  <c r="V4" i="2"/>
  <c r="W4" i="2" s="1"/>
  <c r="X4" i="2" s="1"/>
  <c r="Y4" i="2" s="1"/>
  <c r="U4" i="2"/>
  <c r="U7" i="2" s="1"/>
  <c r="S21" i="2"/>
  <c r="Y11" i="2"/>
  <c r="Z11" i="2" s="1"/>
  <c r="AA11" i="2" s="1"/>
  <c r="AB11" i="2" s="1"/>
  <c r="AC11" i="2" s="1"/>
  <c r="AD11" i="2" s="1"/>
  <c r="AE11" i="2" s="1"/>
  <c r="AF11" i="2" s="1"/>
  <c r="AG11" i="2" s="1"/>
  <c r="AH11" i="2" s="1"/>
  <c r="AI11" i="2" s="1"/>
  <c r="Y10" i="2"/>
  <c r="Z10" i="2" s="1"/>
  <c r="AA10" i="2" s="1"/>
  <c r="AB10" i="2" s="1"/>
  <c r="AC10" i="2" s="1"/>
  <c r="AD10" i="2" s="1"/>
  <c r="AE10" i="2" s="1"/>
  <c r="AF10" i="2" s="1"/>
  <c r="AG10" i="2" s="1"/>
  <c r="AH10" i="2" s="1"/>
  <c r="AI10" i="2" s="1"/>
  <c r="Y9" i="2"/>
  <c r="Z9" i="2" s="1"/>
  <c r="AA9" i="2" s="1"/>
  <c r="AB9" i="2" s="1"/>
  <c r="AC9" i="2" s="1"/>
  <c r="AD9" i="2" s="1"/>
  <c r="AE9" i="2" s="1"/>
  <c r="AF9" i="2" s="1"/>
  <c r="AG9" i="2" s="1"/>
  <c r="AH9" i="2" s="1"/>
  <c r="AI9" i="2" s="1"/>
  <c r="Z8" i="2"/>
  <c r="AA8" i="2" s="1"/>
  <c r="AB8" i="2" s="1"/>
  <c r="AC8" i="2" s="1"/>
  <c r="AD8" i="2" s="1"/>
  <c r="AE8" i="2" s="1"/>
  <c r="AF8" i="2" s="1"/>
  <c r="AG8" i="2" s="1"/>
  <c r="AH8" i="2" s="1"/>
  <c r="AI8" i="2" s="1"/>
  <c r="Y8" i="2"/>
  <c r="AC7" i="2"/>
  <c r="AC12" i="2" s="1"/>
  <c r="AC13" i="2" s="1"/>
  <c r="AC15" i="2" s="1"/>
  <c r="Z5" i="2"/>
  <c r="AA5" i="2" s="1"/>
  <c r="AB5" i="2" s="1"/>
  <c r="AC5" i="2" s="1"/>
  <c r="AD5" i="2" s="1"/>
  <c r="AE5" i="2" s="1"/>
  <c r="AF5" i="2" s="1"/>
  <c r="AG5" i="2" s="1"/>
  <c r="AH5" i="2" s="1"/>
  <c r="AI5" i="2" s="1"/>
  <c r="Y5" i="2"/>
  <c r="T11" i="2"/>
  <c r="U11" i="2" s="1"/>
  <c r="V11" i="2" s="1"/>
  <c r="W11" i="2" s="1"/>
  <c r="X11" i="2" s="1"/>
  <c r="T10" i="2"/>
  <c r="U10" i="2" s="1"/>
  <c r="V10" i="2" s="1"/>
  <c r="W10" i="2" s="1"/>
  <c r="X10" i="2" s="1"/>
  <c r="T9" i="2"/>
  <c r="U9" i="2" s="1"/>
  <c r="V9" i="2" s="1"/>
  <c r="W9" i="2" s="1"/>
  <c r="X9" i="2" s="1"/>
  <c r="U8" i="2"/>
  <c r="V8" i="2" s="1"/>
  <c r="W8" i="2" s="1"/>
  <c r="X8" i="2" s="1"/>
  <c r="T8" i="2"/>
  <c r="T12" i="2"/>
  <c r="T25" i="2"/>
  <c r="T13" i="2"/>
  <c r="T15" i="2" s="1"/>
  <c r="T7" i="2"/>
  <c r="T5" i="2"/>
  <c r="U5" i="2" s="1"/>
  <c r="V5" i="2" s="1"/>
  <c r="W5" i="2" s="1"/>
  <c r="X5" i="2" s="1"/>
  <c r="S5" i="2"/>
  <c r="R5" i="2"/>
  <c r="T4" i="2"/>
  <c r="S4" i="2"/>
  <c r="R4" i="2"/>
  <c r="H4" i="2"/>
  <c r="I4" i="2" s="1"/>
  <c r="G4" i="2"/>
  <c r="D4" i="2"/>
  <c r="C4" i="2" s="1"/>
  <c r="E4" i="2"/>
  <c r="K4" i="2"/>
  <c r="L4" i="2" s="1"/>
  <c r="M4" i="2" s="1"/>
  <c r="N4" i="2" s="1"/>
  <c r="F4" i="2"/>
  <c r="F5" i="2" s="1"/>
  <c r="J5" i="2"/>
  <c r="S18" i="2"/>
  <c r="R18" i="2"/>
  <c r="S16" i="2"/>
  <c r="R16" i="2"/>
  <c r="S14" i="2"/>
  <c r="R14" i="2"/>
  <c r="S11" i="2"/>
  <c r="R11" i="2"/>
  <c r="S10" i="2"/>
  <c r="R10" i="2"/>
  <c r="S9" i="2"/>
  <c r="R9" i="2"/>
  <c r="S8" i="2"/>
  <c r="R8" i="2"/>
  <c r="U3" i="2"/>
  <c r="V3" i="2" s="1"/>
  <c r="W3" i="2" s="1"/>
  <c r="X3" i="2" s="1"/>
  <c r="Y3" i="2" s="1"/>
  <c r="Z3" i="2" s="1"/>
  <c r="AA3" i="2" s="1"/>
  <c r="R7" i="2"/>
  <c r="C12" i="2"/>
  <c r="C13" i="2" s="1"/>
  <c r="S7" i="2"/>
  <c r="F12" i="2"/>
  <c r="F13" i="2" s="1"/>
  <c r="J25" i="2"/>
  <c r="J12" i="2"/>
  <c r="J13" i="2" s="1"/>
  <c r="J15" i="2" s="1"/>
  <c r="D12" i="2"/>
  <c r="D13" i="2" s="1"/>
  <c r="H25" i="2"/>
  <c r="H12" i="2"/>
  <c r="H13" i="2" s="1"/>
  <c r="E12" i="2"/>
  <c r="E13" i="2" s="1"/>
  <c r="I25" i="2"/>
  <c r="I12" i="2"/>
  <c r="I13" i="2" s="1"/>
  <c r="G12" i="2"/>
  <c r="G13" i="2" s="1"/>
  <c r="G15" i="2" s="1"/>
  <c r="G17" i="2" s="1"/>
  <c r="G19" i="2" s="1"/>
  <c r="K12" i="2"/>
  <c r="K13" i="2" s="1"/>
  <c r="K25" i="2"/>
  <c r="G22" i="2" l="1"/>
  <c r="H22" i="2"/>
  <c r="I22" i="2"/>
  <c r="AF4" i="2"/>
  <c r="AE21" i="2"/>
  <c r="AE7" i="2"/>
  <c r="AE12" i="2" s="1"/>
  <c r="AD7" i="2"/>
  <c r="AC25" i="2"/>
  <c r="AD21" i="2"/>
  <c r="AC21" i="2"/>
  <c r="AB21" i="2"/>
  <c r="Z4" i="2"/>
  <c r="Y7" i="2"/>
  <c r="Y12" i="2" s="1"/>
  <c r="U25" i="2"/>
  <c r="U12" i="2"/>
  <c r="U13" i="2" s="1"/>
  <c r="AC16" i="2"/>
  <c r="AB12" i="2"/>
  <c r="AB13" i="2" s="1"/>
  <c r="Y13" i="2"/>
  <c r="T16" i="2"/>
  <c r="T24" i="2" s="1"/>
  <c r="T17" i="2"/>
  <c r="T19" i="2" s="1"/>
  <c r="S25" i="2"/>
  <c r="J22" i="2"/>
  <c r="R12" i="2"/>
  <c r="J21" i="2"/>
  <c r="S12" i="2"/>
  <c r="R13" i="2"/>
  <c r="S13" i="2"/>
  <c r="C15" i="2"/>
  <c r="F15" i="2"/>
  <c r="J24" i="2"/>
  <c r="J17" i="2"/>
  <c r="J19" i="2" s="1"/>
  <c r="K15" i="2"/>
  <c r="G24" i="2"/>
  <c r="D15" i="2"/>
  <c r="H15" i="2"/>
  <c r="E15" i="2"/>
  <c r="I15" i="2"/>
  <c r="I10" i="1"/>
  <c r="I9" i="1"/>
  <c r="I7" i="1"/>
  <c r="I6" i="1"/>
  <c r="AM26" i="2" l="1"/>
  <c r="AG4" i="2"/>
  <c r="AF21" i="2"/>
  <c r="AF7" i="2"/>
  <c r="AE13" i="2"/>
  <c r="AE25" i="2"/>
  <c r="AD12" i="2"/>
  <c r="AD13" i="2" s="1"/>
  <c r="AD25" i="2"/>
  <c r="AE15" i="2"/>
  <c r="AE16" i="2" s="1"/>
  <c r="AE24" i="2" s="1"/>
  <c r="AC17" i="2"/>
  <c r="AC19" i="2" s="1"/>
  <c r="AC24" i="2"/>
  <c r="AB15" i="2"/>
  <c r="Y15" i="2"/>
  <c r="AA4" i="2"/>
  <c r="AA7" i="2" s="1"/>
  <c r="Z7" i="2"/>
  <c r="U15" i="2"/>
  <c r="U16" i="2" s="1"/>
  <c r="U24" i="2" s="1"/>
  <c r="V7" i="2"/>
  <c r="AB16" i="2"/>
  <c r="AB24" i="2" s="1"/>
  <c r="Y16" i="2"/>
  <c r="Y24" i="2" s="1"/>
  <c r="S15" i="2"/>
  <c r="S24" i="2" s="1"/>
  <c r="R15" i="2"/>
  <c r="R24" i="2" s="1"/>
  <c r="C17" i="2"/>
  <c r="C24" i="2"/>
  <c r="F24" i="2"/>
  <c r="F17" i="2"/>
  <c r="F19" i="2" s="1"/>
  <c r="K24" i="2"/>
  <c r="K17" i="2"/>
  <c r="K19" i="2" s="1"/>
  <c r="D24" i="2"/>
  <c r="D17" i="2"/>
  <c r="D19" i="2" s="1"/>
  <c r="H24" i="2"/>
  <c r="H17" i="2"/>
  <c r="E24" i="2"/>
  <c r="E17" i="2"/>
  <c r="E19" i="2" s="1"/>
  <c r="I24" i="2"/>
  <c r="I17" i="2"/>
  <c r="I19" i="2" s="1"/>
  <c r="AF25" i="2" l="1"/>
  <c r="AF12" i="2"/>
  <c r="AF13" i="2"/>
  <c r="AD15" i="2"/>
  <c r="AG21" i="2"/>
  <c r="AG7" i="2"/>
  <c r="AH4" i="2"/>
  <c r="AB17" i="2"/>
  <c r="AB19" i="2" s="1"/>
  <c r="AE17" i="2"/>
  <c r="AE19" i="2" s="1"/>
  <c r="AA25" i="2"/>
  <c r="AB25" i="2"/>
  <c r="AA12" i="2"/>
  <c r="AA13" i="2" s="1"/>
  <c r="U17" i="2"/>
  <c r="U19" i="2" s="1"/>
  <c r="Y17" i="2"/>
  <c r="Y19" i="2" s="1"/>
  <c r="Z25" i="2"/>
  <c r="Z12" i="2"/>
  <c r="Z13" i="2" s="1"/>
  <c r="V12" i="2"/>
  <c r="V13" i="2"/>
  <c r="V25" i="2"/>
  <c r="X7" i="2"/>
  <c r="W7" i="2"/>
  <c r="C19" i="2"/>
  <c r="R17" i="2"/>
  <c r="R19" i="2" s="1"/>
  <c r="H19" i="2"/>
  <c r="S17" i="2"/>
  <c r="S19" i="2" s="1"/>
  <c r="AD16" i="2" l="1"/>
  <c r="AD24" i="2" s="1"/>
  <c r="AD17" i="2"/>
  <c r="AD19" i="2" s="1"/>
  <c r="AI4" i="2"/>
  <c r="AH7" i="2"/>
  <c r="AH21" i="2"/>
  <c r="AG12" i="2"/>
  <c r="AG25" i="2"/>
  <c r="AG13" i="2"/>
  <c r="AF15" i="2"/>
  <c r="AF16" i="2" s="1"/>
  <c r="AF24" i="2" s="1"/>
  <c r="Z15" i="2"/>
  <c r="Z16" i="2" s="1"/>
  <c r="AA15" i="2"/>
  <c r="AA16" i="2" s="1"/>
  <c r="W25" i="2"/>
  <c r="W12" i="2"/>
  <c r="W13" i="2" s="1"/>
  <c r="X25" i="2"/>
  <c r="X12" i="2"/>
  <c r="X13" i="2" s="1"/>
  <c r="Y25" i="2"/>
  <c r="V15" i="2"/>
  <c r="AH25" i="2" l="1"/>
  <c r="AH12" i="2"/>
  <c r="AH13" i="2"/>
  <c r="AG15" i="2"/>
  <c r="AF17" i="2"/>
  <c r="AF19" i="2" s="1"/>
  <c r="AI21" i="2"/>
  <c r="AI7" i="2"/>
  <c r="AA17" i="2"/>
  <c r="AA19" i="2" s="1"/>
  <c r="AA24" i="2"/>
  <c r="Z17" i="2"/>
  <c r="Z19" i="2" s="1"/>
  <c r="Z24" i="2"/>
  <c r="W15" i="2"/>
  <c r="X15" i="2"/>
  <c r="V16" i="2"/>
  <c r="V24" i="2" s="1"/>
  <c r="V17" i="2"/>
  <c r="V19" i="2" s="1"/>
  <c r="AG16" i="2" l="1"/>
  <c r="AG24" i="2" s="1"/>
  <c r="AG17" i="2"/>
  <c r="AG19" i="2" s="1"/>
  <c r="AI25" i="2"/>
  <c r="AI12" i="2"/>
  <c r="AI13" i="2" s="1"/>
  <c r="AH15" i="2"/>
  <c r="W16" i="2"/>
  <c r="W24" i="2" s="1"/>
  <c r="X16" i="2"/>
  <c r="X24" i="2" s="1"/>
  <c r="X17" i="2"/>
  <c r="X19" i="2" s="1"/>
  <c r="AI15" i="2" l="1"/>
  <c r="AH16" i="2"/>
  <c r="AH24" i="2" s="1"/>
  <c r="AH17" i="2"/>
  <c r="AH19" i="2" s="1"/>
  <c r="W17" i="2"/>
  <c r="W19" i="2" s="1"/>
  <c r="AI16" i="2" l="1"/>
  <c r="AI24" i="2" s="1"/>
  <c r="AI17" i="2" l="1"/>
  <c r="AI19" i="2" s="1"/>
</calcChain>
</file>

<file path=xl/sharedStrings.xml><?xml version="1.0" encoding="utf-8"?>
<sst xmlns="http://schemas.openxmlformats.org/spreadsheetml/2006/main" count="47" uniqueCount="42">
  <si>
    <t>Price</t>
  </si>
  <si>
    <t>471.85</t>
  </si>
  <si>
    <t>MC</t>
  </si>
  <si>
    <t>Shares</t>
  </si>
  <si>
    <t>Cash</t>
  </si>
  <si>
    <t>Debt</t>
  </si>
  <si>
    <t>EV</t>
  </si>
  <si>
    <t>Net Cash</t>
  </si>
  <si>
    <t>Q423</t>
  </si>
  <si>
    <t>Q122</t>
  </si>
  <si>
    <t>Q222</t>
  </si>
  <si>
    <t>Q322</t>
  </si>
  <si>
    <t>Q422</t>
  </si>
  <si>
    <t>Q123</t>
  </si>
  <si>
    <t>Q223</t>
  </si>
  <si>
    <t>Q323</t>
  </si>
  <si>
    <t>Q124</t>
  </si>
  <si>
    <t>Revenue</t>
  </si>
  <si>
    <t>Revenue Y/Y</t>
  </si>
  <si>
    <t>R&amp;D</t>
  </si>
  <si>
    <t>M&amp;S</t>
  </si>
  <si>
    <t>G&amp;A</t>
  </si>
  <si>
    <t>COGS</t>
  </si>
  <si>
    <t>Gross Profit</t>
  </si>
  <si>
    <t>Interest Income</t>
  </si>
  <si>
    <t>Pretax Income</t>
  </si>
  <si>
    <t>Taxes</t>
  </si>
  <si>
    <t>Net Income</t>
  </si>
  <si>
    <t>EPS</t>
  </si>
  <si>
    <t>Total COGS</t>
  </si>
  <si>
    <t>Tax Rate</t>
  </si>
  <si>
    <t>Gross Margin</t>
  </si>
  <si>
    <t>DAU</t>
  </si>
  <si>
    <t>ARPU</t>
  </si>
  <si>
    <t>ARPU Growth</t>
  </si>
  <si>
    <t>User Growth</t>
  </si>
  <si>
    <t>Q224</t>
  </si>
  <si>
    <t>Q324</t>
  </si>
  <si>
    <t>Q424</t>
  </si>
  <si>
    <t>Maturity</t>
  </si>
  <si>
    <t xml:space="preserve">Discount </t>
  </si>
  <si>
    <t>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</si>
</sst>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 applyAlignment="1">
      <alignment horizontal="right"/>
    </xf>
    <xf numFmtId="3" fontId="0" fillId="0" borderId="0" xfId="0" applyNumberFormat="1"/>
    <xf numFmtId="9" fontId="0" fillId="0" borderId="0" xfId="0" applyNumberFormat="1"/>
    <xf numFmtId="0" fontId="2" fillId="0" borderId="0" xfId="0" applyFont="1"/>
    <xf numFmtId="3" fontId="2" fillId="0" borderId="0" xfId="0" applyNumberFormat="1" applyFont="1"/>
    <xf numFmtId="3" fontId="3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1</xdr:row>
      <xdr:rowOff>171450</xdr:rowOff>
    </xdr:from>
    <xdr:to>
      <xdr:col>19</xdr:col>
      <xdr:colOff>19050</xdr:colOff>
      <xdr:row>26</xdr:row>
      <xdr:rowOff>133350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C4A17A8-AEC1-9925-B3C0-AEC702A8EACB}"/>
            </a:ext>
          </a:extLst>
        </xdr:cNvPr>
        <xdr:cNvCxnSpPr/>
      </xdr:nvCxnSpPr>
      <xdr:spPr>
        <a:xfrm>
          <a:off x="10220325" y="361950"/>
          <a:ext cx="9525" cy="4533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workbookViewId="0">
      <selection activeCell="C24" sqref="C24"/>
    </sheetView>
  </sheetViews>
  <sheetFormatPr defaultRowHeight="15" x14ac:dyDescent="0.25"/>
  <cols>
    <col min="9" max="9" width="16.85546875" style="1" customWidth="1"/>
    <col min="10" max="16384" width="9.140625" style="1"/>
  </cols>
  <sheetData>
    <row r="1" spans="8:10" customFormat="1" x14ac:dyDescent="0.25"/>
    <row r="2" spans="8:10" customFormat="1" x14ac:dyDescent="0.25"/>
    <row r="3" spans="8:10" customFormat="1" x14ac:dyDescent="0.25"/>
    <row r="4" spans="8:10" x14ac:dyDescent="0.25">
      <c r="H4" t="s">
        <v>0</v>
      </c>
      <c r="I4" s="1" t="s">
        <v>1</v>
      </c>
    </row>
    <row r="5" spans="8:10" x14ac:dyDescent="0.25">
      <c r="H5" t="s">
        <v>2</v>
      </c>
      <c r="I5" s="1">
        <v>1197000</v>
      </c>
      <c r="J5" s="1" t="s">
        <v>8</v>
      </c>
    </row>
    <row r="6" spans="8:10" x14ac:dyDescent="0.25">
      <c r="H6" t="s">
        <v>3</v>
      </c>
      <c r="I6" s="1">
        <f>2200+349</f>
        <v>2549</v>
      </c>
    </row>
    <row r="7" spans="8:10" x14ac:dyDescent="0.25">
      <c r="H7" t="s">
        <v>4</v>
      </c>
      <c r="I7" s="1">
        <f>41862+23541</f>
        <v>65403</v>
      </c>
      <c r="J7" s="1" t="s">
        <v>8</v>
      </c>
    </row>
    <row r="8" spans="8:10" x14ac:dyDescent="0.25">
      <c r="H8" t="s">
        <v>5</v>
      </c>
      <c r="I8" s="1">
        <v>18385</v>
      </c>
      <c r="J8" s="1" t="s">
        <v>8</v>
      </c>
    </row>
    <row r="9" spans="8:10" x14ac:dyDescent="0.25">
      <c r="H9" t="s">
        <v>6</v>
      </c>
      <c r="I9" s="1">
        <f>I5-I7+I8</f>
        <v>1149982</v>
      </c>
    </row>
    <row r="10" spans="8:10" x14ac:dyDescent="0.25">
      <c r="H10" t="s">
        <v>7</v>
      </c>
      <c r="I10" s="1">
        <f>I7-I8</f>
        <v>47018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9B2A1-35BC-43FF-99EC-DE76E2A6C582}">
  <dimension ref="A1:EA27"/>
  <sheetViews>
    <sheetView tabSelected="1" zoomScaleNormal="100" workbookViewId="0">
      <pane xSplit="2" ySplit="3" topLeftCell="J4" activePane="bottomRight" state="frozen"/>
      <selection pane="topRight" activeCell="C1" sqref="C1"/>
      <selection pane="bottomLeft" activeCell="A4" sqref="A4"/>
      <selection pane="bottomRight" activeCell="Z24" sqref="Z24"/>
    </sheetView>
  </sheetViews>
  <sheetFormatPr defaultRowHeight="15" x14ac:dyDescent="0.25"/>
  <cols>
    <col min="2" max="3" width="17.140625" customWidth="1"/>
    <col min="4" max="16384" width="9.140625" style="2"/>
  </cols>
  <sheetData>
    <row r="1" spans="1:35" customFormat="1" x14ac:dyDescent="0.25"/>
    <row r="2" spans="1:35" customFormat="1" x14ac:dyDescent="0.25"/>
    <row r="3" spans="1:35" customFormat="1" x14ac:dyDescent="0.25"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  <c r="I3" t="s">
        <v>15</v>
      </c>
      <c r="J3" t="s">
        <v>8</v>
      </c>
      <c r="K3" t="s">
        <v>16</v>
      </c>
      <c r="L3" t="s">
        <v>36</v>
      </c>
      <c r="M3" t="s">
        <v>37</v>
      </c>
      <c r="N3" s="2" t="s">
        <v>38</v>
      </c>
      <c r="O3" s="2"/>
      <c r="P3" s="2"/>
      <c r="Q3" s="2"/>
      <c r="R3">
        <v>2022</v>
      </c>
      <c r="S3">
        <v>2023</v>
      </c>
      <c r="T3">
        <v>2024</v>
      </c>
      <c r="U3">
        <f>T3+1</f>
        <v>2025</v>
      </c>
      <c r="V3">
        <f t="shared" ref="V3:AA3" si="0">U3+1</f>
        <v>2026</v>
      </c>
      <c r="W3">
        <f t="shared" si="0"/>
        <v>2027</v>
      </c>
      <c r="X3">
        <f t="shared" si="0"/>
        <v>2028</v>
      </c>
      <c r="Y3">
        <f t="shared" si="0"/>
        <v>2029</v>
      </c>
      <c r="Z3">
        <f t="shared" si="0"/>
        <v>2030</v>
      </c>
      <c r="AA3">
        <f t="shared" si="0"/>
        <v>2031</v>
      </c>
    </row>
    <row r="4" spans="1:35" x14ac:dyDescent="0.25">
      <c r="A4" s="2"/>
      <c r="B4" s="2" t="s">
        <v>32</v>
      </c>
      <c r="C4" s="2">
        <f t="shared" ref="C4:D4" si="1">+D4*0.99</f>
        <v>1924.4910365999999</v>
      </c>
      <c r="D4" s="2">
        <f t="shared" si="1"/>
        <v>1943.9303399999999</v>
      </c>
      <c r="E4" s="2">
        <f>+F4*0.99</f>
        <v>1963.5659999999998</v>
      </c>
      <c r="F4" s="2">
        <f>J4*0.94</f>
        <v>1983.3999999999999</v>
      </c>
      <c r="G4" s="2">
        <f>F4*1.01</f>
        <v>2003.2339999999999</v>
      </c>
      <c r="H4" s="2">
        <f t="shared" ref="H4:I4" si="2">G4*1.01</f>
        <v>2023.2663399999999</v>
      </c>
      <c r="I4" s="2">
        <f t="shared" si="2"/>
        <v>2043.4990034</v>
      </c>
      <c r="J4" s="2">
        <v>2110</v>
      </c>
      <c r="K4" s="2">
        <f>J4*1.01</f>
        <v>2131.1</v>
      </c>
      <c r="L4" s="2">
        <f t="shared" ref="L4:M4" si="3">K4*1.01</f>
        <v>2152.4110000000001</v>
      </c>
      <c r="M4" s="2">
        <f t="shared" si="3"/>
        <v>2173.9351099999999</v>
      </c>
      <c r="N4" s="2">
        <f>M4*1.01</f>
        <v>2195.6744610999999</v>
      </c>
      <c r="R4" s="2">
        <f>AVERAGE(C4:F4)</f>
        <v>1953.8468441499999</v>
      </c>
      <c r="S4" s="2">
        <f t="shared" ref="S4:T4" si="4">AVERAGE(D4:G4)</f>
        <v>1973.5325849999999</v>
      </c>
      <c r="T4" s="2">
        <f t="shared" si="4"/>
        <v>1993.3665849999998</v>
      </c>
      <c r="U4" s="2">
        <f>T4*1.01</f>
        <v>2013.3002508499999</v>
      </c>
      <c r="V4" s="2">
        <f t="shared" ref="V4:AA4" si="5">U4*1.01</f>
        <v>2033.4332533585</v>
      </c>
      <c r="W4" s="2">
        <f t="shared" si="5"/>
        <v>2053.7675858920852</v>
      </c>
      <c r="X4" s="2">
        <f t="shared" si="5"/>
        <v>2074.3052617510061</v>
      </c>
      <c r="Y4" s="2">
        <f t="shared" si="5"/>
        <v>2095.048314368516</v>
      </c>
      <c r="Z4" s="2">
        <f t="shared" si="5"/>
        <v>2115.9987975122012</v>
      </c>
      <c r="AA4" s="2">
        <f t="shared" si="5"/>
        <v>2137.1587854873233</v>
      </c>
      <c r="AB4" s="2">
        <f>AA4*0.99</f>
        <v>2115.78719763245</v>
      </c>
      <c r="AC4" s="2">
        <f t="shared" ref="AC4:AI4" si="6">AB4*0.99</f>
        <v>2094.6293256561253</v>
      </c>
      <c r="AD4" s="2">
        <f t="shared" si="6"/>
        <v>2073.6830323995641</v>
      </c>
      <c r="AE4" s="2">
        <f t="shared" si="6"/>
        <v>2052.9462020755686</v>
      </c>
      <c r="AF4" s="2">
        <f t="shared" si="6"/>
        <v>2032.4167400548129</v>
      </c>
      <c r="AG4" s="2">
        <f t="shared" si="6"/>
        <v>2012.0925726542648</v>
      </c>
      <c r="AH4" s="2">
        <f t="shared" si="6"/>
        <v>1991.9716469277221</v>
      </c>
      <c r="AI4" s="2">
        <f t="shared" si="6"/>
        <v>1972.0519304584448</v>
      </c>
    </row>
    <row r="5" spans="1:35" s="7" customFormat="1" x14ac:dyDescent="0.25">
      <c r="B5" s="7" t="s">
        <v>33</v>
      </c>
      <c r="C5" s="7">
        <f t="shared" ref="C5:E5" si="7">C7/C4</f>
        <v>14.50149648361319</v>
      </c>
      <c r="D5" s="7">
        <f t="shared" si="7"/>
        <v>14.826662975999438</v>
      </c>
      <c r="E5" s="7">
        <f t="shared" si="7"/>
        <v>14.114116866965512</v>
      </c>
      <c r="F5" s="7">
        <f>F7/F4</f>
        <v>16.217101946153072</v>
      </c>
      <c r="G5" s="7">
        <f t="shared" ref="G5:I5" si="8">G7/G4</f>
        <v>14.299377905926118</v>
      </c>
      <c r="H5" s="7">
        <f t="shared" si="8"/>
        <v>15.815515420475982</v>
      </c>
      <c r="I5" s="7">
        <f t="shared" si="8"/>
        <v>16.709575068638372</v>
      </c>
      <c r="J5" s="7">
        <f>J7/J4</f>
        <v>19.009952606635071</v>
      </c>
      <c r="K5" s="7">
        <f>K7/K4</f>
        <v>17.106189291914973</v>
      </c>
      <c r="R5" s="7">
        <f>F5*4</f>
        <v>64.868407784612288</v>
      </c>
      <c r="S5" s="7">
        <f>J5*4</f>
        <v>76.039810426540285</v>
      </c>
      <c r="T5" s="7">
        <f>S5*1.15</f>
        <v>87.445781990521326</v>
      </c>
      <c r="U5" s="7">
        <f t="shared" ref="U5:X5" si="9">T5*1.17</f>
        <v>102.31156492890995</v>
      </c>
      <c r="V5" s="7">
        <f t="shared" si="9"/>
        <v>119.70453096682463</v>
      </c>
      <c r="W5" s="7">
        <f t="shared" si="9"/>
        <v>140.05430123118481</v>
      </c>
      <c r="X5" s="7">
        <f t="shared" si="9"/>
        <v>163.86353244048621</v>
      </c>
      <c r="Y5" s="7">
        <f>X5*0.95</f>
        <v>155.6703558184619</v>
      </c>
      <c r="Z5" s="7">
        <f t="shared" ref="Z5:AI5" si="10">Y5*0.95</f>
        <v>147.8868380275388</v>
      </c>
      <c r="AA5" s="7">
        <f t="shared" si="10"/>
        <v>140.49249612616185</v>
      </c>
      <c r="AB5" s="7">
        <f t="shared" si="10"/>
        <v>133.46787131985374</v>
      </c>
      <c r="AC5" s="7">
        <f t="shared" si="10"/>
        <v>126.79447775386105</v>
      </c>
      <c r="AD5" s="7">
        <f t="shared" si="10"/>
        <v>120.45475386616799</v>
      </c>
      <c r="AE5" s="7">
        <f t="shared" si="10"/>
        <v>114.43201617285959</v>
      </c>
      <c r="AF5" s="7">
        <f t="shared" si="10"/>
        <v>108.7104153642166</v>
      </c>
      <c r="AG5" s="7">
        <f t="shared" si="10"/>
        <v>103.27489459600577</v>
      </c>
      <c r="AH5" s="7">
        <f t="shared" si="10"/>
        <v>98.111149866205466</v>
      </c>
      <c r="AI5" s="7">
        <f t="shared" si="10"/>
        <v>93.205592372895183</v>
      </c>
    </row>
    <row r="6" spans="1:35" customFormat="1" x14ac:dyDescent="0.25"/>
    <row r="7" spans="1:35" s="5" customFormat="1" x14ac:dyDescent="0.25">
      <c r="A7" s="4"/>
      <c r="B7" s="4" t="s">
        <v>17</v>
      </c>
      <c r="C7" s="5">
        <v>27908</v>
      </c>
      <c r="D7" s="5">
        <v>28822</v>
      </c>
      <c r="E7" s="5">
        <v>27714</v>
      </c>
      <c r="F7" s="5">
        <v>32165</v>
      </c>
      <c r="G7" s="5">
        <v>28645</v>
      </c>
      <c r="H7" s="5">
        <v>31999</v>
      </c>
      <c r="I7" s="5">
        <v>34146</v>
      </c>
      <c r="J7" s="5">
        <v>40111</v>
      </c>
      <c r="K7" s="5">
        <v>36455</v>
      </c>
      <c r="R7" s="5">
        <f>SUM(F7:I7)</f>
        <v>126955</v>
      </c>
      <c r="S7" s="5">
        <f>SUM(G7:J7)</f>
        <v>134901</v>
      </c>
      <c r="T7" s="5">
        <f>+T5*T4</f>
        <v>174311.49981909999</v>
      </c>
      <c r="U7" s="5">
        <f t="shared" ref="U7:X7" si="11">+U5*U4</f>
        <v>205983.89933623045</v>
      </c>
      <c r="V7" s="5">
        <f t="shared" si="11"/>
        <v>243411.17384562353</v>
      </c>
      <c r="W7" s="5">
        <f t="shared" si="11"/>
        <v>287638.98413337331</v>
      </c>
      <c r="X7" s="5">
        <f t="shared" si="11"/>
        <v>339902.98755040724</v>
      </c>
      <c r="Y7" s="5">
        <f t="shared" ref="Y7:AI7" si="12">+Y5*Y4</f>
        <v>326136.91655461572</v>
      </c>
      <c r="Z7" s="5">
        <f t="shared" si="12"/>
        <v>312928.37143415376</v>
      </c>
      <c r="AA7" s="5">
        <f t="shared" si="12"/>
        <v>300254.77239107055</v>
      </c>
      <c r="AB7" s="5">
        <f t="shared" si="12"/>
        <v>282389.6134338018</v>
      </c>
      <c r="AC7" s="5">
        <f t="shared" si="12"/>
        <v>265587.43143449054</v>
      </c>
      <c r="AD7" s="5">
        <f t="shared" si="12"/>
        <v>249784.97926413835</v>
      </c>
      <c r="AE7" s="5">
        <f t="shared" si="12"/>
        <v>234922.77299792215</v>
      </c>
      <c r="AF7" s="5">
        <f t="shared" si="12"/>
        <v>220944.86800454574</v>
      </c>
      <c r="AG7" s="5">
        <f t="shared" si="12"/>
        <v>207798.64835827527</v>
      </c>
      <c r="AH7" s="5">
        <f t="shared" si="12"/>
        <v>195434.62878095786</v>
      </c>
      <c r="AI7" s="5">
        <f t="shared" si="12"/>
        <v>183806.26836849083</v>
      </c>
    </row>
    <row r="8" spans="1:35" x14ac:dyDescent="0.25">
      <c r="B8" t="s">
        <v>22</v>
      </c>
      <c r="C8" s="2">
        <v>6005</v>
      </c>
      <c r="D8" s="2">
        <v>5192</v>
      </c>
      <c r="E8" s="2">
        <v>5716</v>
      </c>
      <c r="F8" s="2">
        <v>8336</v>
      </c>
      <c r="G8" s="2">
        <v>6108</v>
      </c>
      <c r="H8" s="2">
        <v>5945</v>
      </c>
      <c r="I8" s="2">
        <v>6210</v>
      </c>
      <c r="J8" s="2">
        <v>7695</v>
      </c>
      <c r="K8" s="2">
        <v>6640</v>
      </c>
      <c r="R8" s="6">
        <f t="shared" ref="R8:R11" si="13">SUM(F8:I8)</f>
        <v>26599</v>
      </c>
      <c r="S8" s="6">
        <f t="shared" ref="S8:S11" si="14">SUM(G8:J8)</f>
        <v>25958</v>
      </c>
      <c r="T8" s="2">
        <f>S8*1.01</f>
        <v>26217.58</v>
      </c>
      <c r="U8" s="2">
        <f t="shared" ref="U8:X8" si="15">T8*1.01</f>
        <v>26479.755800000003</v>
      </c>
      <c r="V8" s="2">
        <f t="shared" si="15"/>
        <v>26744.553358000005</v>
      </c>
      <c r="W8" s="2">
        <f t="shared" si="15"/>
        <v>27011.998891580006</v>
      </c>
      <c r="X8" s="2">
        <f t="shared" si="15"/>
        <v>27282.118880495807</v>
      </c>
      <c r="Y8" s="2">
        <f t="shared" ref="Y8:AI8" si="16">X8*1.01</f>
        <v>27554.940069300766</v>
      </c>
      <c r="Z8" s="2">
        <f t="shared" si="16"/>
        <v>27830.489469993776</v>
      </c>
      <c r="AA8" s="2">
        <f t="shared" si="16"/>
        <v>28108.794364693713</v>
      </c>
      <c r="AB8" s="2">
        <f t="shared" si="16"/>
        <v>28389.88230834065</v>
      </c>
      <c r="AC8" s="2">
        <f t="shared" si="16"/>
        <v>28673.781131424057</v>
      </c>
      <c r="AD8" s="2">
        <f t="shared" si="16"/>
        <v>28960.518942738297</v>
      </c>
      <c r="AE8" s="2">
        <f t="shared" si="16"/>
        <v>29250.124132165682</v>
      </c>
      <c r="AF8" s="2">
        <f t="shared" si="16"/>
        <v>29542.625373487339</v>
      </c>
      <c r="AG8" s="2">
        <f t="shared" si="16"/>
        <v>29838.051627222212</v>
      </c>
      <c r="AH8" s="2">
        <f t="shared" si="16"/>
        <v>30136.432143494436</v>
      </c>
      <c r="AI8" s="2">
        <f t="shared" si="16"/>
        <v>30437.796464929379</v>
      </c>
    </row>
    <row r="9" spans="1:35" x14ac:dyDescent="0.25">
      <c r="B9" t="s">
        <v>19</v>
      </c>
      <c r="C9" s="2">
        <v>7707</v>
      </c>
      <c r="D9" s="2">
        <v>8690</v>
      </c>
      <c r="E9" s="2">
        <v>9170</v>
      </c>
      <c r="F9" s="2">
        <v>9771</v>
      </c>
      <c r="G9" s="2">
        <v>9381</v>
      </c>
      <c r="H9" s="2">
        <v>9344</v>
      </c>
      <c r="I9" s="2">
        <v>9241</v>
      </c>
      <c r="J9" s="2">
        <v>10517</v>
      </c>
      <c r="K9" s="2">
        <v>9978</v>
      </c>
      <c r="R9" s="6">
        <f t="shared" si="13"/>
        <v>37737</v>
      </c>
      <c r="S9" s="6">
        <f t="shared" si="14"/>
        <v>38483</v>
      </c>
      <c r="T9" s="2">
        <f t="shared" ref="T9:X9" si="17">S9*1.01</f>
        <v>38867.83</v>
      </c>
      <c r="U9" s="2">
        <f t="shared" si="17"/>
        <v>39256.508300000001</v>
      </c>
      <c r="V9" s="2">
        <f t="shared" si="17"/>
        <v>39649.073383000003</v>
      </c>
      <c r="W9" s="2">
        <f t="shared" si="17"/>
        <v>40045.564116830006</v>
      </c>
      <c r="X9" s="2">
        <f t="shared" si="17"/>
        <v>40446.019757998307</v>
      </c>
      <c r="Y9" s="2">
        <f t="shared" ref="Y9:AI9" si="18">X9*1.01</f>
        <v>40850.479955578288</v>
      </c>
      <c r="Z9" s="2">
        <f t="shared" si="18"/>
        <v>41258.984755134072</v>
      </c>
      <c r="AA9" s="2">
        <f t="shared" si="18"/>
        <v>41671.57460268541</v>
      </c>
      <c r="AB9" s="2">
        <f t="shared" si="18"/>
        <v>42088.290348712268</v>
      </c>
      <c r="AC9" s="2">
        <f t="shared" si="18"/>
        <v>42509.173252199391</v>
      </c>
      <c r="AD9" s="2">
        <f t="shared" si="18"/>
        <v>42934.264984721383</v>
      </c>
      <c r="AE9" s="2">
        <f t="shared" si="18"/>
        <v>43363.607634568594</v>
      </c>
      <c r="AF9" s="2">
        <f t="shared" si="18"/>
        <v>43797.243710914277</v>
      </c>
      <c r="AG9" s="2">
        <f t="shared" si="18"/>
        <v>44235.216148023421</v>
      </c>
      <c r="AH9" s="2">
        <f t="shared" si="18"/>
        <v>44677.568309503658</v>
      </c>
      <c r="AI9" s="2">
        <f t="shared" si="18"/>
        <v>45124.343992598697</v>
      </c>
    </row>
    <row r="10" spans="1:35" x14ac:dyDescent="0.25">
      <c r="B10" t="s">
        <v>20</v>
      </c>
      <c r="C10" s="2">
        <v>3312</v>
      </c>
      <c r="D10" s="2">
        <v>3595</v>
      </c>
      <c r="E10" s="2">
        <v>3780</v>
      </c>
      <c r="F10" s="2">
        <v>4574</v>
      </c>
      <c r="G10" s="2">
        <v>3044</v>
      </c>
      <c r="H10" s="2">
        <v>3154</v>
      </c>
      <c r="I10" s="2">
        <v>2877</v>
      </c>
      <c r="J10" s="2">
        <v>3226</v>
      </c>
      <c r="K10" s="2">
        <v>2564</v>
      </c>
      <c r="R10" s="6">
        <f t="shared" si="13"/>
        <v>13649</v>
      </c>
      <c r="S10" s="6">
        <f t="shared" si="14"/>
        <v>12301</v>
      </c>
      <c r="T10" s="2">
        <f t="shared" ref="T10:X10" si="19">S10*1.01</f>
        <v>12424.01</v>
      </c>
      <c r="U10" s="2">
        <f t="shared" si="19"/>
        <v>12548.250100000001</v>
      </c>
      <c r="V10" s="2">
        <f t="shared" si="19"/>
        <v>12673.732601000002</v>
      </c>
      <c r="W10" s="2">
        <f t="shared" si="19"/>
        <v>12800.469927010001</v>
      </c>
      <c r="X10" s="2">
        <f t="shared" si="19"/>
        <v>12928.474626280102</v>
      </c>
      <c r="Y10" s="2">
        <f t="shared" ref="Y10:AI10" si="20">X10*1.01</f>
        <v>13057.759372542903</v>
      </c>
      <c r="Z10" s="2">
        <f t="shared" si="20"/>
        <v>13188.336966268333</v>
      </c>
      <c r="AA10" s="2">
        <f t="shared" si="20"/>
        <v>13320.220335931017</v>
      </c>
      <c r="AB10" s="2">
        <f t="shared" si="20"/>
        <v>13453.422539290328</v>
      </c>
      <c r="AC10" s="2">
        <f t="shared" si="20"/>
        <v>13587.956764683231</v>
      </c>
      <c r="AD10" s="2">
        <f t="shared" si="20"/>
        <v>13723.836332330064</v>
      </c>
      <c r="AE10" s="2">
        <f t="shared" si="20"/>
        <v>13861.074695653364</v>
      </c>
      <c r="AF10" s="2">
        <f t="shared" si="20"/>
        <v>13999.685442609898</v>
      </c>
      <c r="AG10" s="2">
        <f t="shared" si="20"/>
        <v>14139.682297035997</v>
      </c>
      <c r="AH10" s="2">
        <f t="shared" si="20"/>
        <v>14281.079120006358</v>
      </c>
      <c r="AI10" s="2">
        <f t="shared" si="20"/>
        <v>14423.889911206421</v>
      </c>
    </row>
    <row r="11" spans="1:35" x14ac:dyDescent="0.25">
      <c r="B11" t="s">
        <v>21</v>
      </c>
      <c r="C11" s="2">
        <v>2360</v>
      </c>
      <c r="D11" s="2">
        <v>2987</v>
      </c>
      <c r="E11" s="2">
        <v>3384</v>
      </c>
      <c r="F11" s="2">
        <v>3085</v>
      </c>
      <c r="G11" s="2">
        <v>2885</v>
      </c>
      <c r="H11" s="2">
        <v>4164</v>
      </c>
      <c r="I11" s="2">
        <v>2070</v>
      </c>
      <c r="J11" s="2">
        <v>2289</v>
      </c>
      <c r="K11" s="2">
        <v>3455</v>
      </c>
      <c r="R11" s="6">
        <f t="shared" si="13"/>
        <v>12204</v>
      </c>
      <c r="S11" s="6">
        <f t="shared" si="14"/>
        <v>11408</v>
      </c>
      <c r="T11" s="2">
        <f t="shared" ref="T11:X11" si="21">S11*1.01</f>
        <v>11522.08</v>
      </c>
      <c r="U11" s="2">
        <f t="shared" si="21"/>
        <v>11637.300800000001</v>
      </c>
      <c r="V11" s="2">
        <f t="shared" si="21"/>
        <v>11753.673808000001</v>
      </c>
      <c r="W11" s="2">
        <f t="shared" si="21"/>
        <v>11871.210546080001</v>
      </c>
      <c r="X11" s="2">
        <f t="shared" si="21"/>
        <v>11989.922651540801</v>
      </c>
      <c r="Y11" s="2">
        <f t="shared" ref="Y11:AI11" si="22">X11*1.01</f>
        <v>12109.821878056209</v>
      </c>
      <c r="Z11" s="2">
        <f t="shared" si="22"/>
        <v>12230.920096836771</v>
      </c>
      <c r="AA11" s="2">
        <f t="shared" si="22"/>
        <v>12353.229297805139</v>
      </c>
      <c r="AB11" s="2">
        <f t="shared" si="22"/>
        <v>12476.761590783191</v>
      </c>
      <c r="AC11" s="2">
        <f t="shared" si="22"/>
        <v>12601.529206691024</v>
      </c>
      <c r="AD11" s="2">
        <f t="shared" si="22"/>
        <v>12727.544498757934</v>
      </c>
      <c r="AE11" s="2">
        <f t="shared" si="22"/>
        <v>12854.819943745513</v>
      </c>
      <c r="AF11" s="2">
        <f t="shared" si="22"/>
        <v>12983.368143182968</v>
      </c>
      <c r="AG11" s="2">
        <f t="shared" si="22"/>
        <v>13113.201824614798</v>
      </c>
      <c r="AH11" s="2">
        <f t="shared" si="22"/>
        <v>13244.333842860946</v>
      </c>
      <c r="AI11" s="2">
        <f t="shared" si="22"/>
        <v>13376.777181289555</v>
      </c>
    </row>
    <row r="12" spans="1:35" x14ac:dyDescent="0.25">
      <c r="B12" t="s">
        <v>29</v>
      </c>
      <c r="C12" s="2">
        <f t="shared" ref="C12:K12" si="23">SUM(C8:C11)</f>
        <v>19384</v>
      </c>
      <c r="D12" s="2">
        <f t="shared" si="23"/>
        <v>20464</v>
      </c>
      <c r="E12" s="2">
        <f t="shared" si="23"/>
        <v>22050</v>
      </c>
      <c r="F12" s="2">
        <f t="shared" si="23"/>
        <v>25766</v>
      </c>
      <c r="G12" s="2">
        <f t="shared" si="23"/>
        <v>21418</v>
      </c>
      <c r="H12" s="2">
        <f t="shared" si="23"/>
        <v>22607</v>
      </c>
      <c r="I12" s="2">
        <f t="shared" si="23"/>
        <v>20398</v>
      </c>
      <c r="J12" s="2">
        <f t="shared" si="23"/>
        <v>23727</v>
      </c>
      <c r="K12" s="2">
        <f t="shared" si="23"/>
        <v>22637</v>
      </c>
      <c r="R12" s="6">
        <f>SUM(R8:R11)</f>
        <v>90189</v>
      </c>
      <c r="S12" s="6">
        <f>SUM(S8:S11)</f>
        <v>88150</v>
      </c>
      <c r="T12" s="2">
        <f>T7*0.65</f>
        <v>113302.474882415</v>
      </c>
      <c r="U12" s="2">
        <f t="shared" ref="U12:X12" si="24">U7*0.65</f>
        <v>133889.5345685498</v>
      </c>
      <c r="V12" s="2">
        <f t="shared" si="24"/>
        <v>158217.2629996553</v>
      </c>
      <c r="W12" s="2">
        <f t="shared" si="24"/>
        <v>186965.33968669266</v>
      </c>
      <c r="X12" s="2">
        <f t="shared" si="24"/>
        <v>220936.9419077647</v>
      </c>
      <c r="Y12" s="2">
        <f t="shared" ref="Y12:AI12" si="25">Y7*0.65</f>
        <v>211988.99576050023</v>
      </c>
      <c r="Z12" s="2">
        <f t="shared" si="25"/>
        <v>203403.44143219994</v>
      </c>
      <c r="AA12" s="2">
        <f t="shared" si="25"/>
        <v>195165.60205419586</v>
      </c>
      <c r="AB12" s="2">
        <f t="shared" si="25"/>
        <v>183553.24873197117</v>
      </c>
      <c r="AC12" s="2">
        <f t="shared" si="25"/>
        <v>172631.83043241885</v>
      </c>
      <c r="AD12" s="2">
        <f t="shared" si="25"/>
        <v>162360.23652168995</v>
      </c>
      <c r="AE12" s="2">
        <f t="shared" si="25"/>
        <v>152699.8024486494</v>
      </c>
      <c r="AF12" s="2">
        <f t="shared" si="25"/>
        <v>143614.16420295474</v>
      </c>
      <c r="AG12" s="2">
        <f t="shared" si="25"/>
        <v>135069.12143287892</v>
      </c>
      <c r="AH12" s="2">
        <f t="shared" si="25"/>
        <v>127032.50870762262</v>
      </c>
      <c r="AI12" s="2">
        <f t="shared" si="25"/>
        <v>119474.07443951904</v>
      </c>
    </row>
    <row r="13" spans="1:35" x14ac:dyDescent="0.25">
      <c r="B13" t="s">
        <v>23</v>
      </c>
      <c r="C13" s="2">
        <f t="shared" ref="C13:K13" si="26">C7-C12</f>
        <v>8524</v>
      </c>
      <c r="D13" s="2">
        <f t="shared" si="26"/>
        <v>8358</v>
      </c>
      <c r="E13" s="2">
        <f t="shared" si="26"/>
        <v>5664</v>
      </c>
      <c r="F13" s="2">
        <f t="shared" si="26"/>
        <v>6399</v>
      </c>
      <c r="G13" s="2">
        <f t="shared" si="26"/>
        <v>7227</v>
      </c>
      <c r="H13" s="2">
        <f t="shared" si="26"/>
        <v>9392</v>
      </c>
      <c r="I13" s="2">
        <f t="shared" si="26"/>
        <v>13748</v>
      </c>
      <c r="J13" s="2">
        <f t="shared" si="26"/>
        <v>16384</v>
      </c>
      <c r="K13" s="2">
        <f t="shared" si="26"/>
        <v>13818</v>
      </c>
      <c r="R13" s="6">
        <f t="shared" ref="R13:R16" si="27">SUM(F13:I13)</f>
        <v>36766</v>
      </c>
      <c r="S13" s="6">
        <f t="shared" ref="S13:S16" si="28">SUM(G13:J13)</f>
        <v>46751</v>
      </c>
      <c r="T13" s="2">
        <f>T7-T12</f>
        <v>61009.024936684989</v>
      </c>
      <c r="U13" s="2">
        <f t="shared" ref="U13:X13" si="29">U7-U12</f>
        <v>72094.364767680643</v>
      </c>
      <c r="V13" s="2">
        <f t="shared" si="29"/>
        <v>85193.910845968232</v>
      </c>
      <c r="W13" s="2">
        <f t="shared" si="29"/>
        <v>100673.64444668064</v>
      </c>
      <c r="X13" s="2">
        <f t="shared" si="29"/>
        <v>118966.04564264254</v>
      </c>
      <c r="Y13" s="2">
        <f t="shared" ref="Y13" si="30">Y7-Y12</f>
        <v>114147.92079411549</v>
      </c>
      <c r="Z13" s="2">
        <f t="shared" ref="Z13" si="31">Z7-Z12</f>
        <v>109524.93000195382</v>
      </c>
      <c r="AA13" s="2">
        <f t="shared" ref="AA13" si="32">AA7-AA12</f>
        <v>105089.1703368747</v>
      </c>
      <c r="AB13" s="2">
        <f t="shared" ref="AB13" si="33">AB7-AB12</f>
        <v>98836.364701830636</v>
      </c>
      <c r="AC13" s="2">
        <f t="shared" ref="AC13" si="34">AC7-AC12</f>
        <v>92955.601002071693</v>
      </c>
      <c r="AD13" s="2">
        <f t="shared" ref="AD13" si="35">AD7-AD12</f>
        <v>87424.742742448405</v>
      </c>
      <c r="AE13" s="2">
        <f t="shared" ref="AE13" si="36">AE7-AE12</f>
        <v>82222.970549272752</v>
      </c>
      <c r="AF13" s="2">
        <f t="shared" ref="AF13" si="37">AF7-AF12</f>
        <v>77330.703801591008</v>
      </c>
      <c r="AG13" s="2">
        <f t="shared" ref="AG13" si="38">AG7-AG12</f>
        <v>72729.526925396349</v>
      </c>
      <c r="AH13" s="2">
        <f t="shared" ref="AH13" si="39">AH7-AH12</f>
        <v>68402.120073335245</v>
      </c>
      <c r="AI13" s="2">
        <f t="shared" ref="AI13" si="40">AI7-AI12</f>
        <v>64332.193928971785</v>
      </c>
    </row>
    <row r="14" spans="1:35" x14ac:dyDescent="0.25">
      <c r="B14" t="s">
        <v>24</v>
      </c>
      <c r="C14" s="2">
        <v>384</v>
      </c>
      <c r="D14" s="2">
        <v>-172</v>
      </c>
      <c r="E14" s="2">
        <v>-88</v>
      </c>
      <c r="F14" s="2">
        <v>-250</v>
      </c>
      <c r="G14" s="2">
        <v>80</v>
      </c>
      <c r="H14" s="2">
        <v>-99</v>
      </c>
      <c r="I14" s="2">
        <v>272</v>
      </c>
      <c r="J14" s="2">
        <v>424</v>
      </c>
      <c r="K14" s="2">
        <v>365</v>
      </c>
      <c r="R14" s="6">
        <f t="shared" si="27"/>
        <v>3</v>
      </c>
      <c r="S14" s="6">
        <f t="shared" si="28"/>
        <v>677</v>
      </c>
      <c r="T14" s="2">
        <v>365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</row>
    <row r="15" spans="1:35" x14ac:dyDescent="0.25">
      <c r="B15" t="s">
        <v>25</v>
      </c>
      <c r="C15" s="2">
        <f t="shared" ref="C15:K15" si="41">C13+C14</f>
        <v>8908</v>
      </c>
      <c r="D15" s="2">
        <f t="shared" si="41"/>
        <v>8186</v>
      </c>
      <c r="E15" s="2">
        <f t="shared" si="41"/>
        <v>5576</v>
      </c>
      <c r="F15" s="2">
        <f t="shared" si="41"/>
        <v>6149</v>
      </c>
      <c r="G15" s="2">
        <f t="shared" si="41"/>
        <v>7307</v>
      </c>
      <c r="H15" s="2">
        <f t="shared" si="41"/>
        <v>9293</v>
      </c>
      <c r="I15" s="2">
        <f t="shared" si="41"/>
        <v>14020</v>
      </c>
      <c r="J15" s="2">
        <f t="shared" si="41"/>
        <v>16808</v>
      </c>
      <c r="K15" s="2">
        <f t="shared" si="41"/>
        <v>14183</v>
      </c>
      <c r="R15" s="6">
        <f t="shared" si="27"/>
        <v>36769</v>
      </c>
      <c r="S15" s="6">
        <f t="shared" si="28"/>
        <v>47428</v>
      </c>
      <c r="T15" s="2">
        <f>T13+T14</f>
        <v>61374.024936684989</v>
      </c>
      <c r="U15" s="2">
        <f t="shared" ref="U15:X15" si="42">U13+U14</f>
        <v>72094.364767680643</v>
      </c>
      <c r="V15" s="2">
        <f t="shared" si="42"/>
        <v>85193.910845968232</v>
      </c>
      <c r="W15" s="2">
        <f t="shared" si="42"/>
        <v>100673.64444668064</v>
      </c>
      <c r="X15" s="2">
        <f t="shared" si="42"/>
        <v>118966.04564264254</v>
      </c>
      <c r="Y15" s="2">
        <f t="shared" ref="Y15" si="43">Y13+Y14</f>
        <v>114147.92079411549</v>
      </c>
      <c r="Z15" s="2">
        <f t="shared" ref="Z15" si="44">Z13+Z14</f>
        <v>109524.93000195382</v>
      </c>
      <c r="AA15" s="2">
        <f t="shared" ref="AA15" si="45">AA13+AA14</f>
        <v>105089.1703368747</v>
      </c>
      <c r="AB15" s="2">
        <f t="shared" ref="AB15" si="46">AB13+AB14</f>
        <v>98836.364701830636</v>
      </c>
      <c r="AC15" s="2">
        <f t="shared" ref="AC15" si="47">AC13+AC14</f>
        <v>92955.601002071693</v>
      </c>
      <c r="AD15" s="2">
        <f t="shared" ref="AD15" si="48">AD13+AD14</f>
        <v>87424.742742448405</v>
      </c>
      <c r="AE15" s="2">
        <f t="shared" ref="AE15" si="49">AE13+AE14</f>
        <v>82222.970549272752</v>
      </c>
      <c r="AF15" s="2">
        <f t="shared" ref="AF15" si="50">AF13+AF14</f>
        <v>77330.703801591008</v>
      </c>
      <c r="AG15" s="2">
        <f t="shared" ref="AG15" si="51">AG13+AG14</f>
        <v>72729.526925396349</v>
      </c>
      <c r="AH15" s="2">
        <f t="shared" ref="AH15" si="52">AH13+AH14</f>
        <v>68402.120073335245</v>
      </c>
      <c r="AI15" s="2">
        <f t="shared" ref="AI15" si="53">AI13+AI14</f>
        <v>64332.193928971785</v>
      </c>
    </row>
    <row r="16" spans="1:35" x14ac:dyDescent="0.25">
      <c r="B16" t="s">
        <v>26</v>
      </c>
      <c r="C16" s="2">
        <v>1443</v>
      </c>
      <c r="D16" s="2">
        <v>1499</v>
      </c>
      <c r="E16" s="2">
        <v>1181</v>
      </c>
      <c r="F16" s="2">
        <v>1497</v>
      </c>
      <c r="G16" s="2">
        <v>1598</v>
      </c>
      <c r="H16" s="2">
        <v>1505</v>
      </c>
      <c r="I16" s="2">
        <v>2437</v>
      </c>
      <c r="J16" s="2">
        <v>2791</v>
      </c>
      <c r="K16" s="2">
        <v>1814</v>
      </c>
      <c r="R16" s="6">
        <f t="shared" si="27"/>
        <v>7037</v>
      </c>
      <c r="S16" s="6">
        <f t="shared" si="28"/>
        <v>8331</v>
      </c>
      <c r="T16" s="2">
        <f>T15*0.18</f>
        <v>11047.324488603297</v>
      </c>
      <c r="U16" s="2">
        <f t="shared" ref="U16:X16" si="54">U15*0.18</f>
        <v>12976.985658182515</v>
      </c>
      <c r="V16" s="2">
        <f t="shared" si="54"/>
        <v>15334.903952274281</v>
      </c>
      <c r="W16" s="2">
        <f t="shared" si="54"/>
        <v>18121.256000402514</v>
      </c>
      <c r="X16" s="2">
        <f t="shared" si="54"/>
        <v>21413.888215675655</v>
      </c>
      <c r="Y16" s="2">
        <f t="shared" ref="Y16" si="55">Y15*0.18</f>
        <v>20546.625742940789</v>
      </c>
      <c r="Z16" s="2">
        <f t="shared" ref="Z16" si="56">Z15*0.18</f>
        <v>19714.487400351685</v>
      </c>
      <c r="AA16" s="2">
        <f t="shared" ref="AA16" si="57">AA15*0.18</f>
        <v>18916.050660637444</v>
      </c>
      <c r="AB16" s="2">
        <f t="shared" ref="AB16" si="58">AB15*0.18</f>
        <v>17790.545646329512</v>
      </c>
      <c r="AC16" s="2">
        <f t="shared" ref="AC16" si="59">AC15*0.18</f>
        <v>16732.008180372904</v>
      </c>
      <c r="AD16" s="2">
        <f t="shared" ref="AD16" si="60">AD15*0.18</f>
        <v>15736.453693640713</v>
      </c>
      <c r="AE16" s="2">
        <f t="shared" ref="AE16" si="61">AE15*0.18</f>
        <v>14800.134698869095</v>
      </c>
      <c r="AF16" s="2">
        <f t="shared" ref="AF16" si="62">AF15*0.18</f>
        <v>13919.52668428638</v>
      </c>
      <c r="AG16" s="2">
        <f t="shared" ref="AG16" si="63">AG15*0.18</f>
        <v>13091.314846571342</v>
      </c>
      <c r="AH16" s="2">
        <f t="shared" ref="AH16" si="64">AH15*0.18</f>
        <v>12312.381613200343</v>
      </c>
      <c r="AI16" s="2">
        <f t="shared" ref="AI16" si="65">AI15*0.18</f>
        <v>11579.79490721492</v>
      </c>
    </row>
    <row r="17" spans="1:131" s="5" customFormat="1" x14ac:dyDescent="0.25">
      <c r="A17" s="4"/>
      <c r="B17" s="4" t="s">
        <v>27</v>
      </c>
      <c r="C17" s="5">
        <f t="shared" ref="C17:K17" si="66">C15-C16</f>
        <v>7465</v>
      </c>
      <c r="D17" s="5">
        <f t="shared" si="66"/>
        <v>6687</v>
      </c>
      <c r="E17" s="5">
        <f t="shared" si="66"/>
        <v>4395</v>
      </c>
      <c r="F17" s="5">
        <f t="shared" si="66"/>
        <v>4652</v>
      </c>
      <c r="G17" s="5">
        <f t="shared" si="66"/>
        <v>5709</v>
      </c>
      <c r="H17" s="5">
        <f t="shared" si="66"/>
        <v>7788</v>
      </c>
      <c r="I17" s="5">
        <f t="shared" si="66"/>
        <v>11583</v>
      </c>
      <c r="J17" s="5">
        <f t="shared" si="66"/>
        <v>14017</v>
      </c>
      <c r="K17" s="5">
        <f t="shared" si="66"/>
        <v>12369</v>
      </c>
      <c r="R17" s="5">
        <f>SUM(C17:F17)</f>
        <v>23199</v>
      </c>
      <c r="S17" s="5">
        <f>SUM(G17:J17)</f>
        <v>39097</v>
      </c>
      <c r="T17" s="5">
        <f>T15-T16</f>
        <v>50326.70044808169</v>
      </c>
      <c r="U17" s="5">
        <f t="shared" ref="U17:X17" si="67">U15-U16</f>
        <v>59117.379109498128</v>
      </c>
      <c r="V17" s="5">
        <f t="shared" si="67"/>
        <v>69859.00689369395</v>
      </c>
      <c r="W17" s="5">
        <f t="shared" si="67"/>
        <v>82552.388446278128</v>
      </c>
      <c r="X17" s="5">
        <f t="shared" si="67"/>
        <v>97552.157426966878</v>
      </c>
      <c r="Y17" s="5">
        <f t="shared" ref="Y17" si="68">Y15-Y16</f>
        <v>93601.295051174704</v>
      </c>
      <c r="Z17" s="5">
        <f t="shared" ref="Z17" si="69">Z15-Z16</f>
        <v>89810.442601602132</v>
      </c>
      <c r="AA17" s="5">
        <f t="shared" ref="AA17" si="70">AA15-AA16</f>
        <v>86173.119676237256</v>
      </c>
      <c r="AB17" s="5">
        <f t="shared" ref="AB17" si="71">AB15-AB16</f>
        <v>81045.819055501124</v>
      </c>
      <c r="AC17" s="5">
        <f t="shared" ref="AC17" si="72">AC15-AC16</f>
        <v>76223.592821698781</v>
      </c>
      <c r="AD17" s="5">
        <f t="shared" ref="AD17" si="73">AD15-AD16</f>
        <v>71688.289048807696</v>
      </c>
      <c r="AE17" s="5">
        <f t="shared" ref="AE17" si="74">AE15-AE16</f>
        <v>67422.835850403659</v>
      </c>
      <c r="AF17" s="5">
        <f t="shared" ref="AF17" si="75">AF15-AF16</f>
        <v>63411.177117304629</v>
      </c>
      <c r="AG17" s="5">
        <f t="shared" ref="AG17" si="76">AG15-AG16</f>
        <v>59638.212078825003</v>
      </c>
      <c r="AH17" s="5">
        <f t="shared" ref="AH17" si="77">AH15-AH16</f>
        <v>56089.738460134904</v>
      </c>
      <c r="AI17" s="5">
        <f t="shared" ref="AI17" si="78">AI15-AI16</f>
        <v>52752.399021756864</v>
      </c>
      <c r="AJ17" s="5">
        <f>+AI17*(1+AM24)</f>
        <v>52224.875031539297</v>
      </c>
      <c r="AK17" s="5">
        <f>AJ17*(1+AM24)</f>
        <v>51702.6262812239</v>
      </c>
      <c r="AL17" s="5">
        <f>AK17*0.99</f>
        <v>51185.600018411664</v>
      </c>
      <c r="AM17" s="5">
        <f t="shared" ref="AM17:CX17" si="79">AL17*0.99</f>
        <v>50673.744018227546</v>
      </c>
      <c r="AN17" s="5">
        <f t="shared" si="79"/>
        <v>50167.006578045271</v>
      </c>
      <c r="AO17" s="5">
        <f t="shared" si="79"/>
        <v>49665.336512264817</v>
      </c>
      <c r="AP17" s="5">
        <f t="shared" si="79"/>
        <v>49168.683147142168</v>
      </c>
      <c r="AQ17" s="5">
        <f t="shared" si="79"/>
        <v>48676.996315670745</v>
      </c>
      <c r="AR17" s="5">
        <f t="shared" si="79"/>
        <v>48190.226352514037</v>
      </c>
      <c r="AS17" s="5">
        <f t="shared" si="79"/>
        <v>47708.324088988898</v>
      </c>
      <c r="AT17" s="5">
        <f t="shared" si="79"/>
        <v>47231.240848099013</v>
      </c>
      <c r="AU17" s="5">
        <f t="shared" si="79"/>
        <v>46758.928439618023</v>
      </c>
      <c r="AV17" s="5">
        <f t="shared" si="79"/>
        <v>46291.339155221845</v>
      </c>
      <c r="AW17" s="5">
        <f t="shared" si="79"/>
        <v>45828.425763669627</v>
      </c>
      <c r="AX17" s="5">
        <f t="shared" si="79"/>
        <v>45370.141506032931</v>
      </c>
      <c r="AY17" s="5">
        <f t="shared" si="79"/>
        <v>44916.440090972603</v>
      </c>
      <c r="AZ17" s="5">
        <f t="shared" si="79"/>
        <v>44467.275690062874</v>
      </c>
      <c r="BA17" s="5">
        <f t="shared" si="79"/>
        <v>44022.602933162241</v>
      </c>
      <c r="BB17" s="5">
        <f t="shared" si="79"/>
        <v>43582.37690383062</v>
      </c>
      <c r="BC17" s="5">
        <f t="shared" si="79"/>
        <v>43146.553134792317</v>
      </c>
      <c r="BD17" s="5">
        <f t="shared" si="79"/>
        <v>42715.087603444394</v>
      </c>
      <c r="BE17" s="5">
        <f t="shared" si="79"/>
        <v>42287.93672740995</v>
      </c>
      <c r="BF17" s="5">
        <f t="shared" si="79"/>
        <v>41865.057360135848</v>
      </c>
      <c r="BG17" s="5">
        <f t="shared" si="79"/>
        <v>41446.406786534491</v>
      </c>
      <c r="BH17" s="5">
        <f t="shared" si="79"/>
        <v>41031.942718669146</v>
      </c>
      <c r="BI17" s="5">
        <f t="shared" si="79"/>
        <v>40621.623291482458</v>
      </c>
      <c r="BJ17" s="5">
        <f t="shared" si="79"/>
        <v>40215.407058567631</v>
      </c>
      <c r="BK17" s="5">
        <f t="shared" si="79"/>
        <v>39813.252987981956</v>
      </c>
      <c r="BL17" s="5">
        <f t="shared" si="79"/>
        <v>39415.120458102137</v>
      </c>
      <c r="BM17" s="5">
        <f t="shared" si="79"/>
        <v>39020.969253521114</v>
      </c>
      <c r="BN17" s="5">
        <f t="shared" si="79"/>
        <v>38630.759560985905</v>
      </c>
      <c r="BO17" s="5">
        <f t="shared" si="79"/>
        <v>38244.451965376044</v>
      </c>
      <c r="BP17" s="5">
        <f t="shared" si="79"/>
        <v>37862.00744572228</v>
      </c>
      <c r="BQ17" s="5">
        <f t="shared" si="79"/>
        <v>37483.38737126506</v>
      </c>
      <c r="BR17" s="5">
        <f t="shared" si="79"/>
        <v>37108.553497552406</v>
      </c>
      <c r="BS17" s="5">
        <f t="shared" si="79"/>
        <v>36737.467962576884</v>
      </c>
      <c r="BT17" s="5">
        <f t="shared" si="79"/>
        <v>36370.093282951115</v>
      </c>
      <c r="BU17" s="5">
        <f t="shared" si="79"/>
        <v>36006.392350121605</v>
      </c>
      <c r="BV17" s="5">
        <f t="shared" si="79"/>
        <v>35646.328426620392</v>
      </c>
      <c r="BW17" s="5">
        <f t="shared" si="79"/>
        <v>35289.865142354189</v>
      </c>
      <c r="BX17" s="5">
        <f t="shared" si="79"/>
        <v>34936.966490930645</v>
      </c>
      <c r="BY17" s="5">
        <f t="shared" si="79"/>
        <v>34587.596826021341</v>
      </c>
      <c r="BZ17" s="5">
        <f t="shared" si="79"/>
        <v>34241.720857761131</v>
      </c>
      <c r="CA17" s="5">
        <f t="shared" si="79"/>
        <v>33899.303649183523</v>
      </c>
      <c r="CB17" s="5">
        <f t="shared" si="79"/>
        <v>33560.31061269169</v>
      </c>
      <c r="CC17" s="5">
        <f t="shared" si="79"/>
        <v>33224.707506564773</v>
      </c>
      <c r="CD17" s="5">
        <f t="shared" si="79"/>
        <v>32892.460431499123</v>
      </c>
      <c r="CE17" s="5">
        <f t="shared" si="79"/>
        <v>32563.535827184132</v>
      </c>
      <c r="CF17" s="5">
        <f t="shared" si="79"/>
        <v>32237.900468912292</v>
      </c>
      <c r="CG17" s="5">
        <f t="shared" si="79"/>
        <v>31915.521464223169</v>
      </c>
      <c r="CH17" s="5">
        <f t="shared" si="79"/>
        <v>31596.366249580937</v>
      </c>
      <c r="CI17" s="5">
        <f t="shared" si="79"/>
        <v>31280.402587085126</v>
      </c>
      <c r="CJ17" s="5">
        <f t="shared" si="79"/>
        <v>30967.598561214276</v>
      </c>
      <c r="CK17" s="5">
        <f t="shared" si="79"/>
        <v>30657.922575602133</v>
      </c>
      <c r="CL17" s="5">
        <f t="shared" si="79"/>
        <v>30351.343349846113</v>
      </c>
      <c r="CM17" s="5">
        <f t="shared" si="79"/>
        <v>30047.829916347651</v>
      </c>
      <c r="CN17" s="5">
        <f t="shared" si="79"/>
        <v>29747.351617184173</v>
      </c>
      <c r="CO17" s="5">
        <f t="shared" si="79"/>
        <v>29449.878101012331</v>
      </c>
      <c r="CP17" s="5">
        <f t="shared" si="79"/>
        <v>29155.379320002208</v>
      </c>
      <c r="CQ17" s="5">
        <f t="shared" si="79"/>
        <v>28863.825526802186</v>
      </c>
      <c r="CR17" s="5">
        <f t="shared" si="79"/>
        <v>28575.187271534163</v>
      </c>
      <c r="CS17" s="5">
        <f t="shared" si="79"/>
        <v>28289.435398818823</v>
      </c>
      <c r="CT17" s="5">
        <f t="shared" si="79"/>
        <v>28006.541044830636</v>
      </c>
      <c r="CU17" s="5">
        <f t="shared" si="79"/>
        <v>27726.475634382328</v>
      </c>
      <c r="CV17" s="5">
        <f t="shared" si="79"/>
        <v>27449.210878038506</v>
      </c>
      <c r="CW17" s="5">
        <f t="shared" si="79"/>
        <v>27174.718769258121</v>
      </c>
      <c r="CX17" s="5">
        <f t="shared" si="79"/>
        <v>26902.97158156554</v>
      </c>
      <c r="CY17" s="5">
        <f t="shared" ref="CY17:EA17" si="80">CX17*0.99</f>
        <v>26633.941865749883</v>
      </c>
      <c r="CZ17" s="5">
        <f t="shared" si="80"/>
        <v>26367.602447092384</v>
      </c>
      <c r="DA17" s="5">
        <f t="shared" si="80"/>
        <v>26103.926422621458</v>
      </c>
      <c r="DB17" s="5">
        <f t="shared" si="80"/>
        <v>25842.887158395242</v>
      </c>
      <c r="DC17" s="5">
        <f t="shared" si="80"/>
        <v>25584.458286811288</v>
      </c>
      <c r="DD17" s="5">
        <f t="shared" si="80"/>
        <v>25328.613703943174</v>
      </c>
      <c r="DE17" s="5">
        <f t="shared" si="80"/>
        <v>25075.327566903743</v>
      </c>
      <c r="DF17" s="5">
        <f t="shared" si="80"/>
        <v>24824.574291234705</v>
      </c>
      <c r="DG17" s="5">
        <f t="shared" si="80"/>
        <v>24576.328548322359</v>
      </c>
      <c r="DH17" s="5">
        <f t="shared" si="80"/>
        <v>24330.565262839136</v>
      </c>
      <c r="DI17" s="5">
        <f t="shared" si="80"/>
        <v>24087.259610210745</v>
      </c>
      <c r="DJ17" s="5">
        <f t="shared" si="80"/>
        <v>23846.387014108637</v>
      </c>
      <c r="DK17" s="5">
        <f t="shared" si="80"/>
        <v>23607.92314396755</v>
      </c>
      <c r="DL17" s="5">
        <f t="shared" si="80"/>
        <v>23371.843912527875</v>
      </c>
      <c r="DM17" s="5">
        <f t="shared" si="80"/>
        <v>23138.125473402597</v>
      </c>
      <c r="DN17" s="5">
        <f t="shared" si="80"/>
        <v>22906.744218668569</v>
      </c>
      <c r="DO17" s="5">
        <f t="shared" si="80"/>
        <v>22677.676776481883</v>
      </c>
      <c r="DP17" s="5">
        <f t="shared" si="80"/>
        <v>22450.900008717064</v>
      </c>
      <c r="DQ17" s="5">
        <f t="shared" si="80"/>
        <v>22226.391008629893</v>
      </c>
      <c r="DR17" s="5">
        <f t="shared" si="80"/>
        <v>22004.127098543595</v>
      </c>
      <c r="DS17" s="5">
        <f t="shared" si="80"/>
        <v>21784.08582755816</v>
      </c>
      <c r="DT17" s="5">
        <f t="shared" si="80"/>
        <v>21566.244969282579</v>
      </c>
      <c r="DU17" s="5">
        <f t="shared" si="80"/>
        <v>21350.582519589752</v>
      </c>
      <c r="DV17" s="5">
        <f t="shared" si="80"/>
        <v>21137.076694393854</v>
      </c>
      <c r="DW17" s="5">
        <f t="shared" si="80"/>
        <v>20925.705927449915</v>
      </c>
      <c r="DX17" s="5">
        <f t="shared" si="80"/>
        <v>20716.448868175416</v>
      </c>
      <c r="DY17" s="5">
        <f t="shared" si="80"/>
        <v>20509.28437949366</v>
      </c>
      <c r="DZ17" s="5">
        <f t="shared" si="80"/>
        <v>20304.191535698723</v>
      </c>
      <c r="EA17" s="5">
        <f t="shared" si="80"/>
        <v>20101.149620341734</v>
      </c>
    </row>
    <row r="18" spans="1:131" x14ac:dyDescent="0.25">
      <c r="B18" t="s">
        <v>3</v>
      </c>
      <c r="C18" s="2">
        <v>2725</v>
      </c>
      <c r="D18" s="2">
        <v>2704</v>
      </c>
      <c r="E18" s="2">
        <v>2682</v>
      </c>
      <c r="F18" s="2">
        <v>2638</v>
      </c>
      <c r="G18" s="2">
        <v>2587</v>
      </c>
      <c r="H18" s="2">
        <v>2568</v>
      </c>
      <c r="I18" s="2">
        <v>2576</v>
      </c>
      <c r="J18" s="2">
        <v>2566</v>
      </c>
      <c r="K18" s="2">
        <v>2545</v>
      </c>
      <c r="R18" s="6">
        <f t="shared" ref="R18" si="81">SUM(F18:I18)</f>
        <v>10369</v>
      </c>
      <c r="S18" s="6">
        <f t="shared" ref="S18" si="82">SUM(G18:J18)</f>
        <v>10297</v>
      </c>
      <c r="T18" s="2">
        <v>10297</v>
      </c>
      <c r="U18" s="2">
        <v>10297</v>
      </c>
      <c r="V18" s="2">
        <v>10297</v>
      </c>
      <c r="W18" s="2">
        <v>10297</v>
      </c>
      <c r="X18" s="2">
        <v>10297</v>
      </c>
      <c r="Y18" s="2">
        <v>10297</v>
      </c>
      <c r="Z18" s="2">
        <v>10297</v>
      </c>
      <c r="AA18" s="2">
        <v>10297</v>
      </c>
      <c r="AB18" s="2">
        <v>10297</v>
      </c>
      <c r="AC18" s="2">
        <v>10297</v>
      </c>
      <c r="AD18" s="2">
        <v>10297</v>
      </c>
      <c r="AE18" s="2">
        <v>10297</v>
      </c>
      <c r="AF18" s="2">
        <v>10297</v>
      </c>
      <c r="AG18" s="2">
        <v>10297</v>
      </c>
      <c r="AH18" s="2">
        <v>10297</v>
      </c>
      <c r="AI18" s="2">
        <v>10297</v>
      </c>
    </row>
    <row r="19" spans="1:131" x14ac:dyDescent="0.25">
      <c r="B19" t="s">
        <v>28</v>
      </c>
      <c r="C19" s="2">
        <f t="shared" ref="C19:K19" si="83">C17/C18</f>
        <v>2.7394495412844035</v>
      </c>
      <c r="D19" s="2">
        <f t="shared" si="83"/>
        <v>2.4730029585798818</v>
      </c>
      <c r="E19" s="2">
        <f t="shared" si="83"/>
        <v>1.638702460850112</v>
      </c>
      <c r="F19" s="2">
        <f t="shared" si="83"/>
        <v>1.7634571645185746</v>
      </c>
      <c r="G19" s="2">
        <f t="shared" si="83"/>
        <v>2.206803247004252</v>
      </c>
      <c r="H19" s="2">
        <f t="shared" si="83"/>
        <v>3.0327102803738319</v>
      </c>
      <c r="I19" s="2">
        <f t="shared" si="83"/>
        <v>4.4965062111801242</v>
      </c>
      <c r="J19" s="2">
        <f t="shared" si="83"/>
        <v>5.4625876851130162</v>
      </c>
      <c r="K19" s="2">
        <f t="shared" si="83"/>
        <v>4.8601178781925345</v>
      </c>
      <c r="R19" s="6">
        <f>R17/R18</f>
        <v>2.2373420773459349</v>
      </c>
      <c r="S19" s="6">
        <f>S17/S18</f>
        <v>3.7969311449936876</v>
      </c>
      <c r="T19" s="6">
        <f t="shared" ref="T19:X19" si="84">T17/T18</f>
        <v>4.8875109690280363</v>
      </c>
      <c r="U19" s="6">
        <f t="shared" si="84"/>
        <v>5.7412235708942534</v>
      </c>
      <c r="V19" s="6">
        <f t="shared" si="84"/>
        <v>6.7844038937257407</v>
      </c>
      <c r="W19" s="6">
        <f t="shared" si="84"/>
        <v>8.017130081215706</v>
      </c>
      <c r="X19" s="6">
        <f t="shared" si="84"/>
        <v>9.4738426169726022</v>
      </c>
      <c r="Y19" s="6">
        <f t="shared" ref="Y19" si="85">Y17/Y18</f>
        <v>9.0901519909852091</v>
      </c>
      <c r="Z19" s="6">
        <f t="shared" ref="Z19" si="86">Z17/Z18</f>
        <v>8.7220008353503093</v>
      </c>
      <c r="AA19" s="6">
        <f t="shared" ref="AA19" si="87">AA17/AA18</f>
        <v>8.3687598015186229</v>
      </c>
      <c r="AB19" s="6">
        <f t="shared" ref="AB19" si="88">AB17/AB18</f>
        <v>7.8708185933282628</v>
      </c>
      <c r="AC19" s="6">
        <f t="shared" ref="AC19" si="89">AC17/AC18</f>
        <v>7.4025048870252288</v>
      </c>
      <c r="AD19" s="6">
        <f t="shared" ref="AD19" si="90">AD17/AD18</f>
        <v>6.9620558462472273</v>
      </c>
      <c r="AE19" s="6">
        <f t="shared" ref="AE19" si="91">AE17/AE18</f>
        <v>6.5478135233955186</v>
      </c>
      <c r="AF19" s="6">
        <f t="shared" ref="AF19" si="92">AF17/AF18</f>
        <v>6.1582186187534846</v>
      </c>
      <c r="AG19" s="6">
        <f t="shared" ref="AG19" si="93">AG17/AG18</f>
        <v>5.7918046109376524</v>
      </c>
      <c r="AH19" s="6">
        <f t="shared" ref="AH19" si="94">AH17/AH18</f>
        <v>5.4471922365868606</v>
      </c>
      <c r="AI19" s="6">
        <f t="shared" ref="AI19" si="95">AI17/AI18</f>
        <v>5.1230842985099416</v>
      </c>
    </row>
    <row r="20" spans="1:131" x14ac:dyDescent="0.25">
      <c r="C20" s="2"/>
    </row>
    <row r="21" spans="1:131" x14ac:dyDescent="0.25">
      <c r="B21" t="s">
        <v>35</v>
      </c>
      <c r="C21" s="2"/>
      <c r="G21" s="3">
        <f t="shared" ref="G21:I21" si="96">G4/C4-1</f>
        <v>4.0916253649648127E-2</v>
      </c>
      <c r="H21" s="3">
        <f t="shared" si="96"/>
        <v>4.0812162024283172E-2</v>
      </c>
      <c r="I21" s="3">
        <f t="shared" si="96"/>
        <v>4.070808080808086E-2</v>
      </c>
      <c r="J21" s="3">
        <f>J4/F4-1</f>
        <v>6.3829787234042534E-2</v>
      </c>
      <c r="K21" s="3">
        <f>K4/G4-1</f>
        <v>6.3829787234042534E-2</v>
      </c>
      <c r="S21" s="3">
        <f>S4/R4-1</f>
        <v>1.007537561551497E-2</v>
      </c>
      <c r="T21" s="3">
        <f t="shared" ref="T21:AI21" si="97">T4/S4-1</f>
        <v>1.0049998743750121E-2</v>
      </c>
      <c r="U21" s="3">
        <f t="shared" si="97"/>
        <v>1.0000000000000009E-2</v>
      </c>
      <c r="V21" s="3">
        <f t="shared" si="97"/>
        <v>1.0000000000000009E-2</v>
      </c>
      <c r="W21" s="3">
        <f t="shared" si="97"/>
        <v>1.0000000000000009E-2</v>
      </c>
      <c r="X21" s="3">
        <f t="shared" si="97"/>
        <v>1.0000000000000009E-2</v>
      </c>
      <c r="Y21" s="3">
        <f t="shared" si="97"/>
        <v>1.0000000000000009E-2</v>
      </c>
      <c r="Z21" s="3">
        <f t="shared" si="97"/>
        <v>1.0000000000000009E-2</v>
      </c>
      <c r="AA21" s="3">
        <f t="shared" si="97"/>
        <v>1.0000000000000009E-2</v>
      </c>
      <c r="AB21" s="3">
        <f t="shared" si="97"/>
        <v>-1.0000000000000009E-2</v>
      </c>
      <c r="AC21" s="3">
        <f t="shared" si="97"/>
        <v>-1.000000000000012E-2</v>
      </c>
      <c r="AD21" s="3">
        <f t="shared" si="97"/>
        <v>-9.9999999999998979E-3</v>
      </c>
      <c r="AE21" s="3">
        <f t="shared" si="97"/>
        <v>-9.9999999999998979E-3</v>
      </c>
      <c r="AF21" s="3">
        <f t="shared" si="97"/>
        <v>-1.0000000000000009E-2</v>
      </c>
      <c r="AG21" s="3">
        <f t="shared" si="97"/>
        <v>-1.0000000000000009E-2</v>
      </c>
      <c r="AH21" s="3">
        <f t="shared" si="97"/>
        <v>-1.0000000000000009E-2</v>
      </c>
      <c r="AI21" s="3">
        <f t="shared" si="97"/>
        <v>-1.0000000000000009E-2</v>
      </c>
    </row>
    <row r="22" spans="1:131" x14ac:dyDescent="0.25">
      <c r="B22" t="s">
        <v>34</v>
      </c>
      <c r="C22" s="2"/>
      <c r="G22" s="3">
        <f t="shared" ref="G22:I22" si="98">G5/C5-1</f>
        <v>-1.3937773795653974E-2</v>
      </c>
      <c r="H22" s="3">
        <f t="shared" si="98"/>
        <v>6.6694201256023877E-2</v>
      </c>
      <c r="I22" s="3">
        <f t="shared" si="98"/>
        <v>0.18389093884772945</v>
      </c>
      <c r="J22" s="3">
        <f>J5/F5-1</f>
        <v>0.17221638426861485</v>
      </c>
      <c r="K22" s="3">
        <f>K5/G5-1</f>
        <v>0.1962890556816197</v>
      </c>
      <c r="S22" s="3">
        <f>S5/R5-1</f>
        <v>0.17221638426861485</v>
      </c>
      <c r="T22" s="3">
        <f t="shared" ref="T22:AI22" si="99">T5/S5-1</f>
        <v>0.14999999999999991</v>
      </c>
      <c r="U22" s="3">
        <f t="shared" si="99"/>
        <v>0.16999999999999993</v>
      </c>
      <c r="V22" s="3">
        <f t="shared" si="99"/>
        <v>0.16999999999999993</v>
      </c>
      <c r="W22" s="3">
        <f t="shared" si="99"/>
        <v>0.16999999999999993</v>
      </c>
      <c r="X22" s="3">
        <f t="shared" si="99"/>
        <v>0.16999999999999993</v>
      </c>
      <c r="Y22" s="3">
        <f t="shared" si="99"/>
        <v>-5.0000000000000044E-2</v>
      </c>
      <c r="Z22" s="3">
        <f t="shared" si="99"/>
        <v>-5.0000000000000044E-2</v>
      </c>
      <c r="AA22" s="3">
        <f t="shared" si="99"/>
        <v>-5.0000000000000044E-2</v>
      </c>
      <c r="AB22" s="3">
        <f t="shared" si="99"/>
        <v>-5.0000000000000155E-2</v>
      </c>
      <c r="AC22" s="3">
        <f t="shared" si="99"/>
        <v>-5.0000000000000044E-2</v>
      </c>
      <c r="AD22" s="3">
        <f t="shared" si="99"/>
        <v>-5.0000000000000044E-2</v>
      </c>
      <c r="AE22" s="3">
        <f t="shared" si="99"/>
        <v>-5.0000000000000044E-2</v>
      </c>
      <c r="AF22" s="3">
        <f t="shared" si="99"/>
        <v>-5.0000000000000044E-2</v>
      </c>
      <c r="AG22" s="3">
        <f t="shared" si="99"/>
        <v>-5.0000000000000044E-2</v>
      </c>
      <c r="AH22" s="3">
        <f t="shared" si="99"/>
        <v>-5.0000000000000155E-2</v>
      </c>
      <c r="AI22" s="3">
        <f t="shared" si="99"/>
        <v>-5.0000000000000155E-2</v>
      </c>
    </row>
    <row r="23" spans="1:131" x14ac:dyDescent="0.25">
      <c r="B23" t="s">
        <v>31</v>
      </c>
      <c r="C23" s="3">
        <f t="shared" ref="C23:K23" si="100">C12/C7</f>
        <v>0.69456786584491903</v>
      </c>
      <c r="D23" s="3">
        <f t="shared" si="100"/>
        <v>0.71001318437304839</v>
      </c>
      <c r="E23" s="3">
        <f t="shared" si="100"/>
        <v>0.79562675903875302</v>
      </c>
      <c r="F23" s="3">
        <f t="shared" si="100"/>
        <v>0.80105704958806156</v>
      </c>
      <c r="G23" s="3">
        <f t="shared" si="100"/>
        <v>0.74770466049921447</v>
      </c>
      <c r="H23" s="3">
        <f t="shared" si="100"/>
        <v>0.70649082783836992</v>
      </c>
      <c r="I23" s="3">
        <f t="shared" si="100"/>
        <v>0.59737597375973761</v>
      </c>
      <c r="J23" s="3">
        <f t="shared" si="100"/>
        <v>0.5915334945526165</v>
      </c>
      <c r="K23" s="3">
        <f t="shared" si="100"/>
        <v>0.62095734467151287</v>
      </c>
      <c r="R23" s="3">
        <f>R12/R7</f>
        <v>0.71040132330353278</v>
      </c>
      <c r="S23" s="3">
        <f>S12/S7</f>
        <v>0.65344215387580518</v>
      </c>
      <c r="T23" s="3">
        <f t="shared" ref="S23:AI23" si="101">T13/T7</f>
        <v>0.35</v>
      </c>
      <c r="U23" s="3">
        <f t="shared" si="101"/>
        <v>0.34999999999999992</v>
      </c>
      <c r="V23" s="3">
        <f t="shared" si="101"/>
        <v>0.35</v>
      </c>
      <c r="W23" s="3">
        <f t="shared" si="101"/>
        <v>0.34999999999999992</v>
      </c>
      <c r="X23" s="3">
        <f t="shared" si="101"/>
        <v>0.35000000000000003</v>
      </c>
      <c r="Y23" s="3">
        <f t="shared" si="101"/>
        <v>0.35</v>
      </c>
      <c r="Z23" s="3">
        <f t="shared" si="101"/>
        <v>0.35000000000000003</v>
      </c>
      <c r="AA23" s="3">
        <f t="shared" si="101"/>
        <v>0.35000000000000003</v>
      </c>
      <c r="AB23" s="3">
        <f t="shared" si="101"/>
        <v>0.35000000000000003</v>
      </c>
      <c r="AC23" s="3">
        <f t="shared" si="101"/>
        <v>0.35000000000000003</v>
      </c>
      <c r="AD23" s="3">
        <f t="shared" si="101"/>
        <v>0.34999999999999992</v>
      </c>
      <c r="AE23" s="3">
        <f t="shared" si="101"/>
        <v>0.35</v>
      </c>
      <c r="AF23" s="3">
        <f t="shared" si="101"/>
        <v>0.35</v>
      </c>
      <c r="AG23" s="3">
        <f t="shared" si="101"/>
        <v>0.35000000000000003</v>
      </c>
      <c r="AH23" s="3">
        <f t="shared" si="101"/>
        <v>0.35</v>
      </c>
      <c r="AI23" s="3">
        <f t="shared" si="101"/>
        <v>0.35</v>
      </c>
    </row>
    <row r="24" spans="1:131" x14ac:dyDescent="0.25">
      <c r="B24" t="s">
        <v>30</v>
      </c>
      <c r="C24" s="3">
        <f t="shared" ref="C24:K24" si="102">C16/C15</f>
        <v>0.1619892231701841</v>
      </c>
      <c r="D24" s="3">
        <f t="shared" si="102"/>
        <v>0.18311751771316884</v>
      </c>
      <c r="E24" s="3">
        <f t="shared" si="102"/>
        <v>0.21180057388809181</v>
      </c>
      <c r="F24" s="3">
        <f t="shared" si="102"/>
        <v>0.24345422019840623</v>
      </c>
      <c r="G24" s="3">
        <f t="shared" si="102"/>
        <v>0.21869440262761736</v>
      </c>
      <c r="H24" s="3">
        <f t="shared" si="102"/>
        <v>0.16194985472936618</v>
      </c>
      <c r="I24" s="3">
        <f t="shared" si="102"/>
        <v>0.1738231098430813</v>
      </c>
      <c r="J24" s="3">
        <f t="shared" si="102"/>
        <v>0.16605188005711566</v>
      </c>
      <c r="K24" s="3">
        <f t="shared" si="102"/>
        <v>0.12789959811041388</v>
      </c>
      <c r="R24" s="3">
        <f t="shared" ref="R24:S24" si="103">R16/R15</f>
        <v>0.1913840463433871</v>
      </c>
      <c r="S24" s="3">
        <f t="shared" si="103"/>
        <v>0.17565573079193725</v>
      </c>
      <c r="T24" s="3">
        <f t="shared" ref="T24:X24" si="104">T16/T15</f>
        <v>0.18</v>
      </c>
      <c r="U24" s="3">
        <f t="shared" si="104"/>
        <v>0.18</v>
      </c>
      <c r="V24" s="3">
        <f t="shared" si="104"/>
        <v>0.18</v>
      </c>
      <c r="W24" s="3">
        <f t="shared" si="104"/>
        <v>0.18</v>
      </c>
      <c r="X24" s="3">
        <f t="shared" si="104"/>
        <v>0.18</v>
      </c>
      <c r="Y24" s="3">
        <f t="shared" ref="Y24:AI24" si="105">Y16/Y15</f>
        <v>0.18</v>
      </c>
      <c r="Z24" s="3">
        <f t="shared" si="105"/>
        <v>0.17999999999999997</v>
      </c>
      <c r="AA24" s="3">
        <f t="shared" si="105"/>
        <v>0.18</v>
      </c>
      <c r="AB24" s="3">
        <f t="shared" si="105"/>
        <v>0.17999999999999997</v>
      </c>
      <c r="AC24" s="3">
        <f t="shared" si="105"/>
        <v>0.18</v>
      </c>
      <c r="AD24" s="3">
        <f t="shared" si="105"/>
        <v>0.18</v>
      </c>
      <c r="AE24" s="3">
        <f t="shared" si="105"/>
        <v>0.18</v>
      </c>
      <c r="AF24" s="3">
        <f t="shared" si="105"/>
        <v>0.18</v>
      </c>
      <c r="AG24" s="3">
        <f t="shared" si="105"/>
        <v>0.18</v>
      </c>
      <c r="AH24" s="3">
        <f t="shared" si="105"/>
        <v>0.18</v>
      </c>
      <c r="AI24" s="3">
        <f t="shared" si="105"/>
        <v>0.18</v>
      </c>
      <c r="AL24" s="2" t="s">
        <v>39</v>
      </c>
      <c r="AM24" s="3">
        <v>-0.01</v>
      </c>
    </row>
    <row r="25" spans="1:131" x14ac:dyDescent="0.25">
      <c r="B25" t="s">
        <v>18</v>
      </c>
      <c r="G25" s="3"/>
      <c r="H25" s="3">
        <f>H7/D7-1</f>
        <v>0.11022829782804799</v>
      </c>
      <c r="I25" s="3">
        <f>I7/E7-1</f>
        <v>0.23208486685429741</v>
      </c>
      <c r="J25" s="3">
        <f>J7/F7-1</f>
        <v>0.24703870666873939</v>
      </c>
      <c r="K25" s="3">
        <f>K7/G7-1</f>
        <v>0.27264793157619138</v>
      </c>
      <c r="S25" s="3">
        <f>S7/R7-1</f>
        <v>6.2589106376275128E-2</v>
      </c>
      <c r="T25" s="3">
        <f t="shared" ref="T25:X25" si="106">T7/S7-1</f>
        <v>0.29214386712552165</v>
      </c>
      <c r="U25" s="3">
        <f t="shared" si="106"/>
        <v>0.18169999999999997</v>
      </c>
      <c r="V25" s="3">
        <f t="shared" si="106"/>
        <v>0.18169999999999997</v>
      </c>
      <c r="W25" s="3">
        <f t="shared" si="106"/>
        <v>0.18169999999999997</v>
      </c>
      <c r="X25" s="3">
        <f t="shared" si="106"/>
        <v>0.18169999999999997</v>
      </c>
      <c r="Y25" s="3">
        <f t="shared" ref="Y25:AI25" si="107">Y7/X7-1</f>
        <v>-4.0500000000000091E-2</v>
      </c>
      <c r="Z25" s="3">
        <f t="shared" si="107"/>
        <v>-4.0500000000000091E-2</v>
      </c>
      <c r="AA25" s="3">
        <f t="shared" si="107"/>
        <v>-4.0499999999999869E-2</v>
      </c>
      <c r="AB25" s="3">
        <f t="shared" si="107"/>
        <v>-5.9500000000000219E-2</v>
      </c>
      <c r="AC25" s="3">
        <f t="shared" si="107"/>
        <v>-5.9500000000000219E-2</v>
      </c>
      <c r="AD25" s="3">
        <f t="shared" si="107"/>
        <v>-5.9499999999999997E-2</v>
      </c>
      <c r="AE25" s="3">
        <f t="shared" si="107"/>
        <v>-5.9499999999999886E-2</v>
      </c>
      <c r="AF25" s="3">
        <f t="shared" si="107"/>
        <v>-5.9500000000000108E-2</v>
      </c>
      <c r="AG25" s="3">
        <f t="shared" si="107"/>
        <v>-5.9499999999999997E-2</v>
      </c>
      <c r="AH25" s="3">
        <f t="shared" si="107"/>
        <v>-5.9500000000000108E-2</v>
      </c>
      <c r="AI25" s="3">
        <f t="shared" si="107"/>
        <v>-5.9500000000000219E-2</v>
      </c>
      <c r="AL25" s="2" t="s">
        <v>40</v>
      </c>
      <c r="AM25" s="3">
        <v>0.08</v>
      </c>
    </row>
    <row r="26" spans="1:131" x14ac:dyDescent="0.25">
      <c r="AL26" s="2" t="s">
        <v>41</v>
      </c>
      <c r="AM26" s="2">
        <f>NPV(AM25,U17:BX17)</f>
        <v>827087.67516335088</v>
      </c>
    </row>
    <row r="27" spans="1:131" x14ac:dyDescent="0.25">
      <c r="AL27" s="2" t="s">
        <v>3</v>
      </c>
      <c r="AM27" s="2">
        <f>Main!I6</f>
        <v>2549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bakhrom mansurov</dc:creator>
  <cp:lastModifiedBy>bakhrom mansurov</cp:lastModifiedBy>
  <dcterms:created xsi:type="dcterms:W3CDTF">2015-06-05T18:17:20Z</dcterms:created>
  <dcterms:modified xsi:type="dcterms:W3CDTF">2024-05-20T13:38:21Z</dcterms:modified>
</cp:coreProperties>
</file>