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447" documentId="13_ncr:1_{2FD18164-9805-4896-B7AA-206448579720}" xr6:coauthVersionLast="47" xr6:coauthVersionMax="47" xr10:uidLastSave="{565FED4E-5193-4551-B171-E72FC67B3CB4}"/>
  <bookViews>
    <workbookView xWindow="-120" yWindow="-120" windowWidth="20730" windowHeight="11760" xr2:uid="{00000000-000D-0000-FFFF-FFFF000000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AV24" i="2"/>
  <c r="AV23" i="2"/>
  <c r="AV25" i="2" s="1"/>
  <c r="AR14" i="2"/>
  <c r="AS14" i="2" s="1"/>
  <c r="AT14" i="2" s="1"/>
  <c r="AU14" i="2" s="1"/>
  <c r="AV14" i="2" s="1"/>
  <c r="AW14" i="2" s="1"/>
  <c r="AX14" i="2" s="1"/>
  <c r="AY14" i="2" s="1"/>
  <c r="AZ14" i="2" s="1"/>
  <c r="BA14" i="2" s="1"/>
  <c r="BB14" i="2" s="1"/>
  <c r="BC14" i="2" s="1"/>
  <c r="BD14" i="2" s="1"/>
  <c r="BE14" i="2" s="1"/>
  <c r="BF14" i="2" s="1"/>
  <c r="BG14" i="2" s="1"/>
  <c r="BH14" i="2" s="1"/>
  <c r="BI14" i="2" s="1"/>
  <c r="BJ14" i="2" s="1"/>
  <c r="BK14" i="2" s="1"/>
  <c r="BL14" i="2" s="1"/>
  <c r="BM14" i="2" s="1"/>
  <c r="BN14" i="2" s="1"/>
  <c r="BO14" i="2" s="1"/>
  <c r="BP14" i="2" s="1"/>
  <c r="BQ14" i="2" s="1"/>
  <c r="BR14" i="2" s="1"/>
  <c r="BS14" i="2" s="1"/>
  <c r="BT14" i="2" s="1"/>
  <c r="BU14" i="2" s="1"/>
  <c r="BV14" i="2" s="1"/>
  <c r="BW14" i="2" s="1"/>
  <c r="BX14" i="2" s="1"/>
  <c r="BY14" i="2" s="1"/>
  <c r="BZ14" i="2" s="1"/>
  <c r="CA14" i="2" s="1"/>
  <c r="CB14" i="2" s="1"/>
  <c r="CC14" i="2" s="1"/>
  <c r="CD14" i="2" s="1"/>
  <c r="CE14" i="2" s="1"/>
  <c r="CF14" i="2" s="1"/>
  <c r="CG14" i="2" s="1"/>
  <c r="CH14" i="2" s="1"/>
  <c r="CI14" i="2" s="1"/>
  <c r="CJ14" i="2" s="1"/>
  <c r="CK14" i="2" s="1"/>
  <c r="CL14" i="2" s="1"/>
  <c r="CM14" i="2" s="1"/>
  <c r="CN14" i="2" s="1"/>
  <c r="CO14" i="2" s="1"/>
  <c r="CP14" i="2" s="1"/>
  <c r="CQ14" i="2" s="1"/>
  <c r="CR14" i="2" s="1"/>
  <c r="CS14" i="2" s="1"/>
  <c r="CT14" i="2" s="1"/>
  <c r="CU14" i="2" s="1"/>
  <c r="CV14" i="2" s="1"/>
  <c r="CW14" i="2" s="1"/>
  <c r="CX14" i="2" s="1"/>
  <c r="CY14" i="2" s="1"/>
  <c r="CZ14" i="2" s="1"/>
  <c r="DA14" i="2" s="1"/>
  <c r="DB14" i="2" s="1"/>
  <c r="DC14" i="2" s="1"/>
  <c r="DD14" i="2" s="1"/>
  <c r="DE14" i="2" s="1"/>
  <c r="DF14" i="2" s="1"/>
  <c r="DG14" i="2" s="1"/>
  <c r="DH14" i="2" s="1"/>
  <c r="DI14" i="2" s="1"/>
  <c r="DJ14" i="2" s="1"/>
  <c r="DK14" i="2" s="1"/>
  <c r="DL14" i="2" s="1"/>
  <c r="DM14" i="2" s="1"/>
  <c r="DN14" i="2" s="1"/>
  <c r="DO14" i="2" s="1"/>
  <c r="DP14" i="2" s="1"/>
  <c r="DQ14" i="2" s="1"/>
  <c r="DR14" i="2" s="1"/>
  <c r="DS14" i="2" s="1"/>
  <c r="DT14" i="2" s="1"/>
  <c r="DU14" i="2" s="1"/>
  <c r="DV14" i="2" s="1"/>
  <c r="DW14" i="2" s="1"/>
  <c r="DX14" i="2" s="1"/>
  <c r="DY14" i="2" s="1"/>
  <c r="DZ14" i="2" s="1"/>
  <c r="EA14" i="2" s="1"/>
  <c r="EB14" i="2" s="1"/>
  <c r="EC14" i="2" s="1"/>
  <c r="ED14" i="2" s="1"/>
  <c r="EE14" i="2" s="1"/>
  <c r="EF14" i="2" s="1"/>
  <c r="EG14" i="2" s="1"/>
  <c r="EH14" i="2" s="1"/>
  <c r="EI14" i="2" s="1"/>
  <c r="EJ14" i="2" s="1"/>
  <c r="EK14" i="2" s="1"/>
  <c r="EL14" i="2" s="1"/>
  <c r="EM14" i="2" s="1"/>
  <c r="EN14" i="2" s="1"/>
  <c r="EO14" i="2" s="1"/>
  <c r="EP14" i="2" s="1"/>
  <c r="EQ14" i="2" s="1"/>
  <c r="ER14" i="2" s="1"/>
  <c r="ES14" i="2" s="1"/>
  <c r="ET14" i="2" s="1"/>
  <c r="EU14" i="2" s="1"/>
  <c r="EV14" i="2" s="1"/>
  <c r="EW14" i="2" s="1"/>
  <c r="EX14" i="2" s="1"/>
  <c r="EY14" i="2" s="1"/>
  <c r="EZ14" i="2" s="1"/>
  <c r="FA14" i="2" s="1"/>
  <c r="FB14" i="2" s="1"/>
  <c r="FC14" i="2" s="1"/>
  <c r="FD14" i="2" s="1"/>
  <c r="FE14" i="2" s="1"/>
  <c r="FF14" i="2" s="1"/>
  <c r="FG14" i="2" s="1"/>
  <c r="FH14" i="2" s="1"/>
  <c r="FI14" i="2" s="1"/>
  <c r="FJ14" i="2" s="1"/>
  <c r="FK14" i="2" s="1"/>
  <c r="FL14" i="2" s="1"/>
  <c r="FM14" i="2" s="1"/>
  <c r="FN14" i="2" s="1"/>
  <c r="FO14" i="2" s="1"/>
  <c r="FP14" i="2" s="1"/>
  <c r="FQ14" i="2" s="1"/>
  <c r="FR14" i="2" s="1"/>
  <c r="AQ14" i="2"/>
  <c r="AP14" i="2"/>
  <c r="CG4" i="2"/>
  <c r="CF4" i="2"/>
  <c r="CE4" i="2"/>
  <c r="CD4" i="2"/>
  <c r="CC4" i="2"/>
  <c r="CB4" i="2"/>
  <c r="CA4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Q3" i="2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AP3" i="2"/>
  <c r="AH3" i="2"/>
  <c r="AI3" i="2" s="1"/>
  <c r="AJ3" i="2" s="1"/>
  <c r="AK3" i="2" s="1"/>
  <c r="AL3" i="2" s="1"/>
  <c r="AM3" i="2" s="1"/>
  <c r="AN3" i="2" s="1"/>
  <c r="AO3" i="2" s="1"/>
  <c r="AG3" i="2"/>
  <c r="AF3" i="2"/>
  <c r="AE3" i="2"/>
  <c r="AE19" i="2" s="1"/>
  <c r="AD25" i="2"/>
  <c r="AC25" i="2"/>
  <c r="AB25" i="2"/>
  <c r="AD24" i="2"/>
  <c r="AC24" i="2"/>
  <c r="AB24" i="2"/>
  <c r="AD23" i="2"/>
  <c r="AC23" i="2"/>
  <c r="AB23" i="2"/>
  <c r="AD22" i="2"/>
  <c r="AC22" i="2"/>
  <c r="AB22" i="2"/>
  <c r="AD21" i="2"/>
  <c r="AC21" i="2"/>
  <c r="AB21" i="2"/>
  <c r="AD20" i="2"/>
  <c r="AC20" i="2"/>
  <c r="AB20" i="2"/>
  <c r="AD19" i="2"/>
  <c r="AC19" i="2"/>
  <c r="AB19" i="2"/>
  <c r="AA25" i="2"/>
  <c r="AA24" i="2"/>
  <c r="AA23" i="2"/>
  <c r="AA22" i="2"/>
  <c r="AA21" i="2"/>
  <c r="AA20" i="2"/>
  <c r="AA19" i="2"/>
  <c r="Z19" i="2"/>
  <c r="Z20" i="2"/>
  <c r="Z21" i="2"/>
  <c r="Z22" i="2"/>
  <c r="Z23" i="2"/>
  <c r="Z24" i="2"/>
  <c r="Z25" i="2"/>
  <c r="AG15" i="2"/>
  <c r="AF15" i="2"/>
  <c r="AE15" i="2"/>
  <c r="AD15" i="2"/>
  <c r="AC15" i="2"/>
  <c r="AM15" i="2" s="1"/>
  <c r="AB15" i="2"/>
  <c r="AL15" i="2" s="1"/>
  <c r="AA15" i="2"/>
  <c r="AJ15" i="2" s="1"/>
  <c r="AK11" i="2"/>
  <c r="AJ11" i="2"/>
  <c r="AI11" i="2"/>
  <c r="AH11" i="2"/>
  <c r="AG11" i="2"/>
  <c r="AF11" i="2"/>
  <c r="AE11" i="2"/>
  <c r="AD11" i="2"/>
  <c r="AC11" i="2"/>
  <c r="AB11" i="2"/>
  <c r="AM11" i="2" s="1"/>
  <c r="AA11" i="2"/>
  <c r="AL11" i="2" s="1"/>
  <c r="AJ10" i="2"/>
  <c r="AI10" i="2"/>
  <c r="AH10" i="2"/>
  <c r="AG10" i="2"/>
  <c r="AF10" i="2"/>
  <c r="AE10" i="2"/>
  <c r="AD10" i="2"/>
  <c r="AC10" i="2"/>
  <c r="AB10" i="2"/>
  <c r="AO10" i="2" s="1"/>
  <c r="AA10" i="2"/>
  <c r="AM10" i="2" s="1"/>
  <c r="AB8" i="2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A8" i="2"/>
  <c r="AA7" i="2"/>
  <c r="AA6" i="2"/>
  <c r="AB3" i="2"/>
  <c r="AB4" i="2" s="1"/>
  <c r="AA3" i="2"/>
  <c r="AA4" i="2" s="1"/>
  <c r="Z16" i="2"/>
  <c r="Z15" i="2"/>
  <c r="Z14" i="2"/>
  <c r="Z13" i="2"/>
  <c r="Z12" i="2"/>
  <c r="Z11" i="2"/>
  <c r="Z10" i="2"/>
  <c r="Z9" i="2"/>
  <c r="Z8" i="2"/>
  <c r="Z6" i="2"/>
  <c r="Z7" i="2"/>
  <c r="Z5" i="2"/>
  <c r="Z4" i="2"/>
  <c r="Z3" i="2"/>
  <c r="S13" i="2"/>
  <c r="R13" i="2"/>
  <c r="Q13" i="2"/>
  <c r="P13" i="2"/>
  <c r="P12" i="2"/>
  <c r="Q8" i="2"/>
  <c r="R8" i="2" s="1"/>
  <c r="S8" i="2" s="1"/>
  <c r="P8" i="2"/>
  <c r="S4" i="2"/>
  <c r="R4" i="2"/>
  <c r="Q4" i="2"/>
  <c r="P4" i="2"/>
  <c r="R3" i="2"/>
  <c r="S3" i="2" s="1"/>
  <c r="S19" i="2" s="1"/>
  <c r="Q3" i="2"/>
  <c r="Y15" i="2"/>
  <c r="Y11" i="2"/>
  <c r="Y10" i="2"/>
  <c r="Q27" i="2"/>
  <c r="P27" i="2"/>
  <c r="Q26" i="2"/>
  <c r="P26" i="2"/>
  <c r="Q19" i="2"/>
  <c r="Q7" i="2"/>
  <c r="Q24" i="2" s="1"/>
  <c r="Q6" i="2"/>
  <c r="Q25" i="2" s="1"/>
  <c r="O23" i="2"/>
  <c r="P7" i="2"/>
  <c r="P6" i="2"/>
  <c r="N27" i="2"/>
  <c r="M27" i="2"/>
  <c r="L27" i="2"/>
  <c r="K27" i="2"/>
  <c r="J27" i="2"/>
  <c r="I27" i="2"/>
  <c r="H27" i="2"/>
  <c r="G27" i="2"/>
  <c r="F27" i="2"/>
  <c r="E27" i="2"/>
  <c r="O27" i="2"/>
  <c r="P19" i="2"/>
  <c r="N26" i="2"/>
  <c r="M26" i="2"/>
  <c r="L26" i="2"/>
  <c r="K26" i="2"/>
  <c r="J26" i="2"/>
  <c r="I26" i="2"/>
  <c r="H26" i="2"/>
  <c r="G26" i="2"/>
  <c r="F26" i="2"/>
  <c r="E26" i="2"/>
  <c r="D26" i="2"/>
  <c r="C26" i="2"/>
  <c r="O26" i="2"/>
  <c r="N96" i="2"/>
  <c r="M96" i="2"/>
  <c r="L96" i="2"/>
  <c r="K96" i="2"/>
  <c r="O96" i="2"/>
  <c r="N90" i="2"/>
  <c r="M90" i="2"/>
  <c r="L90" i="2"/>
  <c r="K90" i="2"/>
  <c r="O90" i="2"/>
  <c r="N84" i="2"/>
  <c r="M84" i="2"/>
  <c r="L84" i="2"/>
  <c r="K84" i="2"/>
  <c r="O84" i="2"/>
  <c r="O83" i="2"/>
  <c r="N78" i="2"/>
  <c r="M78" i="2"/>
  <c r="L78" i="2"/>
  <c r="K78" i="2"/>
  <c r="O78" i="2"/>
  <c r="O95" i="2"/>
  <c r="N95" i="2"/>
  <c r="M95" i="2"/>
  <c r="L95" i="2"/>
  <c r="O89" i="2"/>
  <c r="N89" i="2"/>
  <c r="M89" i="2"/>
  <c r="L89" i="2"/>
  <c r="N83" i="2"/>
  <c r="M83" i="2"/>
  <c r="L83" i="2"/>
  <c r="N77" i="2"/>
  <c r="M77" i="2"/>
  <c r="L77" i="2"/>
  <c r="O77" i="2"/>
  <c r="X15" i="2"/>
  <c r="X13" i="2"/>
  <c r="X11" i="2"/>
  <c r="X10" i="2"/>
  <c r="X8" i="2"/>
  <c r="X7" i="2"/>
  <c r="X6" i="2"/>
  <c r="X4" i="2"/>
  <c r="X3" i="2"/>
  <c r="W15" i="2"/>
  <c r="W13" i="2"/>
  <c r="W11" i="2"/>
  <c r="W10" i="2"/>
  <c r="W8" i="2"/>
  <c r="W7" i="2"/>
  <c r="W6" i="2"/>
  <c r="W4" i="2"/>
  <c r="W3" i="2"/>
  <c r="V15" i="2"/>
  <c r="V13" i="2"/>
  <c r="V11" i="2"/>
  <c r="V10" i="2"/>
  <c r="V8" i="2"/>
  <c r="V7" i="2"/>
  <c r="V6" i="2"/>
  <c r="V4" i="2"/>
  <c r="V3" i="2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F67" i="2"/>
  <c r="F69" i="2" s="1"/>
  <c r="F46" i="2"/>
  <c r="F36" i="2"/>
  <c r="F9" i="2"/>
  <c r="F12" i="2" s="1"/>
  <c r="F5" i="2"/>
  <c r="F20" i="2" s="1"/>
  <c r="J67" i="2"/>
  <c r="J69" i="2" s="1"/>
  <c r="J46" i="2"/>
  <c r="J36" i="2"/>
  <c r="J9" i="2"/>
  <c r="J12" i="2" s="1"/>
  <c r="J5" i="2"/>
  <c r="J20" i="2" s="1"/>
  <c r="J25" i="2"/>
  <c r="J24" i="2"/>
  <c r="J19" i="2"/>
  <c r="N67" i="2"/>
  <c r="N69" i="2" s="1"/>
  <c r="N46" i="2"/>
  <c r="N36" i="2"/>
  <c r="N25" i="2"/>
  <c r="N24" i="2"/>
  <c r="N19" i="2"/>
  <c r="N9" i="2"/>
  <c r="N21" i="2" s="1"/>
  <c r="N5" i="2"/>
  <c r="N20" i="2" s="1"/>
  <c r="M5" i="2"/>
  <c r="M20" i="2" s="1"/>
  <c r="L5" i="2"/>
  <c r="L20" i="2" s="1"/>
  <c r="K5" i="2"/>
  <c r="K20" i="2" s="1"/>
  <c r="I5" i="2"/>
  <c r="I20" i="2" s="1"/>
  <c r="H5" i="2"/>
  <c r="H20" i="2" s="1"/>
  <c r="G5" i="2"/>
  <c r="E5" i="2"/>
  <c r="E20" i="2" s="1"/>
  <c r="D5" i="2"/>
  <c r="D20" i="2" s="1"/>
  <c r="C5" i="2"/>
  <c r="C20" i="2" s="1"/>
  <c r="O5" i="2"/>
  <c r="O20" i="2" s="1"/>
  <c r="I46" i="2"/>
  <c r="I36" i="2"/>
  <c r="H46" i="2"/>
  <c r="H36" i="2"/>
  <c r="G46" i="2"/>
  <c r="G36" i="2"/>
  <c r="E46" i="2"/>
  <c r="E36" i="2"/>
  <c r="D46" i="2"/>
  <c r="D36" i="2"/>
  <c r="C46" i="2"/>
  <c r="C36" i="2"/>
  <c r="C67" i="2"/>
  <c r="C69" i="2" s="1"/>
  <c r="C9" i="2"/>
  <c r="C21" i="2" s="1"/>
  <c r="D67" i="2"/>
  <c r="D69" i="2" s="1"/>
  <c r="D9" i="2"/>
  <c r="D21" i="2" s="1"/>
  <c r="E67" i="2"/>
  <c r="E69" i="2" s="1"/>
  <c r="E9" i="2"/>
  <c r="E12" i="2" s="1"/>
  <c r="E14" i="2" s="1"/>
  <c r="E16" i="2" s="1"/>
  <c r="G67" i="2"/>
  <c r="G69" i="2" s="1"/>
  <c r="G25" i="2"/>
  <c r="G24" i="2"/>
  <c r="G19" i="2"/>
  <c r="G9" i="2"/>
  <c r="G12" i="2" s="1"/>
  <c r="G22" i="2" s="1"/>
  <c r="H67" i="2"/>
  <c r="H69" i="2" s="1"/>
  <c r="L67" i="2"/>
  <c r="L69" i="2" s="1"/>
  <c r="L46" i="2"/>
  <c r="L36" i="2"/>
  <c r="H25" i="2"/>
  <c r="H24" i="2"/>
  <c r="H19" i="2"/>
  <c r="H9" i="2"/>
  <c r="H21" i="2" s="1"/>
  <c r="L25" i="2"/>
  <c r="L24" i="2"/>
  <c r="L19" i="2"/>
  <c r="L9" i="2"/>
  <c r="L21" i="2" s="1"/>
  <c r="I67" i="2"/>
  <c r="I69" i="2" s="1"/>
  <c r="M67" i="2"/>
  <c r="M69" i="2" s="1"/>
  <c r="M46" i="2"/>
  <c r="M36" i="2"/>
  <c r="I25" i="2"/>
  <c r="I24" i="2"/>
  <c r="I19" i="2"/>
  <c r="I9" i="2"/>
  <c r="I21" i="2" s="1"/>
  <c r="M25" i="2"/>
  <c r="M24" i="2"/>
  <c r="M19" i="2"/>
  <c r="M9" i="2"/>
  <c r="M12" i="2" s="1"/>
  <c r="K53" i="2"/>
  <c r="K67" i="2" s="1"/>
  <c r="K69" i="2" s="1"/>
  <c r="O67" i="2"/>
  <c r="O69" i="2" s="1"/>
  <c r="K46" i="2"/>
  <c r="K36" i="2"/>
  <c r="O46" i="2"/>
  <c r="O36" i="2"/>
  <c r="K25" i="2"/>
  <c r="K24" i="2"/>
  <c r="O25" i="2"/>
  <c r="O24" i="2"/>
  <c r="K19" i="2"/>
  <c r="O19" i="2"/>
  <c r="K9" i="2"/>
  <c r="K12" i="2" s="1"/>
  <c r="O9" i="2"/>
  <c r="O12" i="2" s="1"/>
  <c r="O14" i="2" s="1"/>
  <c r="O52" i="2" s="1"/>
  <c r="I11" i="1"/>
  <c r="I7" i="1"/>
  <c r="I10" i="1" s="1"/>
  <c r="AN15" i="2" l="1"/>
  <c r="AC3" i="2"/>
  <c r="AK10" i="2"/>
  <c r="AH15" i="2"/>
  <c r="AO15" i="2" s="1"/>
  <c r="AI15" i="2"/>
  <c r="AN11" i="2"/>
  <c r="AA5" i="2"/>
  <c r="AA9" i="2" s="1"/>
  <c r="AA12" i="2" s="1"/>
  <c r="AB6" i="2"/>
  <c r="AN10" i="2"/>
  <c r="AO11" i="2"/>
  <c r="AK15" i="2"/>
  <c r="AB5" i="2"/>
  <c r="AL10" i="2"/>
  <c r="AB7" i="2"/>
  <c r="Y8" i="2"/>
  <c r="S5" i="2"/>
  <c r="Y4" i="2"/>
  <c r="Q5" i="2"/>
  <c r="Q20" i="2" s="1"/>
  <c r="Y3" i="2"/>
  <c r="Y19" i="2" s="1"/>
  <c r="R5" i="2"/>
  <c r="R20" i="2" s="1"/>
  <c r="R6" i="2"/>
  <c r="Y6" i="2" s="1"/>
  <c r="Y25" i="2" s="1"/>
  <c r="R19" i="2"/>
  <c r="S7" i="2"/>
  <c r="S6" i="2"/>
  <c r="R7" i="2"/>
  <c r="P24" i="2"/>
  <c r="P25" i="2"/>
  <c r="W25" i="2"/>
  <c r="E48" i="2"/>
  <c r="E49" i="2" s="1"/>
  <c r="X25" i="2"/>
  <c r="D48" i="2"/>
  <c r="X5" i="2"/>
  <c r="X20" i="2" s="1"/>
  <c r="X19" i="2"/>
  <c r="W19" i="2"/>
  <c r="W24" i="2"/>
  <c r="L48" i="2"/>
  <c r="W5" i="2"/>
  <c r="W20" i="2" s="1"/>
  <c r="X24" i="2"/>
  <c r="H12" i="2"/>
  <c r="H14" i="2" s="1"/>
  <c r="H16" i="2" s="1"/>
  <c r="H48" i="2"/>
  <c r="E21" i="2"/>
  <c r="V9" i="2"/>
  <c r="V21" i="2" s="1"/>
  <c r="N12" i="2"/>
  <c r="N22" i="2" s="1"/>
  <c r="F48" i="2"/>
  <c r="G20" i="2"/>
  <c r="J48" i="2"/>
  <c r="V5" i="2"/>
  <c r="V20" i="2" s="1"/>
  <c r="X9" i="2"/>
  <c r="X21" i="2" s="1"/>
  <c r="W9" i="2"/>
  <c r="W21" i="2" s="1"/>
  <c r="F22" i="2"/>
  <c r="F14" i="2"/>
  <c r="F21" i="2"/>
  <c r="J21" i="2"/>
  <c r="J22" i="2"/>
  <c r="J14" i="2"/>
  <c r="N48" i="2"/>
  <c r="M48" i="2"/>
  <c r="E50" i="2"/>
  <c r="E22" i="2"/>
  <c r="C48" i="2"/>
  <c r="O22" i="2"/>
  <c r="E52" i="2"/>
  <c r="L12" i="2"/>
  <c r="L14" i="2" s="1"/>
  <c r="G48" i="2"/>
  <c r="K21" i="2"/>
  <c r="O48" i="2"/>
  <c r="O49" i="2" s="1"/>
  <c r="I48" i="2"/>
  <c r="C12" i="2"/>
  <c r="D12" i="2"/>
  <c r="G21" i="2"/>
  <c r="G14" i="2"/>
  <c r="K14" i="2"/>
  <c r="K22" i="2"/>
  <c r="I12" i="2"/>
  <c r="I14" i="2" s="1"/>
  <c r="I50" i="2" s="1"/>
  <c r="O50" i="2"/>
  <c r="O21" i="2"/>
  <c r="M21" i="2"/>
  <c r="M14" i="2"/>
  <c r="M22" i="2"/>
  <c r="K48" i="2"/>
  <c r="O16" i="2"/>
  <c r="AA13" i="2" l="1"/>
  <c r="AA14" i="2"/>
  <c r="AA16" i="2" s="1"/>
  <c r="AC6" i="2"/>
  <c r="AC7" i="2"/>
  <c r="AD3" i="2"/>
  <c r="AC4" i="2"/>
  <c r="AC5" i="2" s="1"/>
  <c r="AC9" i="2" s="1"/>
  <c r="AC12" i="2" s="1"/>
  <c r="AB9" i="2"/>
  <c r="AB12" i="2" s="1"/>
  <c r="Q9" i="2"/>
  <c r="Q21" i="2" s="1"/>
  <c r="R25" i="2"/>
  <c r="R27" i="2"/>
  <c r="S25" i="2"/>
  <c r="S27" i="2"/>
  <c r="R9" i="2"/>
  <c r="R26" i="2"/>
  <c r="R24" i="2"/>
  <c r="S26" i="2"/>
  <c r="S24" i="2"/>
  <c r="S9" i="2"/>
  <c r="S20" i="2"/>
  <c r="Y7" i="2"/>
  <c r="Y24" i="2" s="1"/>
  <c r="V12" i="2"/>
  <c r="V22" i="2" s="1"/>
  <c r="N14" i="2"/>
  <c r="X14" i="2" s="1"/>
  <c r="F52" i="2"/>
  <c r="F50" i="2"/>
  <c r="F49" i="2"/>
  <c r="H22" i="2"/>
  <c r="L22" i="2"/>
  <c r="X12" i="2"/>
  <c r="X22" i="2" s="1"/>
  <c r="L49" i="2"/>
  <c r="H50" i="2"/>
  <c r="H49" i="2"/>
  <c r="W14" i="2"/>
  <c r="H52" i="2"/>
  <c r="W12" i="2"/>
  <c r="W22" i="2" s="1"/>
  <c r="F16" i="2"/>
  <c r="J52" i="2"/>
  <c r="J50" i="2"/>
  <c r="J49" i="2"/>
  <c r="J23" i="2"/>
  <c r="J16" i="2"/>
  <c r="L52" i="2"/>
  <c r="L50" i="2"/>
  <c r="G50" i="2"/>
  <c r="G52" i="2"/>
  <c r="I49" i="2"/>
  <c r="G49" i="2"/>
  <c r="C14" i="2"/>
  <c r="C22" i="2"/>
  <c r="D22" i="2"/>
  <c r="D14" i="2"/>
  <c r="G16" i="2"/>
  <c r="L23" i="2"/>
  <c r="L16" i="2"/>
  <c r="K52" i="2"/>
  <c r="K50" i="2"/>
  <c r="M52" i="2"/>
  <c r="M50" i="2"/>
  <c r="K23" i="2"/>
  <c r="K16" i="2"/>
  <c r="K49" i="2"/>
  <c r="M49" i="2"/>
  <c r="I22" i="2"/>
  <c r="M23" i="2"/>
  <c r="M16" i="2"/>
  <c r="AC13" i="2" l="1"/>
  <c r="AC14" i="2"/>
  <c r="AC16" i="2" s="1"/>
  <c r="AD6" i="2"/>
  <c r="AD7" i="2"/>
  <c r="AD4" i="2"/>
  <c r="AD5" i="2" s="1"/>
  <c r="AD9" i="2" s="1"/>
  <c r="AD12" i="2" s="1"/>
  <c r="AB13" i="2"/>
  <c r="AB14" i="2" s="1"/>
  <c r="AB16" i="2" s="1"/>
  <c r="Q12" i="2"/>
  <c r="Q22" i="2" s="1"/>
  <c r="S12" i="2"/>
  <c r="S21" i="2"/>
  <c r="R12" i="2"/>
  <c r="R21" i="2"/>
  <c r="N16" i="2"/>
  <c r="X16" i="2" s="1"/>
  <c r="N49" i="2"/>
  <c r="N50" i="2"/>
  <c r="N23" i="2"/>
  <c r="N52" i="2"/>
  <c r="V14" i="2"/>
  <c r="W23" i="2" s="1"/>
  <c r="X23" i="2"/>
  <c r="C16" i="2"/>
  <c r="C52" i="2"/>
  <c r="C50" i="2"/>
  <c r="C49" i="2"/>
  <c r="D52" i="2"/>
  <c r="D50" i="2"/>
  <c r="D49" i="2"/>
  <c r="G23" i="2"/>
  <c r="D16" i="2"/>
  <c r="H23" i="2"/>
  <c r="I23" i="2"/>
  <c r="I16" i="2"/>
  <c r="W16" i="2" s="1"/>
  <c r="AD13" i="2" l="1"/>
  <c r="AD14" i="2" s="1"/>
  <c r="AD16" i="2" s="1"/>
  <c r="AE7" i="2"/>
  <c r="AE24" i="2" s="1"/>
  <c r="AF19" i="2"/>
  <c r="AE4" i="2"/>
  <c r="AE5" i="2" s="1"/>
  <c r="AE20" i="2" s="1"/>
  <c r="AE6" i="2"/>
  <c r="AE25" i="2" s="1"/>
  <c r="Q14" i="2"/>
  <c r="Q16" i="2" s="1"/>
  <c r="S22" i="2"/>
  <c r="R14" i="2"/>
  <c r="R22" i="2"/>
  <c r="V16" i="2"/>
  <c r="P5" i="2"/>
  <c r="AE9" i="2" l="1"/>
  <c r="AF4" i="2"/>
  <c r="AF5" i="2" s="1"/>
  <c r="AF20" i="2" s="1"/>
  <c r="AG19" i="2"/>
  <c r="AF6" i="2"/>
  <c r="AF25" i="2" s="1"/>
  <c r="AF7" i="2"/>
  <c r="AF24" i="2" s="1"/>
  <c r="P20" i="2"/>
  <c r="Y5" i="2"/>
  <c r="Y20" i="2" s="1"/>
  <c r="P9" i="2"/>
  <c r="Q23" i="2"/>
  <c r="R16" i="2"/>
  <c r="R23" i="2"/>
  <c r="S14" i="2"/>
  <c r="AE12" i="2" l="1"/>
  <c r="AE21" i="2"/>
  <c r="AF9" i="2"/>
  <c r="AG4" i="2"/>
  <c r="AG5" i="2"/>
  <c r="AG20" i="2" s="1"/>
  <c r="AH19" i="2"/>
  <c r="AG6" i="2"/>
  <c r="AG25" i="2" s="1"/>
  <c r="AG7" i="2"/>
  <c r="AG24" i="2" s="1"/>
  <c r="AE13" i="2"/>
  <c r="AE22" i="2" s="1"/>
  <c r="AE14" i="2"/>
  <c r="P21" i="2"/>
  <c r="Y9" i="2"/>
  <c r="Y21" i="2" s="1"/>
  <c r="S16" i="2"/>
  <c r="S23" i="2"/>
  <c r="AF12" i="2" l="1"/>
  <c r="AF13" i="2" s="1"/>
  <c r="AF21" i="2"/>
  <c r="AE16" i="2"/>
  <c r="AE23" i="2"/>
  <c r="AG9" i="2"/>
  <c r="AI19" i="2"/>
  <c r="AH4" i="2"/>
  <c r="AH5" i="2" s="1"/>
  <c r="AH6" i="2"/>
  <c r="AH25" i="2" s="1"/>
  <c r="AH7" i="2"/>
  <c r="AH24" i="2" s="1"/>
  <c r="Y12" i="2"/>
  <c r="AF22" i="2" l="1"/>
  <c r="AF14" i="2"/>
  <c r="AH9" i="2"/>
  <c r="AH20" i="2"/>
  <c r="AG12" i="2"/>
  <c r="AG13" i="2" s="1"/>
  <c r="AG21" i="2"/>
  <c r="AI7" i="2"/>
  <c r="AI24" i="2" s="1"/>
  <c r="AI4" i="2"/>
  <c r="AI6" i="2"/>
  <c r="AI25" i="2" s="1"/>
  <c r="AI5" i="2"/>
  <c r="AJ19" i="2"/>
  <c r="P22" i="2"/>
  <c r="Y13" i="2"/>
  <c r="Y22" i="2" s="1"/>
  <c r="P14" i="2"/>
  <c r="AI9" i="2" l="1"/>
  <c r="AI20" i="2"/>
  <c r="AH12" i="2"/>
  <c r="AH21" i="2"/>
  <c r="AF16" i="2"/>
  <c r="AF23" i="2"/>
  <c r="AG14" i="2"/>
  <c r="AG22" i="2"/>
  <c r="AJ4" i="2"/>
  <c r="AJ5" i="2"/>
  <c r="AJ20" i="2" s="1"/>
  <c r="AJ6" i="2"/>
  <c r="AJ25" i="2" s="1"/>
  <c r="AJ7" i="2"/>
  <c r="AJ24" i="2" s="1"/>
  <c r="AK19" i="2"/>
  <c r="P23" i="2"/>
  <c r="P16" i="2"/>
  <c r="Y16" i="2" s="1"/>
  <c r="Y14" i="2"/>
  <c r="Y23" i="2" s="1"/>
  <c r="AG16" i="2" l="1"/>
  <c r="AG23" i="2"/>
  <c r="AH13" i="2"/>
  <c r="AH22" i="2" s="1"/>
  <c r="AI12" i="2"/>
  <c r="AI21" i="2"/>
  <c r="AK6" i="2"/>
  <c r="AK25" i="2" s="1"/>
  <c r="AK7" i="2"/>
  <c r="AK24" i="2" s="1"/>
  <c r="AL19" i="2"/>
  <c r="AK4" i="2"/>
  <c r="AK5" i="2" s="1"/>
  <c r="AJ9" i="2"/>
  <c r="AH14" i="2" l="1"/>
  <c r="AH16" i="2" s="1"/>
  <c r="AI13" i="2"/>
  <c r="AI22" i="2" s="1"/>
  <c r="AI14" i="2"/>
  <c r="AJ12" i="2"/>
  <c r="AJ21" i="2"/>
  <c r="AK9" i="2"/>
  <c r="AK20" i="2"/>
  <c r="AL6" i="2"/>
  <c r="AL25" i="2" s="1"/>
  <c r="AM19" i="2"/>
  <c r="AL7" i="2"/>
  <c r="AL24" i="2" s="1"/>
  <c r="AL4" i="2"/>
  <c r="AL5" i="2" s="1"/>
  <c r="AJ13" i="2"/>
  <c r="AJ22" i="2" s="1"/>
  <c r="AH23" i="2" l="1"/>
  <c r="AJ14" i="2"/>
  <c r="AK12" i="2"/>
  <c r="AK13" i="2" s="1"/>
  <c r="AK21" i="2"/>
  <c r="AL9" i="2"/>
  <c r="AL20" i="2"/>
  <c r="AI16" i="2"/>
  <c r="AI23" i="2"/>
  <c r="AM7" i="2"/>
  <c r="AM24" i="2" s="1"/>
  <c r="AM6" i="2"/>
  <c r="AM25" i="2" s="1"/>
  <c r="AN19" i="2"/>
  <c r="AM4" i="2"/>
  <c r="AM5" i="2"/>
  <c r="AM9" i="2" l="1"/>
  <c r="AM20" i="2"/>
  <c r="AJ16" i="2"/>
  <c r="AJ23" i="2"/>
  <c r="AL12" i="2"/>
  <c r="AL21" i="2"/>
  <c r="AK14" i="2"/>
  <c r="AK22" i="2"/>
  <c r="AO19" i="2"/>
  <c r="AN4" i="2"/>
  <c r="AN5" i="2" s="1"/>
  <c r="AN6" i="2"/>
  <c r="AN25" i="2" s="1"/>
  <c r="AN7" i="2"/>
  <c r="AN24" i="2" s="1"/>
  <c r="AN9" i="2" l="1"/>
  <c r="AN20" i="2"/>
  <c r="AK16" i="2"/>
  <c r="AK23" i="2"/>
  <c r="AL13" i="2"/>
  <c r="AL22" i="2" s="1"/>
  <c r="AM12" i="2"/>
  <c r="AM13" i="2" s="1"/>
  <c r="AM21" i="2"/>
  <c r="AO4" i="2"/>
  <c r="AO5" i="2" s="1"/>
  <c r="AO6" i="2"/>
  <c r="AO25" i="2" s="1"/>
  <c r="AO7" i="2"/>
  <c r="AO24" i="2" s="1"/>
  <c r="AL14" i="2" l="1"/>
  <c r="AM14" i="2"/>
  <c r="AM22" i="2"/>
  <c r="AO9" i="2"/>
  <c r="AO20" i="2"/>
  <c r="AN12" i="2"/>
  <c r="AN21" i="2"/>
  <c r="AN13" i="2" l="1"/>
  <c r="AN22" i="2" s="1"/>
  <c r="AO12" i="2"/>
  <c r="AO13" i="2" s="1"/>
  <c r="AO21" i="2"/>
  <c r="AM16" i="2"/>
  <c r="AM23" i="2"/>
  <c r="AL16" i="2"/>
  <c r="AL23" i="2"/>
  <c r="AO14" i="2" l="1"/>
  <c r="AO22" i="2"/>
  <c r="AN14" i="2"/>
  <c r="AN16" i="2" l="1"/>
  <c r="AN23" i="2"/>
  <c r="AO16" i="2"/>
  <c r="AO23" i="2"/>
</calcChain>
</file>

<file path=xl/sharedStrings.xml><?xml version="1.0" encoding="utf-8"?>
<sst xmlns="http://schemas.openxmlformats.org/spreadsheetml/2006/main" count="110" uniqueCount="92">
  <si>
    <t xml:space="preserve">Price </t>
  </si>
  <si>
    <t>Shares</t>
  </si>
  <si>
    <t>MC</t>
  </si>
  <si>
    <t>Cash</t>
  </si>
  <si>
    <t>Debt</t>
  </si>
  <si>
    <t>Net Cash</t>
  </si>
  <si>
    <t>EV</t>
  </si>
  <si>
    <t>Main</t>
  </si>
  <si>
    <t>Revenue</t>
  </si>
  <si>
    <t>COGS</t>
  </si>
  <si>
    <t>S&amp;M</t>
  </si>
  <si>
    <t>R&amp;D</t>
  </si>
  <si>
    <t>G&amp;A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</si>
  <si>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</si>
  <si>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</si>
  <si>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</si>
  <si>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</si>
  <si>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</si>
  <si>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</si>
  <si>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</si>
  <si>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</si>
  <si>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</si>
  <si>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</si>
  <si>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</si>
  <si>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</si>
  <si>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</si>
  <si>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Gross Profit</t>
  </si>
  <si>
    <t>Other Income</t>
  </si>
  <si>
    <t>Pretax Income</t>
  </si>
  <si>
    <t>Taxes</t>
  </si>
  <si>
    <t>Net Income</t>
  </si>
  <si>
    <t>EPS</t>
  </si>
  <si>
    <t>Interest Expences</t>
  </si>
  <si>
    <t>Gross Margin</t>
  </si>
  <si>
    <t>Revenue YoY</t>
  </si>
  <si>
    <t>Net Income YoY</t>
  </si>
  <si>
    <t>Tax Rate</t>
  </si>
  <si>
    <t>R&amp;D YoY</t>
  </si>
  <si>
    <t>S&amp;M YoY</t>
  </si>
  <si>
    <t>Investments</t>
  </si>
  <si>
    <t>OCA</t>
  </si>
  <si>
    <t>Content Assets</t>
  </si>
  <si>
    <t>PP&amp;E</t>
  </si>
  <si>
    <t>ONCA</t>
  </si>
  <si>
    <t>Total Assets</t>
  </si>
  <si>
    <t>Current Content Liabilities</t>
  </si>
  <si>
    <t>A/P</t>
  </si>
  <si>
    <t>Accrued Expences</t>
  </si>
  <si>
    <t>Deferred Revenue</t>
  </si>
  <si>
    <t>Short Term Debt</t>
  </si>
  <si>
    <t>NCL</t>
  </si>
  <si>
    <t>LTD</t>
  </si>
  <si>
    <t>ONCL</t>
  </si>
  <si>
    <t>Total Liabilities</t>
  </si>
  <si>
    <t>Shareholders Equity</t>
  </si>
  <si>
    <t>A-L</t>
  </si>
  <si>
    <t>Model NI</t>
  </si>
  <si>
    <t xml:space="preserve">Net Income </t>
  </si>
  <si>
    <t>Buffets Return</t>
  </si>
  <si>
    <t>Additions to content assets</t>
  </si>
  <si>
    <t>Chante in content liabilities</t>
  </si>
  <si>
    <t>Amortization</t>
  </si>
  <si>
    <t>Depriciation</t>
  </si>
  <si>
    <t>Compensatioons</t>
  </si>
  <si>
    <t xml:space="preserve">Foreign Currency remeasurement loss </t>
  </si>
  <si>
    <t>Other non cash assets</t>
  </si>
  <si>
    <t>D/T</t>
  </si>
  <si>
    <t>D/R</t>
  </si>
  <si>
    <t>ONCAL</t>
  </si>
  <si>
    <t>CFFO</t>
  </si>
  <si>
    <t>CFFI</t>
  </si>
  <si>
    <t>FCF</t>
  </si>
  <si>
    <t>Accrued expences</t>
  </si>
  <si>
    <t>Operating Income</t>
  </si>
  <si>
    <t>Operating Margin</t>
  </si>
  <si>
    <t>Q224</t>
  </si>
  <si>
    <t>Q324</t>
  </si>
  <si>
    <t>Q424</t>
  </si>
  <si>
    <t>Q125</t>
  </si>
  <si>
    <t>EMEA(Europe, Middle East &amp; Africa)</t>
  </si>
  <si>
    <t>LATAM</t>
  </si>
  <si>
    <t>APAC(Asia-Pacific)</t>
  </si>
  <si>
    <t>UCAN(US&amp;Canada)</t>
  </si>
  <si>
    <t>Paid Memberships</t>
  </si>
  <si>
    <t>(In Millions)</t>
  </si>
  <si>
    <t>QoQ Growth</t>
  </si>
  <si>
    <t xml:space="preserve">Comparison Revenue Rate </t>
  </si>
  <si>
    <t>R&amp;D/Revenue</t>
  </si>
  <si>
    <t>Maturity</t>
  </si>
  <si>
    <t>Discount Rate</t>
  </si>
  <si>
    <t>NPV</t>
  </si>
  <si>
    <t>Model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</si>
</sst>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0" fontId="2" fillId="0" borderId="0" xfId="1"/>
    <xf numFmtId="0" fontId="1" fillId="0" borderId="0" xfId="0" applyFont="1"/>
    <xf numFmtId="3" fontId="1" fillId="0" borderId="0" xfId="0" applyNumberFormat="1" applyFont="1"/>
    <xf numFmtId="2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3" fontId="3" fillId="0" borderId="0" xfId="0" applyNumberFormat="1" applyFont="1"/>
    <xf numFmtId="0" fontId="4" fillId="0" borderId="0" xfId="0" applyFont="1"/>
    <xf numFmtId="9" fontId="4" fillId="0" borderId="0" xfId="0" applyNumberFormat="1" applyFont="1"/>
    <xf numFmtId="3" fontId="4" fillId="0" borderId="0" xfId="0" applyNumberFormat="1" applyFont="1"/>
    <xf numFmtId="0" fontId="3" fillId="0" borderId="0" xfId="0" applyFont="1"/>
    <xf numFmtId="16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54</xdr:row>
      <xdr:rowOff>180975</xdr:rowOff>
    </xdr:from>
    <xdr:to>
      <xdr:col>15</xdr:col>
      <xdr:colOff>19050</xdr:colOff>
      <xdr:row>101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5AA33F3-8A82-C8A5-1613-8C0940AA659E}"/>
            </a:ext>
          </a:extLst>
        </xdr:cNvPr>
        <xdr:cNvCxnSpPr/>
      </xdr:nvCxnSpPr>
      <xdr:spPr>
        <a:xfrm flipH="1" flipV="1">
          <a:off x="12172950" y="10467975"/>
          <a:ext cx="28575" cy="7620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9525</xdr:colOff>
      <xdr:row>0</xdr:row>
      <xdr:rowOff>19050</xdr:rowOff>
    </xdr:from>
    <xdr:to>
      <xdr:col>24</xdr:col>
      <xdr:colOff>28575</xdr:colOff>
      <xdr:row>29</xdr:row>
      <xdr:rowOff>38100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B3BBA5EE-4125-D000-39E4-2256ED9B6341}"/>
            </a:ext>
          </a:extLst>
        </xdr:cNvPr>
        <xdr:cNvCxnSpPr/>
      </xdr:nvCxnSpPr>
      <xdr:spPr>
        <a:xfrm>
          <a:off x="16497300" y="19050"/>
          <a:ext cx="19050" cy="5543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</xdr:colOff>
      <xdr:row>0</xdr:row>
      <xdr:rowOff>9525</xdr:rowOff>
    </xdr:from>
    <xdr:to>
      <xdr:col>15</xdr:col>
      <xdr:colOff>19050</xdr:colOff>
      <xdr:row>30</xdr:row>
      <xdr:rowOff>38100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929C699-EFAE-D2ED-B7C5-66464D53864E}"/>
            </a:ext>
          </a:extLst>
        </xdr:cNvPr>
        <xdr:cNvCxnSpPr/>
      </xdr:nvCxnSpPr>
      <xdr:spPr>
        <a:xfrm>
          <a:off x="12201525" y="9525"/>
          <a:ext cx="0" cy="57435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I11" sqref="I11"/>
    </sheetView>
  </sheetViews>
  <sheetFormatPr defaultRowHeight="15" x14ac:dyDescent="0.25"/>
  <cols>
    <col min="9" max="16384" width="9.140625" style="1"/>
  </cols>
  <sheetData>
    <row r="1" spans="8:9" customFormat="1" x14ac:dyDescent="0.25"/>
    <row r="2" spans="8:9" customFormat="1" x14ac:dyDescent="0.25"/>
    <row r="3" spans="8:9" customFormat="1" x14ac:dyDescent="0.25"/>
    <row r="4" spans="8:9" customFormat="1" x14ac:dyDescent="0.25"/>
    <row r="5" spans="8:9" customFormat="1" x14ac:dyDescent="0.25">
      <c r="H5" t="s">
        <v>0</v>
      </c>
      <c r="I5" s="1">
        <v>635.66999999999996</v>
      </c>
    </row>
    <row r="6" spans="8:9" customFormat="1" x14ac:dyDescent="0.25">
      <c r="H6" t="s">
        <v>1</v>
      </c>
      <c r="I6" s="1">
        <v>441.8</v>
      </c>
    </row>
    <row r="7" spans="8:9" x14ac:dyDescent="0.25">
      <c r="H7" t="s">
        <v>2</v>
      </c>
      <c r="I7" s="1">
        <f>I5*I6</f>
        <v>280839.00599999999</v>
      </c>
    </row>
    <row r="8" spans="8:9" x14ac:dyDescent="0.25">
      <c r="H8" t="s">
        <v>3</v>
      </c>
      <c r="I8" s="1">
        <f>7024.766+20.973</f>
        <v>7045.7389999999996</v>
      </c>
    </row>
    <row r="9" spans="8:9" x14ac:dyDescent="0.25">
      <c r="H9" t="s">
        <v>4</v>
      </c>
      <c r="I9" s="1">
        <f>798.936+13217.038</f>
        <v>14015.974</v>
      </c>
    </row>
    <row r="10" spans="8:9" x14ac:dyDescent="0.25">
      <c r="H10" t="s">
        <v>6</v>
      </c>
      <c r="I10" s="1">
        <f>+I7-I8+I9</f>
        <v>287809.24099999998</v>
      </c>
    </row>
    <row r="11" spans="8:9" x14ac:dyDescent="0.25">
      <c r="H11" t="s">
        <v>5</v>
      </c>
      <c r="I11" s="1">
        <f>+I8-I9</f>
        <v>-6970.2350000000006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96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14" sqref="O14"/>
    </sheetView>
  </sheetViews>
  <sheetFormatPr defaultRowHeight="15" x14ac:dyDescent="0.25"/>
  <cols>
    <col min="1" max="1" width="17.85546875" bestFit="1" customWidth="1"/>
    <col min="2" max="2" width="35.85546875" style="1" bestFit="1" customWidth="1"/>
    <col min="3" max="3" width="16.85546875" style="1" bestFit="1" customWidth="1"/>
    <col min="4" max="8" width="9.140625" style="1"/>
    <col min="9" max="9" width="10.85546875" style="1" bestFit="1" customWidth="1"/>
    <col min="10" max="14" width="9.140625" style="1"/>
    <col min="15" max="15" width="9.85546875" style="1" bestFit="1" customWidth="1"/>
    <col min="16" max="22" width="9.140625" style="1"/>
    <col min="23" max="23" width="9.140625" style="11"/>
    <col min="24" max="46" width="9.140625" style="1"/>
    <col min="47" max="47" width="12.85546875" style="1" customWidth="1"/>
    <col min="48" max="48" width="11.5703125" style="1" bestFit="1" customWidth="1"/>
    <col min="49" max="16384" width="9.140625" style="1"/>
  </cols>
  <sheetData>
    <row r="1" spans="1:174" customFormat="1" x14ac:dyDescent="0.25">
      <c r="A1" s="2" t="s">
        <v>7</v>
      </c>
      <c r="W1" s="9"/>
    </row>
    <row r="2" spans="1:174" customFormat="1" x14ac:dyDescent="0.25">
      <c r="A2" t="s">
        <v>84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s="1" t="s">
        <v>75</v>
      </c>
      <c r="Q2" t="s">
        <v>76</v>
      </c>
      <c r="R2" t="s">
        <v>77</v>
      </c>
      <c r="S2" t="s">
        <v>78</v>
      </c>
      <c r="V2">
        <v>2021</v>
      </c>
      <c r="W2" s="9">
        <f>+V2+1</f>
        <v>2022</v>
      </c>
      <c r="X2">
        <f t="shared" ref="X2:AO2" si="0">+W2+1</f>
        <v>2023</v>
      </c>
      <c r="Y2">
        <f t="shared" si="0"/>
        <v>2024</v>
      </c>
      <c r="Z2">
        <f t="shared" si="0"/>
        <v>2025</v>
      </c>
      <c r="AA2">
        <f t="shared" si="0"/>
        <v>2026</v>
      </c>
      <c r="AB2">
        <f t="shared" si="0"/>
        <v>2027</v>
      </c>
      <c r="AC2">
        <f t="shared" si="0"/>
        <v>2028</v>
      </c>
      <c r="AD2">
        <f t="shared" si="0"/>
        <v>2029</v>
      </c>
      <c r="AE2">
        <f t="shared" si="0"/>
        <v>2030</v>
      </c>
      <c r="AF2">
        <f t="shared" si="0"/>
        <v>2031</v>
      </c>
      <c r="AG2">
        <f t="shared" si="0"/>
        <v>2032</v>
      </c>
      <c r="AH2">
        <f t="shared" si="0"/>
        <v>2033</v>
      </c>
      <c r="AI2">
        <f t="shared" si="0"/>
        <v>2034</v>
      </c>
      <c r="AJ2">
        <f t="shared" si="0"/>
        <v>2035</v>
      </c>
      <c r="AK2">
        <f t="shared" si="0"/>
        <v>2036</v>
      </c>
      <c r="AL2">
        <f t="shared" si="0"/>
        <v>2037</v>
      </c>
      <c r="AM2">
        <f t="shared" si="0"/>
        <v>2038</v>
      </c>
      <c r="AN2">
        <f t="shared" si="0"/>
        <v>2039</v>
      </c>
      <c r="AO2">
        <f t="shared" si="0"/>
        <v>2040</v>
      </c>
    </row>
    <row r="3" spans="1:174" s="4" customFormat="1" x14ac:dyDescent="0.25">
      <c r="A3" s="3"/>
      <c r="B3" s="3" t="s">
        <v>8</v>
      </c>
      <c r="C3" s="4">
        <v>7163.2</v>
      </c>
      <c r="D3" s="4">
        <v>7341</v>
      </c>
      <c r="E3" s="4">
        <v>7483</v>
      </c>
      <c r="F3" s="4">
        <v>7709</v>
      </c>
      <c r="G3" s="4">
        <v>7867</v>
      </c>
      <c r="H3" s="4">
        <v>7970.1409999999996</v>
      </c>
      <c r="I3" s="4">
        <v>7925.5889999999999</v>
      </c>
      <c r="J3" s="4">
        <v>7852</v>
      </c>
      <c r="K3" s="4">
        <v>8161.5029999999997</v>
      </c>
      <c r="L3" s="4">
        <v>8187.3010000000004</v>
      </c>
      <c r="M3" s="4">
        <v>8541.6679999999997</v>
      </c>
      <c r="N3" s="4">
        <v>8832</v>
      </c>
      <c r="O3" s="4">
        <v>9370.44</v>
      </c>
      <c r="P3" s="4">
        <v>9491</v>
      </c>
      <c r="Q3" s="4">
        <f>+P3*1.04</f>
        <v>9870.6400000000012</v>
      </c>
      <c r="R3" s="4">
        <f t="shared" ref="R3:S3" si="1">+Q3*1.04</f>
        <v>10265.465600000001</v>
      </c>
      <c r="S3" s="4">
        <f t="shared" si="1"/>
        <v>10676.084224000002</v>
      </c>
      <c r="V3" s="4">
        <f>SUM(C3:F3)</f>
        <v>29696.2</v>
      </c>
      <c r="W3" s="8">
        <f>SUM(G3:J3)</f>
        <v>31614.73</v>
      </c>
      <c r="X3" s="4">
        <f>SUM(K3:N3)</f>
        <v>33722.472000000002</v>
      </c>
      <c r="Y3" s="8">
        <f>SUM(O3:R3)</f>
        <v>38997.545600000005</v>
      </c>
      <c r="Z3" s="4">
        <f>Y3*1.12</f>
        <v>43677.251072000006</v>
      </c>
      <c r="AA3" s="4">
        <f t="shared" ref="AA3:AD3" si="2">Z3*1.12</f>
        <v>48918.521200640011</v>
      </c>
      <c r="AB3" s="4">
        <f t="shared" si="2"/>
        <v>54788.743744716819</v>
      </c>
      <c r="AC3" s="4">
        <f t="shared" si="2"/>
        <v>61363.392994082846</v>
      </c>
      <c r="AD3" s="4">
        <f t="shared" si="2"/>
        <v>68727.000153372792</v>
      </c>
      <c r="AE3" s="4">
        <f>AD3*1.05</f>
        <v>72163.350161041439</v>
      </c>
      <c r="AF3" s="4">
        <f t="shared" ref="AF3:AO3" si="3">AE3*1.05</f>
        <v>75771.517669093519</v>
      </c>
      <c r="AG3" s="4">
        <f t="shared" si="3"/>
        <v>79560.093552548191</v>
      </c>
      <c r="AH3" s="4">
        <f t="shared" si="3"/>
        <v>83538.098230175601</v>
      </c>
      <c r="AI3" s="4">
        <f t="shared" si="3"/>
        <v>87715.003141684385</v>
      </c>
      <c r="AJ3" s="4">
        <f t="shared" si="3"/>
        <v>92100.753298768614</v>
      </c>
      <c r="AK3" s="4">
        <f t="shared" si="3"/>
        <v>96705.790963707055</v>
      </c>
      <c r="AL3" s="4">
        <f t="shared" si="3"/>
        <v>101541.08051189242</v>
      </c>
      <c r="AM3" s="4">
        <f t="shared" si="3"/>
        <v>106618.13453748704</v>
      </c>
      <c r="AN3" s="4">
        <f t="shared" si="3"/>
        <v>111949.0412643614</v>
      </c>
      <c r="AO3" s="4">
        <f t="shared" si="3"/>
        <v>117546.49332757948</v>
      </c>
      <c r="AP3" s="4">
        <f>AO3*1.01</f>
        <v>118721.95826085527</v>
      </c>
      <c r="AQ3" s="4">
        <f t="shared" ref="AQ3:CG3" si="4">AP3*1.01</f>
        <v>119909.17784346383</v>
      </c>
      <c r="AR3" s="4">
        <f t="shared" si="4"/>
        <v>121108.26962189846</v>
      </c>
      <c r="AS3" s="4">
        <f t="shared" si="4"/>
        <v>122319.35231811745</v>
      </c>
      <c r="AT3" s="4">
        <f t="shared" si="4"/>
        <v>123542.54584129863</v>
      </c>
      <c r="AU3" s="4">
        <f t="shared" si="4"/>
        <v>124777.97129971161</v>
      </c>
      <c r="AV3" s="4">
        <f t="shared" si="4"/>
        <v>126025.75101270873</v>
      </c>
      <c r="AW3" s="4">
        <f t="shared" si="4"/>
        <v>127286.00852283582</v>
      </c>
      <c r="AX3" s="4">
        <f t="shared" si="4"/>
        <v>128558.86860806418</v>
      </c>
      <c r="AY3" s="4">
        <f t="shared" si="4"/>
        <v>129844.45729414483</v>
      </c>
      <c r="AZ3" s="4">
        <f t="shared" si="4"/>
        <v>131142.90186708627</v>
      </c>
      <c r="BA3" s="4">
        <f t="shared" si="4"/>
        <v>132454.33088575714</v>
      </c>
      <c r="BB3" s="4">
        <f t="shared" si="4"/>
        <v>133778.87419461471</v>
      </c>
      <c r="BC3" s="4">
        <f t="shared" si="4"/>
        <v>135116.66293656087</v>
      </c>
      <c r="BD3" s="4">
        <f t="shared" si="4"/>
        <v>136467.82956592648</v>
      </c>
      <c r="BE3" s="4">
        <f t="shared" si="4"/>
        <v>137832.50786158576</v>
      </c>
      <c r="BF3" s="4">
        <f t="shared" si="4"/>
        <v>139210.83294020162</v>
      </c>
      <c r="BG3" s="4">
        <f t="shared" si="4"/>
        <v>140602.94126960365</v>
      </c>
      <c r="BH3" s="4">
        <f t="shared" si="4"/>
        <v>142008.9706822997</v>
      </c>
      <c r="BI3" s="4">
        <f t="shared" si="4"/>
        <v>143429.06038912269</v>
      </c>
      <c r="BJ3" s="4">
        <f t="shared" si="4"/>
        <v>144863.35099301391</v>
      </c>
      <c r="BK3" s="4">
        <f t="shared" si="4"/>
        <v>146311.98450294405</v>
      </c>
      <c r="BL3" s="4">
        <f t="shared" si="4"/>
        <v>147775.10434797348</v>
      </c>
      <c r="BM3" s="4">
        <f t="shared" si="4"/>
        <v>149252.85539145322</v>
      </c>
      <c r="BN3" s="4">
        <f t="shared" si="4"/>
        <v>150745.38394536776</v>
      </c>
      <c r="BO3" s="4">
        <f t="shared" si="4"/>
        <v>152252.83778482143</v>
      </c>
      <c r="BP3" s="4">
        <f t="shared" si="4"/>
        <v>153775.36616266964</v>
      </c>
      <c r="BQ3" s="4">
        <f t="shared" si="4"/>
        <v>155313.11982429633</v>
      </c>
      <c r="BR3" s="4">
        <f t="shared" si="4"/>
        <v>156866.25102253931</v>
      </c>
      <c r="BS3" s="4">
        <f t="shared" si="4"/>
        <v>158434.91353276471</v>
      </c>
      <c r="BT3" s="4">
        <f t="shared" si="4"/>
        <v>160019.26266809236</v>
      </c>
      <c r="BU3" s="4">
        <f t="shared" si="4"/>
        <v>161619.45529477327</v>
      </c>
      <c r="BV3" s="4">
        <f t="shared" si="4"/>
        <v>163235.64984772101</v>
      </c>
      <c r="BW3" s="4">
        <f t="shared" si="4"/>
        <v>164868.00634619824</v>
      </c>
      <c r="BX3" s="4">
        <f t="shared" si="4"/>
        <v>166516.68640966021</v>
      </c>
      <c r="BY3" s="4">
        <f t="shared" si="4"/>
        <v>168181.8532737568</v>
      </c>
      <c r="BZ3" s="4">
        <f t="shared" si="4"/>
        <v>169863.67180649439</v>
      </c>
      <c r="CA3" s="4">
        <f t="shared" si="4"/>
        <v>171562.30852455934</v>
      </c>
      <c r="CB3" s="4">
        <f t="shared" si="4"/>
        <v>173277.93160980495</v>
      </c>
      <c r="CC3" s="4">
        <f t="shared" si="4"/>
        <v>175010.710925903</v>
      </c>
      <c r="CD3" s="4">
        <f t="shared" si="4"/>
        <v>176760.81803516202</v>
      </c>
      <c r="CE3" s="4">
        <f t="shared" si="4"/>
        <v>178528.42621551364</v>
      </c>
      <c r="CF3" s="4">
        <f t="shared" si="4"/>
        <v>180313.71047766876</v>
      </c>
      <c r="CG3" s="4">
        <f t="shared" si="4"/>
        <v>182116.84758244545</v>
      </c>
    </row>
    <row r="4" spans="1:174" x14ac:dyDescent="0.25">
      <c r="B4" t="s">
        <v>9</v>
      </c>
      <c r="C4" s="1">
        <v>3868.5</v>
      </c>
      <c r="D4" s="1">
        <v>4018</v>
      </c>
      <c r="E4" s="1">
        <v>4206</v>
      </c>
      <c r="F4" s="1">
        <v>5239</v>
      </c>
      <c r="G4" s="1">
        <v>4284</v>
      </c>
      <c r="H4" s="1">
        <v>4690.7550000000001</v>
      </c>
      <c r="I4" s="1">
        <v>4788.665</v>
      </c>
      <c r="J4" s="1">
        <v>5404</v>
      </c>
      <c r="K4" s="1">
        <v>4803.625</v>
      </c>
      <c r="L4" s="1">
        <v>4673.47</v>
      </c>
      <c r="M4" s="1">
        <v>4930.7879999999996</v>
      </c>
      <c r="N4" s="1">
        <v>5307</v>
      </c>
      <c r="O4" s="1">
        <v>4977.0730000000003</v>
      </c>
      <c r="P4" s="1">
        <f>+P3*0.58</f>
        <v>5504.78</v>
      </c>
      <c r="Q4" s="1">
        <f t="shared" ref="Q4:S4" si="5">+Q3*0.58</f>
        <v>5724.9712</v>
      </c>
      <c r="R4" s="1">
        <f t="shared" si="5"/>
        <v>5953.9700480000001</v>
      </c>
      <c r="S4" s="1">
        <f t="shared" si="5"/>
        <v>6192.1288499200009</v>
      </c>
      <c r="V4" s="1">
        <f>SUM(C4:F4)</f>
        <v>17331.5</v>
      </c>
      <c r="W4" s="11">
        <f t="shared" ref="W4:W14" si="6">SUM(G4:J4)</f>
        <v>19167.420000000002</v>
      </c>
      <c r="X4" s="11">
        <f t="shared" ref="X4:Z14" si="7">SUM(K4:N4)</f>
        <v>19714.883000000002</v>
      </c>
      <c r="Y4" s="11">
        <f t="shared" ref="Y4:Y14" si="8">SUM(O4:R4)</f>
        <v>22160.794247999998</v>
      </c>
      <c r="Z4" s="1">
        <f>+Z3*0.59</f>
        <v>25769.578132480001</v>
      </c>
      <c r="AA4" s="1">
        <f t="shared" ref="AA4:AO4" si="9">+AA3*0.59</f>
        <v>28861.927508377605</v>
      </c>
      <c r="AB4" s="1">
        <f t="shared" si="9"/>
        <v>32325.35880938292</v>
      </c>
      <c r="AC4" s="1">
        <f t="shared" si="9"/>
        <v>36204.401866508881</v>
      </c>
      <c r="AD4" s="1">
        <f t="shared" si="9"/>
        <v>40548.930090489943</v>
      </c>
      <c r="AE4" s="1">
        <f t="shared" si="9"/>
        <v>42576.376595014444</v>
      </c>
      <c r="AF4" s="1">
        <f t="shared" si="9"/>
        <v>44705.195424765174</v>
      </c>
      <c r="AG4" s="1">
        <f t="shared" si="9"/>
        <v>46940.45519600343</v>
      </c>
      <c r="AH4" s="1">
        <f t="shared" si="9"/>
        <v>49287.477955803603</v>
      </c>
      <c r="AI4" s="1">
        <f t="shared" si="9"/>
        <v>51751.851853593784</v>
      </c>
      <c r="AJ4" s="1">
        <f t="shared" si="9"/>
        <v>54339.444446273483</v>
      </c>
      <c r="AK4" s="1">
        <f t="shared" si="9"/>
        <v>57056.416668587161</v>
      </c>
      <c r="AL4" s="1">
        <f t="shared" si="9"/>
        <v>59909.23750201652</v>
      </c>
      <c r="AM4" s="1">
        <f t="shared" si="9"/>
        <v>62904.699377117351</v>
      </c>
      <c r="AN4" s="1">
        <f t="shared" si="9"/>
        <v>66049.934345973219</v>
      </c>
      <c r="AO4" s="1">
        <f t="shared" si="9"/>
        <v>69352.431063271884</v>
      </c>
      <c r="AP4" s="1">
        <f>+AP3*0.65</f>
        <v>77169.272869555934</v>
      </c>
      <c r="AQ4" s="1">
        <f t="shared" ref="AQ4:CG4" si="10">+AQ3*0.65</f>
        <v>77940.965598251496</v>
      </c>
      <c r="AR4" s="1">
        <f t="shared" si="10"/>
        <v>78720.375254234008</v>
      </c>
      <c r="AS4" s="1">
        <f t="shared" si="10"/>
        <v>79507.579006776345</v>
      </c>
      <c r="AT4" s="1">
        <f t="shared" si="10"/>
        <v>80302.654796844115</v>
      </c>
      <c r="AU4" s="1">
        <f t="shared" si="10"/>
        <v>81105.681344812547</v>
      </c>
      <c r="AV4" s="1">
        <f t="shared" si="10"/>
        <v>81916.738158260676</v>
      </c>
      <c r="AW4" s="1">
        <f t="shared" si="10"/>
        <v>82735.905539843283</v>
      </c>
      <c r="AX4" s="1">
        <f t="shared" si="10"/>
        <v>83563.264595241722</v>
      </c>
      <c r="AY4" s="1">
        <f t="shared" si="10"/>
        <v>84398.897241194136</v>
      </c>
      <c r="AZ4" s="1">
        <f t="shared" si="10"/>
        <v>85242.886213606078</v>
      </c>
      <c r="BA4" s="1">
        <f t="shared" si="10"/>
        <v>86095.315075742139</v>
      </c>
      <c r="BB4" s="1">
        <f t="shared" si="10"/>
        <v>86956.268226499567</v>
      </c>
      <c r="BC4" s="1">
        <f t="shared" si="10"/>
        <v>87825.830908764561</v>
      </c>
      <c r="BD4" s="1">
        <f t="shared" si="10"/>
        <v>88704.089217852219</v>
      </c>
      <c r="BE4" s="1">
        <f t="shared" si="10"/>
        <v>89591.130110030746</v>
      </c>
      <c r="BF4" s="1">
        <f t="shared" si="10"/>
        <v>90487.041411131053</v>
      </c>
      <c r="BG4" s="1">
        <f t="shared" si="10"/>
        <v>91391.91182524238</v>
      </c>
      <c r="BH4" s="1">
        <f t="shared" si="10"/>
        <v>92305.830943494802</v>
      </c>
      <c r="BI4" s="1">
        <f t="shared" si="10"/>
        <v>93228.889252929759</v>
      </c>
      <c r="BJ4" s="1">
        <f t="shared" si="10"/>
        <v>94161.178145459053</v>
      </c>
      <c r="BK4" s="1">
        <f t="shared" si="10"/>
        <v>95102.78992691364</v>
      </c>
      <c r="BL4" s="1">
        <f t="shared" si="10"/>
        <v>96053.817826182771</v>
      </c>
      <c r="BM4" s="1">
        <f t="shared" si="10"/>
        <v>97014.356004444606</v>
      </c>
      <c r="BN4" s="1">
        <f t="shared" si="10"/>
        <v>97984.499564489044</v>
      </c>
      <c r="BO4" s="1">
        <f t="shared" si="10"/>
        <v>98964.344560133934</v>
      </c>
      <c r="BP4" s="1">
        <f t="shared" si="10"/>
        <v>99953.988005735271</v>
      </c>
      <c r="BQ4" s="1">
        <f t="shared" si="10"/>
        <v>100953.52788579262</v>
      </c>
      <c r="BR4" s="1">
        <f t="shared" si="10"/>
        <v>101963.06316465055</v>
      </c>
      <c r="BS4" s="1">
        <f t="shared" si="10"/>
        <v>102982.69379629707</v>
      </c>
      <c r="BT4" s="1">
        <f t="shared" si="10"/>
        <v>104012.52073426003</v>
      </c>
      <c r="BU4" s="1">
        <f t="shared" si="10"/>
        <v>105052.64594160263</v>
      </c>
      <c r="BV4" s="1">
        <f t="shared" si="10"/>
        <v>106103.17240101866</v>
      </c>
      <c r="BW4" s="1">
        <f t="shared" si="10"/>
        <v>107164.20412502886</v>
      </c>
      <c r="BX4" s="1">
        <f t="shared" si="10"/>
        <v>108235.84616627914</v>
      </c>
      <c r="BY4" s="1">
        <f t="shared" si="10"/>
        <v>109318.20462794193</v>
      </c>
      <c r="BZ4" s="1">
        <f t="shared" si="10"/>
        <v>110411.38667422136</v>
      </c>
      <c r="CA4" s="1">
        <f t="shared" si="10"/>
        <v>111515.50054096358</v>
      </c>
      <c r="CB4" s="1">
        <f t="shared" si="10"/>
        <v>112630.65554637322</v>
      </c>
      <c r="CC4" s="1">
        <f t="shared" si="10"/>
        <v>113756.96210183695</v>
      </c>
      <c r="CD4" s="1">
        <f t="shared" si="10"/>
        <v>114894.53172285532</v>
      </c>
      <c r="CE4" s="1">
        <f t="shared" si="10"/>
        <v>116043.47704008388</v>
      </c>
      <c r="CF4" s="1">
        <f t="shared" si="10"/>
        <v>117203.9118104847</v>
      </c>
      <c r="CG4" s="1">
        <f t="shared" si="10"/>
        <v>118375.95092858955</v>
      </c>
    </row>
    <row r="5" spans="1:174" x14ac:dyDescent="0.25">
      <c r="B5" t="s">
        <v>26</v>
      </c>
      <c r="C5" s="1">
        <f t="shared" ref="C5:N5" si="11">+C3-C4</f>
        <v>3294.7</v>
      </c>
      <c r="D5" s="1">
        <f t="shared" si="11"/>
        <v>3323</v>
      </c>
      <c r="E5" s="1">
        <f t="shared" si="11"/>
        <v>3277</v>
      </c>
      <c r="F5" s="1">
        <f t="shared" si="11"/>
        <v>2470</v>
      </c>
      <c r="G5" s="1">
        <f t="shared" si="11"/>
        <v>3583</v>
      </c>
      <c r="H5" s="1">
        <f t="shared" si="11"/>
        <v>3279.3859999999995</v>
      </c>
      <c r="I5" s="1">
        <f t="shared" si="11"/>
        <v>3136.924</v>
      </c>
      <c r="J5" s="1">
        <f t="shared" si="11"/>
        <v>2448</v>
      </c>
      <c r="K5" s="1">
        <f t="shared" si="11"/>
        <v>3357.8779999999997</v>
      </c>
      <c r="L5" s="1">
        <f t="shared" si="11"/>
        <v>3513.8310000000001</v>
      </c>
      <c r="M5" s="1">
        <f t="shared" si="11"/>
        <v>3610.88</v>
      </c>
      <c r="N5" s="1">
        <f t="shared" si="11"/>
        <v>3525</v>
      </c>
      <c r="O5" s="1">
        <f>+O3-O4</f>
        <v>4393.3670000000002</v>
      </c>
      <c r="P5" s="1">
        <f>+P3-P4</f>
        <v>3986.2200000000003</v>
      </c>
      <c r="Q5" s="1">
        <f>+Q3-Q4</f>
        <v>4145.6688000000013</v>
      </c>
      <c r="R5" s="1">
        <f t="shared" ref="R5:S5" si="12">+R3-R4</f>
        <v>4311.4955520000012</v>
      </c>
      <c r="S5" s="1">
        <f t="shared" si="12"/>
        <v>4483.9553740800011</v>
      </c>
      <c r="V5" s="1">
        <f t="shared" ref="V5:V16" si="13">SUM(C5:F5)</f>
        <v>12364.7</v>
      </c>
      <c r="W5" s="11">
        <f t="shared" si="6"/>
        <v>12447.31</v>
      </c>
      <c r="X5" s="11">
        <f t="shared" si="7"/>
        <v>14007.589</v>
      </c>
      <c r="Y5" s="11">
        <f t="shared" si="8"/>
        <v>16836.751352000003</v>
      </c>
      <c r="Z5" s="1">
        <f>Z3-Z4</f>
        <v>17907.672939520005</v>
      </c>
      <c r="AA5" s="1">
        <f t="shared" ref="AA5:AO5" si="14">AA3-AA4</f>
        <v>20056.593692262406</v>
      </c>
      <c r="AB5" s="1">
        <f t="shared" si="14"/>
        <v>22463.384935333899</v>
      </c>
      <c r="AC5" s="1">
        <f t="shared" si="14"/>
        <v>25158.991127573965</v>
      </c>
      <c r="AD5" s="1">
        <f t="shared" si="14"/>
        <v>28178.070062882849</v>
      </c>
      <c r="AE5" s="1">
        <f t="shared" si="14"/>
        <v>29586.973566026994</v>
      </c>
      <c r="AF5" s="1">
        <f t="shared" si="14"/>
        <v>31066.322244328345</v>
      </c>
      <c r="AG5" s="1">
        <f t="shared" si="14"/>
        <v>32619.638356544761</v>
      </c>
      <c r="AH5" s="1">
        <f t="shared" si="14"/>
        <v>34250.620274371999</v>
      </c>
      <c r="AI5" s="1">
        <f t="shared" si="14"/>
        <v>35963.151288090601</v>
      </c>
      <c r="AJ5" s="1">
        <f t="shared" si="14"/>
        <v>37761.308852495131</v>
      </c>
      <c r="AK5" s="1">
        <f t="shared" si="14"/>
        <v>39649.374295119895</v>
      </c>
      <c r="AL5" s="1">
        <f t="shared" si="14"/>
        <v>41631.843009875898</v>
      </c>
      <c r="AM5" s="1">
        <f t="shared" si="14"/>
        <v>43713.435160369692</v>
      </c>
      <c r="AN5" s="1">
        <f t="shared" si="14"/>
        <v>45899.106918388177</v>
      </c>
      <c r="AO5" s="1">
        <f t="shared" si="14"/>
        <v>48194.062264307591</v>
      </c>
    </row>
    <row r="6" spans="1:174" x14ac:dyDescent="0.25">
      <c r="B6" t="s">
        <v>10</v>
      </c>
      <c r="C6" s="1">
        <v>512.5</v>
      </c>
      <c r="D6" s="1">
        <v>603.9</v>
      </c>
      <c r="E6" s="1">
        <v>635</v>
      </c>
      <c r="F6" s="1">
        <v>792</v>
      </c>
      <c r="G6" s="1">
        <v>556</v>
      </c>
      <c r="H6" s="1">
        <v>574.96</v>
      </c>
      <c r="I6" s="1">
        <v>567.95399999999995</v>
      </c>
      <c r="J6" s="1">
        <v>831</v>
      </c>
      <c r="K6" s="1">
        <v>555.36199999999997</v>
      </c>
      <c r="L6" s="1">
        <v>627.16800000000001</v>
      </c>
      <c r="M6" s="1">
        <v>558.73599999999999</v>
      </c>
      <c r="N6" s="1">
        <v>916</v>
      </c>
      <c r="O6" s="1">
        <v>654.34</v>
      </c>
      <c r="P6" s="1">
        <f>+P3*0.08</f>
        <v>759.28</v>
      </c>
      <c r="Q6" s="1">
        <f>+Q3*0.08</f>
        <v>789.65120000000013</v>
      </c>
      <c r="R6" s="1">
        <f t="shared" ref="R6:S6" si="15">+R3*0.08</f>
        <v>821.23724800000014</v>
      </c>
      <c r="S6" s="1">
        <f t="shared" si="15"/>
        <v>854.08673792000013</v>
      </c>
      <c r="V6" s="1">
        <f t="shared" si="13"/>
        <v>2543.4</v>
      </c>
      <c r="W6" s="11">
        <f t="shared" si="6"/>
        <v>2529.9139999999998</v>
      </c>
      <c r="X6" s="11">
        <f t="shared" si="7"/>
        <v>2657.2660000000001</v>
      </c>
      <c r="Y6" s="11">
        <f t="shared" si="8"/>
        <v>3024.5084480000005</v>
      </c>
      <c r="Z6" s="1">
        <f>Z3*0.08</f>
        <v>3494.1800857600006</v>
      </c>
      <c r="AA6" s="1">
        <f t="shared" ref="AA6:AO6" si="16">AA3*0.08</f>
        <v>3913.4816960512007</v>
      </c>
      <c r="AB6" s="1">
        <f t="shared" si="16"/>
        <v>4383.0994995773453</v>
      </c>
      <c r="AC6" s="1">
        <f t="shared" si="16"/>
        <v>4909.0714395266277</v>
      </c>
      <c r="AD6" s="1">
        <f t="shared" si="16"/>
        <v>5498.1600122698237</v>
      </c>
      <c r="AE6" s="1">
        <f t="shared" si="16"/>
        <v>5773.0680128833155</v>
      </c>
      <c r="AF6" s="1">
        <f t="shared" si="16"/>
        <v>6061.7214135274817</v>
      </c>
      <c r="AG6" s="1">
        <f t="shared" si="16"/>
        <v>6364.807484203855</v>
      </c>
      <c r="AH6" s="1">
        <f t="shared" si="16"/>
        <v>6683.0478584140483</v>
      </c>
      <c r="AI6" s="1">
        <f t="shared" si="16"/>
        <v>7017.2002513347506</v>
      </c>
      <c r="AJ6" s="1">
        <f t="shared" si="16"/>
        <v>7368.0602639014896</v>
      </c>
      <c r="AK6" s="1">
        <f t="shared" si="16"/>
        <v>7736.4632770965645</v>
      </c>
      <c r="AL6" s="1">
        <f t="shared" si="16"/>
        <v>8123.2864409513941</v>
      </c>
      <c r="AM6" s="1">
        <f t="shared" si="16"/>
        <v>8529.4507629989639</v>
      </c>
      <c r="AN6" s="1">
        <f t="shared" si="16"/>
        <v>8955.9233011489123</v>
      </c>
      <c r="AO6" s="1">
        <f t="shared" si="16"/>
        <v>9403.7194662063575</v>
      </c>
    </row>
    <row r="7" spans="1:174" x14ac:dyDescent="0.25">
      <c r="B7" t="s">
        <v>11</v>
      </c>
      <c r="C7" s="1">
        <v>525.20000000000005</v>
      </c>
      <c r="D7" s="1">
        <v>537.29999999999995</v>
      </c>
      <c r="E7" s="1">
        <v>563</v>
      </c>
      <c r="F7" s="1">
        <v>647</v>
      </c>
      <c r="G7" s="1">
        <v>657</v>
      </c>
      <c r="H7" s="1">
        <v>716.846</v>
      </c>
      <c r="I7" s="1">
        <v>662.73900000000003</v>
      </c>
      <c r="J7" s="1">
        <v>673</v>
      </c>
      <c r="K7" s="1">
        <v>687.27</v>
      </c>
      <c r="L7" s="1">
        <v>657.98299999999995</v>
      </c>
      <c r="M7" s="1">
        <v>657.15899999999999</v>
      </c>
      <c r="N7" s="1">
        <v>673</v>
      </c>
      <c r="O7" s="1">
        <v>702.47299999999996</v>
      </c>
      <c r="P7" s="1">
        <f>+P3*0.08</f>
        <v>759.28</v>
      </c>
      <c r="Q7" s="1">
        <f>+Q3*0.08</f>
        <v>789.65120000000013</v>
      </c>
      <c r="R7" s="1">
        <f t="shared" ref="R7:S7" si="17">+R3*0.08</f>
        <v>821.23724800000014</v>
      </c>
      <c r="S7" s="1">
        <f t="shared" si="17"/>
        <v>854.08673792000013</v>
      </c>
      <c r="V7" s="1">
        <f t="shared" si="13"/>
        <v>2272.5</v>
      </c>
      <c r="W7" s="11">
        <f t="shared" si="6"/>
        <v>2709.585</v>
      </c>
      <c r="X7" s="11">
        <f t="shared" si="7"/>
        <v>2675.4119999999998</v>
      </c>
      <c r="Y7" s="11">
        <f t="shared" si="8"/>
        <v>3072.6414480000003</v>
      </c>
      <c r="Z7" s="1">
        <f>Z3*0.08</f>
        <v>3494.1800857600006</v>
      </c>
      <c r="AA7" s="1">
        <f t="shared" ref="AA7:AO7" si="18">AA3*0.08</f>
        <v>3913.4816960512007</v>
      </c>
      <c r="AB7" s="1">
        <f t="shared" si="18"/>
        <v>4383.0994995773453</v>
      </c>
      <c r="AC7" s="1">
        <f t="shared" si="18"/>
        <v>4909.0714395266277</v>
      </c>
      <c r="AD7" s="1">
        <f t="shared" si="18"/>
        <v>5498.1600122698237</v>
      </c>
      <c r="AE7" s="1">
        <f t="shared" si="18"/>
        <v>5773.0680128833155</v>
      </c>
      <c r="AF7" s="1">
        <f t="shared" si="18"/>
        <v>6061.7214135274817</v>
      </c>
      <c r="AG7" s="1">
        <f t="shared" si="18"/>
        <v>6364.807484203855</v>
      </c>
      <c r="AH7" s="1">
        <f t="shared" si="18"/>
        <v>6683.0478584140483</v>
      </c>
      <c r="AI7" s="1">
        <f t="shared" si="18"/>
        <v>7017.2002513347506</v>
      </c>
      <c r="AJ7" s="1">
        <f t="shared" si="18"/>
        <v>7368.0602639014896</v>
      </c>
      <c r="AK7" s="1">
        <f t="shared" si="18"/>
        <v>7736.4632770965645</v>
      </c>
      <c r="AL7" s="1">
        <f t="shared" si="18"/>
        <v>8123.2864409513941</v>
      </c>
      <c r="AM7" s="1">
        <f t="shared" si="18"/>
        <v>8529.4507629989639</v>
      </c>
      <c r="AN7" s="1">
        <f t="shared" si="18"/>
        <v>8955.9233011489123</v>
      </c>
      <c r="AO7" s="1">
        <f t="shared" si="18"/>
        <v>9403.7194662063575</v>
      </c>
    </row>
    <row r="8" spans="1:174" x14ac:dyDescent="0.25">
      <c r="B8" t="s">
        <v>12</v>
      </c>
      <c r="C8" s="1">
        <v>297.10000000000002</v>
      </c>
      <c r="D8" s="1">
        <v>334.8</v>
      </c>
      <c r="E8" s="1">
        <v>321</v>
      </c>
      <c r="F8" s="1">
        <v>397</v>
      </c>
      <c r="G8" s="1">
        <v>398</v>
      </c>
      <c r="H8" s="1">
        <v>409.29700000000003</v>
      </c>
      <c r="I8" s="1">
        <v>373.21300000000002</v>
      </c>
      <c r="J8" s="1">
        <v>392</v>
      </c>
      <c r="K8" s="1">
        <v>392</v>
      </c>
      <c r="L8" s="1">
        <v>401.49700000000001</v>
      </c>
      <c r="M8" s="1">
        <v>478.59100000000001</v>
      </c>
      <c r="N8" s="1">
        <v>439</v>
      </c>
      <c r="O8" s="1">
        <v>404.02</v>
      </c>
      <c r="P8" s="1">
        <f>+O8*1.01</f>
        <v>408.06020000000001</v>
      </c>
      <c r="Q8" s="1">
        <f t="shared" ref="Q8:S8" si="19">+P8*1.01</f>
        <v>412.14080200000001</v>
      </c>
      <c r="R8" s="1">
        <f t="shared" si="19"/>
        <v>416.26221002</v>
      </c>
      <c r="S8" s="1">
        <f t="shared" si="19"/>
        <v>420.42483212019999</v>
      </c>
      <c r="V8" s="1">
        <f t="shared" si="13"/>
        <v>1349.9</v>
      </c>
      <c r="W8" s="11">
        <f t="shared" si="6"/>
        <v>1572.51</v>
      </c>
      <c r="X8" s="11">
        <f t="shared" si="7"/>
        <v>1711.0880000000002</v>
      </c>
      <c r="Y8" s="11">
        <f t="shared" si="8"/>
        <v>1640.4832120199999</v>
      </c>
      <c r="Z8" s="1">
        <f>+Y8*1.01</f>
        <v>1656.8880441402</v>
      </c>
      <c r="AA8" s="1">
        <f t="shared" ref="AA8:AO8" si="20">+Z8*1.01</f>
        <v>1673.4569245816019</v>
      </c>
      <c r="AB8" s="1">
        <f t="shared" si="20"/>
        <v>1690.1914938274181</v>
      </c>
      <c r="AC8" s="1">
        <f t="shared" si="20"/>
        <v>1707.0934087656922</v>
      </c>
      <c r="AD8" s="1">
        <f t="shared" si="20"/>
        <v>1724.1643428533491</v>
      </c>
      <c r="AE8" s="1">
        <f t="shared" si="20"/>
        <v>1741.4059862818826</v>
      </c>
      <c r="AF8" s="1">
        <f t="shared" si="20"/>
        <v>1758.8200461447016</v>
      </c>
      <c r="AG8" s="1">
        <f t="shared" si="20"/>
        <v>1776.4082466061486</v>
      </c>
      <c r="AH8" s="1">
        <f t="shared" si="20"/>
        <v>1794.1723290722102</v>
      </c>
      <c r="AI8" s="1">
        <f t="shared" si="20"/>
        <v>1812.1140523629324</v>
      </c>
      <c r="AJ8" s="1">
        <f t="shared" si="20"/>
        <v>1830.2351928865617</v>
      </c>
      <c r="AK8" s="1">
        <f t="shared" si="20"/>
        <v>1848.5375448154273</v>
      </c>
      <c r="AL8" s="1">
        <f t="shared" si="20"/>
        <v>1867.0229202635817</v>
      </c>
      <c r="AM8" s="1">
        <f t="shared" si="20"/>
        <v>1885.6931494662176</v>
      </c>
      <c r="AN8" s="1">
        <f t="shared" si="20"/>
        <v>1904.5500809608798</v>
      </c>
      <c r="AO8" s="1">
        <f t="shared" si="20"/>
        <v>1923.5955817704885</v>
      </c>
    </row>
    <row r="9" spans="1:174" x14ac:dyDescent="0.25">
      <c r="B9" t="s">
        <v>73</v>
      </c>
      <c r="C9" s="1">
        <f>C3-C4-C6-C7-C8</f>
        <v>1959.9</v>
      </c>
      <c r="D9" s="1">
        <f>D3-D4-D6-D7-D8</f>
        <v>1847.0000000000002</v>
      </c>
      <c r="E9" s="1">
        <f>E3-E4-E6-E7-E8</f>
        <v>1758</v>
      </c>
      <c r="F9" s="1">
        <f t="shared" ref="F9:O9" si="21">F3-F4-F6-F7-F8</f>
        <v>634</v>
      </c>
      <c r="G9" s="1">
        <f t="shared" si="21"/>
        <v>1972</v>
      </c>
      <c r="H9" s="1">
        <f t="shared" si="21"/>
        <v>1578.2829999999994</v>
      </c>
      <c r="I9" s="1">
        <f t="shared" si="21"/>
        <v>1533.0180000000003</v>
      </c>
      <c r="J9" s="1">
        <f t="shared" si="21"/>
        <v>552</v>
      </c>
      <c r="K9" s="1">
        <f t="shared" si="21"/>
        <v>1723.2459999999996</v>
      </c>
      <c r="L9" s="1">
        <f t="shared" si="21"/>
        <v>1827.1830000000002</v>
      </c>
      <c r="M9" s="1">
        <f t="shared" si="21"/>
        <v>1916.3940000000002</v>
      </c>
      <c r="N9" s="1">
        <f t="shared" si="21"/>
        <v>1497</v>
      </c>
      <c r="O9" s="1">
        <f t="shared" si="21"/>
        <v>2632.5340000000001</v>
      </c>
      <c r="P9" s="1">
        <f>+P5-P6-P7-P8</f>
        <v>2059.5998000000009</v>
      </c>
      <c r="Q9" s="1">
        <f>+Q5-Q6-Q7-Q8</f>
        <v>2154.2255980000009</v>
      </c>
      <c r="R9" s="1">
        <f t="shared" ref="R9:S9" si="22">+R5-R6-R7-R8</f>
        <v>2252.7588459800004</v>
      </c>
      <c r="S9" s="1">
        <f t="shared" si="22"/>
        <v>2355.3570661198014</v>
      </c>
      <c r="V9" s="1">
        <f t="shared" si="13"/>
        <v>6198.9000000000005</v>
      </c>
      <c r="W9" s="11">
        <f t="shared" si="6"/>
        <v>5635.3009999999995</v>
      </c>
      <c r="X9" s="11">
        <f t="shared" si="7"/>
        <v>6963.8230000000003</v>
      </c>
      <c r="Y9" s="11">
        <f t="shared" si="8"/>
        <v>9099.1182439800032</v>
      </c>
      <c r="Z9" s="1">
        <f>Z5-Z6-Z7-Z8</f>
        <v>9262.4247238598036</v>
      </c>
      <c r="AA9" s="1">
        <f t="shared" ref="AA9:AO9" si="23">AA5-AA6-AA7-AA8</f>
        <v>10556.173375578404</v>
      </c>
      <c r="AB9" s="1">
        <f t="shared" si="23"/>
        <v>12006.994442351788</v>
      </c>
      <c r="AC9" s="1">
        <f t="shared" si="23"/>
        <v>13633.75483975502</v>
      </c>
      <c r="AD9" s="1">
        <f t="shared" si="23"/>
        <v>15457.585695489855</v>
      </c>
      <c r="AE9" s="1">
        <f t="shared" si="23"/>
        <v>16299.43155397848</v>
      </c>
      <c r="AF9" s="1">
        <f t="shared" si="23"/>
        <v>17184.059371128682</v>
      </c>
      <c r="AG9" s="1">
        <f t="shared" si="23"/>
        <v>18113.615141530903</v>
      </c>
      <c r="AH9" s="1">
        <f t="shared" si="23"/>
        <v>19090.352228471693</v>
      </c>
      <c r="AI9" s="1">
        <f t="shared" si="23"/>
        <v>20116.636733058167</v>
      </c>
      <c r="AJ9" s="1">
        <f t="shared" si="23"/>
        <v>21194.953131805589</v>
      </c>
      <c r="AK9" s="1">
        <f t="shared" si="23"/>
        <v>22327.910196111337</v>
      </c>
      <c r="AL9" s="1">
        <f t="shared" si="23"/>
        <v>23518.24720770953</v>
      </c>
      <c r="AM9" s="1">
        <f t="shared" si="23"/>
        <v>24768.840484905551</v>
      </c>
      <c r="AN9" s="1">
        <f t="shared" si="23"/>
        <v>26082.710235129474</v>
      </c>
      <c r="AO9" s="1">
        <f t="shared" si="23"/>
        <v>27463.027750124391</v>
      </c>
    </row>
    <row r="10" spans="1:174" x14ac:dyDescent="0.25">
      <c r="B10" t="s">
        <v>32</v>
      </c>
      <c r="C10" s="1">
        <v>-194.4</v>
      </c>
      <c r="D10" s="1">
        <v>-191.3</v>
      </c>
      <c r="E10" s="1">
        <v>-190</v>
      </c>
      <c r="F10" s="1">
        <v>-189</v>
      </c>
      <c r="G10" s="1">
        <v>-187.5</v>
      </c>
      <c r="H10" s="1">
        <v>-175.45500000000001</v>
      </c>
      <c r="I10" s="1">
        <v>-172.57499999999999</v>
      </c>
      <c r="J10" s="1">
        <v>-170</v>
      </c>
      <c r="K10" s="1">
        <v>-170</v>
      </c>
      <c r="L10" s="1">
        <v>-174.81200000000001</v>
      </c>
      <c r="M10" s="1">
        <v>-175.56299999999999</v>
      </c>
      <c r="N10" s="1">
        <v>-175</v>
      </c>
      <c r="O10" s="1">
        <v>-173.31399999999999</v>
      </c>
      <c r="P10" s="1">
        <v>-173.31399999999999</v>
      </c>
      <c r="Q10" s="1">
        <v>-173.31399999999999</v>
      </c>
      <c r="R10" s="1">
        <v>-173.31399999999999</v>
      </c>
      <c r="S10" s="1">
        <v>-173.31399999999999</v>
      </c>
      <c r="V10" s="1">
        <f t="shared" si="13"/>
        <v>-764.7</v>
      </c>
      <c r="W10" s="11">
        <f t="shared" si="6"/>
        <v>-705.53</v>
      </c>
      <c r="X10" s="11">
        <f t="shared" si="7"/>
        <v>-695.375</v>
      </c>
      <c r="Y10" s="11">
        <f t="shared" si="8"/>
        <v>-693.25599999999997</v>
      </c>
      <c r="Z10" s="11">
        <f t="shared" si="7"/>
        <v>-697.19099999999992</v>
      </c>
      <c r="AA10" s="11">
        <f t="shared" ref="AA10:AA11" si="24">SUM(N10:Q10)</f>
        <v>-694.94199999999989</v>
      </c>
      <c r="AB10" s="11">
        <f t="shared" ref="AB10:AB11" si="25">SUM(O10:R10)</f>
        <v>-693.25599999999997</v>
      </c>
      <c r="AC10" s="11">
        <f t="shared" ref="AC10:AC11" si="26">SUM(P10:S10)</f>
        <v>-693.25599999999997</v>
      </c>
      <c r="AD10" s="11">
        <f t="shared" ref="AD10:AD11" si="27">SUM(Q10:T10)</f>
        <v>-519.94200000000001</v>
      </c>
      <c r="AE10" s="11">
        <f t="shared" ref="AE10:AE11" si="28">SUM(R10:U10)</f>
        <v>-346.62799999999999</v>
      </c>
      <c r="AF10" s="11">
        <f t="shared" ref="AF10:AF11" si="29">SUM(S10:V10)</f>
        <v>-938.01400000000001</v>
      </c>
      <c r="AG10" s="11">
        <f t="shared" ref="AG10:AG11" si="30">SUM(T10:W10)</f>
        <v>-1470.23</v>
      </c>
      <c r="AH10" s="11">
        <f t="shared" ref="AH10:AH11" si="31">SUM(U10:X10)</f>
        <v>-2165.605</v>
      </c>
      <c r="AI10" s="11">
        <f t="shared" ref="AI10:AI11" si="32">SUM(V10:Y10)</f>
        <v>-2858.8609999999999</v>
      </c>
      <c r="AJ10" s="11">
        <f t="shared" ref="AJ10:AJ11" si="33">SUM(W10:Z10)</f>
        <v>-2791.3519999999999</v>
      </c>
      <c r="AK10" s="11">
        <f t="shared" ref="AK10:AK11" si="34">SUM(X10:AA10)</f>
        <v>-2780.7639999999997</v>
      </c>
      <c r="AL10" s="11">
        <f t="shared" ref="AL10:AL11" si="35">SUM(Y10:AB10)</f>
        <v>-2778.6449999999995</v>
      </c>
      <c r="AM10" s="11">
        <f t="shared" ref="AM10:AM11" si="36">SUM(Z10:AC10)</f>
        <v>-2778.6449999999995</v>
      </c>
      <c r="AN10" s="11">
        <f t="shared" ref="AN10:AN11" si="37">SUM(AA10:AD10)</f>
        <v>-2601.3959999999997</v>
      </c>
      <c r="AO10" s="11">
        <f t="shared" ref="AO10:AO11" si="38">SUM(AB10:AE10)</f>
        <v>-2253.0819999999999</v>
      </c>
    </row>
    <row r="11" spans="1:174" x14ac:dyDescent="0.25">
      <c r="B11" t="s">
        <v>27</v>
      </c>
      <c r="C11" s="1">
        <v>269</v>
      </c>
      <c r="D11" s="1">
        <v>-62.5</v>
      </c>
      <c r="E11" s="1">
        <v>96</v>
      </c>
      <c r="F11" s="1">
        <v>108</v>
      </c>
      <c r="G11" s="1">
        <v>195.64500000000001</v>
      </c>
      <c r="H11" s="1">
        <v>220.226</v>
      </c>
      <c r="I11" s="1">
        <v>261.404</v>
      </c>
      <c r="J11" s="1">
        <v>-339</v>
      </c>
      <c r="K11" s="1">
        <v>-339</v>
      </c>
      <c r="L11" s="1">
        <v>26.960999999999999</v>
      </c>
      <c r="M11" s="1">
        <v>168.21799999999999</v>
      </c>
      <c r="N11" s="1">
        <v>-172</v>
      </c>
      <c r="O11" s="1">
        <v>155.35900000000001</v>
      </c>
      <c r="P11" s="1">
        <v>200</v>
      </c>
      <c r="Q11" s="1">
        <v>100</v>
      </c>
      <c r="R11" s="1">
        <v>100</v>
      </c>
      <c r="S11" s="1">
        <v>100</v>
      </c>
      <c r="V11" s="1">
        <f t="shared" si="13"/>
        <v>410.5</v>
      </c>
      <c r="W11" s="11">
        <f t="shared" si="6"/>
        <v>338.27499999999998</v>
      </c>
      <c r="X11" s="11">
        <f t="shared" si="7"/>
        <v>-315.82100000000003</v>
      </c>
      <c r="Y11" s="11">
        <f t="shared" si="8"/>
        <v>555.35900000000004</v>
      </c>
      <c r="Z11" s="11">
        <f t="shared" si="7"/>
        <v>351.577</v>
      </c>
      <c r="AA11" s="11">
        <f t="shared" si="24"/>
        <v>283.35900000000004</v>
      </c>
      <c r="AB11" s="11">
        <f t="shared" si="25"/>
        <v>555.35900000000004</v>
      </c>
      <c r="AC11" s="11">
        <f t="shared" si="26"/>
        <v>500</v>
      </c>
      <c r="AD11" s="11">
        <f t="shared" si="27"/>
        <v>300</v>
      </c>
      <c r="AE11" s="11">
        <f t="shared" si="28"/>
        <v>200</v>
      </c>
      <c r="AF11" s="11">
        <f t="shared" si="29"/>
        <v>510.5</v>
      </c>
      <c r="AG11" s="11">
        <f t="shared" si="30"/>
        <v>748.77499999999998</v>
      </c>
      <c r="AH11" s="11">
        <f t="shared" si="31"/>
        <v>432.95399999999995</v>
      </c>
      <c r="AI11" s="11">
        <f t="shared" si="32"/>
        <v>988.31299999999999</v>
      </c>
      <c r="AJ11" s="11">
        <f t="shared" si="33"/>
        <v>929.39</v>
      </c>
      <c r="AK11" s="11">
        <f t="shared" si="34"/>
        <v>874.47400000000005</v>
      </c>
      <c r="AL11" s="11">
        <f t="shared" si="35"/>
        <v>1745.654</v>
      </c>
      <c r="AM11" s="11">
        <f t="shared" si="36"/>
        <v>1690.2950000000001</v>
      </c>
      <c r="AN11" s="11">
        <f t="shared" si="37"/>
        <v>1638.7180000000001</v>
      </c>
      <c r="AO11" s="11">
        <f t="shared" si="38"/>
        <v>1555.3589999999999</v>
      </c>
    </row>
    <row r="12" spans="1:174" x14ac:dyDescent="0.25">
      <c r="B12" t="s">
        <v>28</v>
      </c>
      <c r="C12" s="1">
        <f>+C9+C10+C11</f>
        <v>2034.5</v>
      </c>
      <c r="D12" s="1">
        <f>+D9+D10+D11</f>
        <v>1593.2000000000003</v>
      </c>
      <c r="E12" s="1">
        <f>+E9+E10+E11</f>
        <v>1664</v>
      </c>
      <c r="F12" s="1">
        <f t="shared" ref="F12:Q12" si="39">+F9+F10+F11</f>
        <v>553</v>
      </c>
      <c r="G12" s="1">
        <f t="shared" si="39"/>
        <v>1980.145</v>
      </c>
      <c r="H12" s="1">
        <f t="shared" si="39"/>
        <v>1623.0539999999996</v>
      </c>
      <c r="I12" s="1">
        <f t="shared" si="39"/>
        <v>1621.8470000000002</v>
      </c>
      <c r="J12" s="1">
        <f t="shared" si="39"/>
        <v>43</v>
      </c>
      <c r="K12" s="1">
        <f t="shared" si="39"/>
        <v>1214.2459999999996</v>
      </c>
      <c r="L12" s="1">
        <f t="shared" si="39"/>
        <v>1679.3320000000001</v>
      </c>
      <c r="M12" s="1">
        <f t="shared" si="39"/>
        <v>1909.0490000000002</v>
      </c>
      <c r="N12" s="1">
        <f t="shared" si="39"/>
        <v>1150</v>
      </c>
      <c r="O12" s="1">
        <f t="shared" si="39"/>
        <v>2614.5790000000002</v>
      </c>
      <c r="P12" s="1">
        <f t="shared" si="39"/>
        <v>2086.2858000000006</v>
      </c>
      <c r="Q12" s="1">
        <f t="shared" si="39"/>
        <v>2080.9115980000006</v>
      </c>
      <c r="R12" s="1">
        <f t="shared" ref="R12" si="40">+R9+R10+R11</f>
        <v>2179.4448459800005</v>
      </c>
      <c r="S12" s="1">
        <f t="shared" ref="S12" si="41">+S9+S10+S11</f>
        <v>2282.0430661198016</v>
      </c>
      <c r="V12" s="1">
        <f t="shared" si="13"/>
        <v>5844.7000000000007</v>
      </c>
      <c r="W12" s="11">
        <f t="shared" si="6"/>
        <v>5268.0460000000003</v>
      </c>
      <c r="X12" s="11">
        <f t="shared" si="7"/>
        <v>5952.6269999999995</v>
      </c>
      <c r="Y12" s="11">
        <f t="shared" si="8"/>
        <v>8961.2212439800023</v>
      </c>
      <c r="Z12" s="1">
        <f>Z9+Z10+Z11</f>
        <v>8916.8107238598022</v>
      </c>
      <c r="AA12" s="1">
        <f t="shared" ref="AA12:AO12" si="42">AA9+AA10+AA11</f>
        <v>10144.590375578406</v>
      </c>
      <c r="AB12" s="1">
        <f t="shared" si="42"/>
        <v>11869.097442351789</v>
      </c>
      <c r="AC12" s="1">
        <f t="shared" si="42"/>
        <v>13440.498839755021</v>
      </c>
      <c r="AD12" s="1">
        <f t="shared" si="42"/>
        <v>15237.643695489856</v>
      </c>
      <c r="AE12" s="1">
        <f t="shared" si="42"/>
        <v>16152.80355397848</v>
      </c>
      <c r="AF12" s="1">
        <f t="shared" si="42"/>
        <v>16756.545371128683</v>
      </c>
      <c r="AG12" s="1">
        <f t="shared" si="42"/>
        <v>17392.160141530905</v>
      </c>
      <c r="AH12" s="1">
        <f t="shared" si="42"/>
        <v>17357.701228471695</v>
      </c>
      <c r="AI12" s="1">
        <f t="shared" si="42"/>
        <v>18246.088733058165</v>
      </c>
      <c r="AJ12" s="1">
        <f t="shared" si="42"/>
        <v>19332.991131805589</v>
      </c>
      <c r="AK12" s="1">
        <f t="shared" si="42"/>
        <v>20421.620196111337</v>
      </c>
      <c r="AL12" s="1">
        <f t="shared" si="42"/>
        <v>22485.256207709528</v>
      </c>
      <c r="AM12" s="1">
        <f t="shared" si="42"/>
        <v>23680.490484905553</v>
      </c>
      <c r="AN12" s="1">
        <f t="shared" si="42"/>
        <v>25120.032235129474</v>
      </c>
      <c r="AO12" s="1">
        <f t="shared" si="42"/>
        <v>26765.304750124393</v>
      </c>
    </row>
    <row r="13" spans="1:174" x14ac:dyDescent="0.25">
      <c r="B13" t="s">
        <v>29</v>
      </c>
      <c r="C13" s="1">
        <v>327.7</v>
      </c>
      <c r="D13" s="1">
        <v>240.7</v>
      </c>
      <c r="E13" s="1">
        <v>211.88</v>
      </c>
      <c r="F13" s="1">
        <v>-56.5</v>
      </c>
      <c r="G13" s="1">
        <v>382</v>
      </c>
      <c r="H13" s="1">
        <v>182.10300000000001</v>
      </c>
      <c r="I13" s="1">
        <v>223.60499999999999</v>
      </c>
      <c r="J13" s="1">
        <v>-15.948</v>
      </c>
      <c r="K13" s="1">
        <v>16</v>
      </c>
      <c r="L13" s="1">
        <v>191.72200000000001</v>
      </c>
      <c r="M13" s="1">
        <v>231.62700000000001</v>
      </c>
      <c r="N13" s="1">
        <v>210</v>
      </c>
      <c r="O13" s="1">
        <v>282</v>
      </c>
      <c r="P13" s="1">
        <f>+P12*0.13</f>
        <v>271.21715400000011</v>
      </c>
      <c r="Q13" s="1">
        <f t="shared" ref="Q13:S13" si="43">+Q12*0.13</f>
        <v>270.51850774000008</v>
      </c>
      <c r="R13" s="1">
        <f t="shared" si="43"/>
        <v>283.32782997740009</v>
      </c>
      <c r="S13" s="1">
        <f t="shared" si="43"/>
        <v>296.66559859557424</v>
      </c>
      <c r="V13" s="1">
        <f t="shared" si="13"/>
        <v>723.78</v>
      </c>
      <c r="W13" s="11">
        <f t="shared" si="6"/>
        <v>771.7600000000001</v>
      </c>
      <c r="X13" s="11">
        <f t="shared" si="7"/>
        <v>649.34900000000005</v>
      </c>
      <c r="Y13" s="11">
        <f t="shared" si="8"/>
        <v>1107.0634917174004</v>
      </c>
      <c r="Z13" s="1">
        <f>+Z12*0.15</f>
        <v>1337.5216085789702</v>
      </c>
      <c r="AA13" s="1">
        <f t="shared" ref="AA13:AO13" si="44">+AA12*0.15</f>
        <v>1521.6885563367607</v>
      </c>
      <c r="AB13" s="1">
        <f t="shared" si="44"/>
        <v>1780.3646163527683</v>
      </c>
      <c r="AC13" s="1">
        <f t="shared" si="44"/>
        <v>2016.074825963253</v>
      </c>
      <c r="AD13" s="1">
        <f t="shared" si="44"/>
        <v>2285.6465543234785</v>
      </c>
      <c r="AE13" s="1">
        <f t="shared" si="44"/>
        <v>2422.920533096772</v>
      </c>
      <c r="AF13" s="1">
        <f t="shared" si="44"/>
        <v>2513.4818056693025</v>
      </c>
      <c r="AG13" s="1">
        <f t="shared" si="44"/>
        <v>2608.8240212296355</v>
      </c>
      <c r="AH13" s="1">
        <f t="shared" si="44"/>
        <v>2603.655184270754</v>
      </c>
      <c r="AI13" s="1">
        <f t="shared" si="44"/>
        <v>2736.9133099587248</v>
      </c>
      <c r="AJ13" s="1">
        <f t="shared" si="44"/>
        <v>2899.9486697708385</v>
      </c>
      <c r="AK13" s="1">
        <f t="shared" si="44"/>
        <v>3063.2430294167002</v>
      </c>
      <c r="AL13" s="1">
        <f t="shared" si="44"/>
        <v>3372.7884311564289</v>
      </c>
      <c r="AM13" s="1">
        <f t="shared" si="44"/>
        <v>3552.0735727358328</v>
      </c>
      <c r="AN13" s="1">
        <f t="shared" si="44"/>
        <v>3768.0048352694212</v>
      </c>
      <c r="AO13" s="1">
        <f t="shared" si="44"/>
        <v>4014.7957125186585</v>
      </c>
    </row>
    <row r="14" spans="1:174" s="8" customFormat="1" x14ac:dyDescent="0.25">
      <c r="A14" s="12"/>
      <c r="B14" s="12" t="s">
        <v>30</v>
      </c>
      <c r="C14" s="8">
        <f>+C12-C13</f>
        <v>1706.8</v>
      </c>
      <c r="D14" s="8">
        <f>+D12-D13</f>
        <v>1352.5000000000002</v>
      </c>
      <c r="E14" s="8">
        <f>+E12-E13</f>
        <v>1452.12</v>
      </c>
      <c r="F14" s="8">
        <f t="shared" ref="F14:O14" si="45">+F12-F13</f>
        <v>609.5</v>
      </c>
      <c r="G14" s="8">
        <f t="shared" si="45"/>
        <v>1598.145</v>
      </c>
      <c r="H14" s="8">
        <f t="shared" si="45"/>
        <v>1440.9509999999996</v>
      </c>
      <c r="I14" s="8">
        <f t="shared" si="45"/>
        <v>1398.2420000000002</v>
      </c>
      <c r="J14" s="8">
        <f t="shared" si="45"/>
        <v>58.948</v>
      </c>
      <c r="K14" s="8">
        <f t="shared" si="45"/>
        <v>1198.2459999999996</v>
      </c>
      <c r="L14" s="8">
        <f t="shared" si="45"/>
        <v>1487.6100000000001</v>
      </c>
      <c r="M14" s="8">
        <f t="shared" si="45"/>
        <v>1677.4220000000003</v>
      </c>
      <c r="N14" s="8">
        <f t="shared" si="45"/>
        <v>940</v>
      </c>
      <c r="O14" s="8">
        <f t="shared" si="45"/>
        <v>2332.5790000000002</v>
      </c>
      <c r="P14" s="8">
        <f>P12-P13</f>
        <v>1815.0686460000004</v>
      </c>
      <c r="Q14" s="8">
        <f>Q12-Q13</f>
        <v>1810.3930902600005</v>
      </c>
      <c r="R14" s="8">
        <f t="shared" ref="R14:S14" si="46">R12-R13</f>
        <v>1896.1170160026004</v>
      </c>
      <c r="S14" s="8">
        <f t="shared" si="46"/>
        <v>1985.3774675242273</v>
      </c>
      <c r="V14" s="8">
        <f t="shared" si="13"/>
        <v>5120.92</v>
      </c>
      <c r="W14" s="8">
        <f t="shared" si="6"/>
        <v>4496.2860000000001</v>
      </c>
      <c r="X14" s="8">
        <f t="shared" si="7"/>
        <v>5303.2780000000002</v>
      </c>
      <c r="Y14" s="8">
        <f t="shared" si="8"/>
        <v>7854.1577522626012</v>
      </c>
      <c r="Z14" s="8">
        <f>+Z12-Z13</f>
        <v>7579.2891152808315</v>
      </c>
      <c r="AA14" s="8">
        <f t="shared" ref="AA14:AO14" si="47">+AA12-AA13</f>
        <v>8622.9018192416443</v>
      </c>
      <c r="AB14" s="8">
        <f t="shared" si="47"/>
        <v>10088.732825999021</v>
      </c>
      <c r="AC14" s="8">
        <f t="shared" si="47"/>
        <v>11424.424013791768</v>
      </c>
      <c r="AD14" s="8">
        <f t="shared" si="47"/>
        <v>12951.997141166377</v>
      </c>
      <c r="AE14" s="8">
        <f t="shared" si="47"/>
        <v>13729.883020881707</v>
      </c>
      <c r="AF14" s="8">
        <f t="shared" si="47"/>
        <v>14243.063565459381</v>
      </c>
      <c r="AG14" s="8">
        <f t="shared" si="47"/>
        <v>14783.33612030127</v>
      </c>
      <c r="AH14" s="8">
        <f t="shared" si="47"/>
        <v>14754.046044200941</v>
      </c>
      <c r="AI14" s="8">
        <f t="shared" si="47"/>
        <v>15509.175423099439</v>
      </c>
      <c r="AJ14" s="8">
        <f t="shared" si="47"/>
        <v>16433.042462034751</v>
      </c>
      <c r="AK14" s="8">
        <f t="shared" si="47"/>
        <v>17358.377166694638</v>
      </c>
      <c r="AL14" s="8">
        <f t="shared" si="47"/>
        <v>19112.467776553098</v>
      </c>
      <c r="AM14" s="8">
        <f t="shared" si="47"/>
        <v>20128.41691216972</v>
      </c>
      <c r="AN14" s="8">
        <f t="shared" si="47"/>
        <v>21352.027399860053</v>
      </c>
      <c r="AO14" s="8">
        <f t="shared" si="47"/>
        <v>22750.509037605734</v>
      </c>
      <c r="AP14" s="8">
        <f>+AO14*1.02</f>
        <v>23205.519218357851</v>
      </c>
      <c r="AQ14" s="8">
        <f t="shared" ref="AQ14:DB14" si="48">+AP14*1.02</f>
        <v>23669.62960272501</v>
      </c>
      <c r="AR14" s="8">
        <f t="shared" si="48"/>
        <v>24143.022194779511</v>
      </c>
      <c r="AS14" s="8">
        <f t="shared" si="48"/>
        <v>24625.882638675102</v>
      </c>
      <c r="AT14" s="8">
        <f t="shared" si="48"/>
        <v>25118.400291448605</v>
      </c>
      <c r="AU14" s="8">
        <f t="shared" si="48"/>
        <v>25620.768297277576</v>
      </c>
      <c r="AV14" s="8">
        <f t="shared" si="48"/>
        <v>26133.183663223128</v>
      </c>
      <c r="AW14" s="8">
        <f t="shared" si="48"/>
        <v>26655.84733648759</v>
      </c>
      <c r="AX14" s="8">
        <f t="shared" si="48"/>
        <v>27188.964283217341</v>
      </c>
      <c r="AY14" s="8">
        <f t="shared" si="48"/>
        <v>27732.743568881688</v>
      </c>
      <c r="AZ14" s="8">
        <f t="shared" si="48"/>
        <v>28287.398440259323</v>
      </c>
      <c r="BA14" s="8">
        <f t="shared" si="48"/>
        <v>28853.146409064509</v>
      </c>
      <c r="BB14" s="8">
        <f t="shared" si="48"/>
        <v>29430.2093372458</v>
      </c>
      <c r="BC14" s="8">
        <f t="shared" si="48"/>
        <v>30018.813523990717</v>
      </c>
      <c r="BD14" s="8">
        <f t="shared" si="48"/>
        <v>30619.189794470531</v>
      </c>
      <c r="BE14" s="8">
        <f t="shared" si="48"/>
        <v>31231.573590359942</v>
      </c>
      <c r="BF14" s="8">
        <f t="shared" si="48"/>
        <v>31856.205062167141</v>
      </c>
      <c r="BG14" s="8">
        <f t="shared" si="48"/>
        <v>32493.329163410483</v>
      </c>
      <c r="BH14" s="8">
        <f t="shared" si="48"/>
        <v>33143.195746678692</v>
      </c>
      <c r="BI14" s="8">
        <f t="shared" si="48"/>
        <v>33806.059661612264</v>
      </c>
      <c r="BJ14" s="8">
        <f t="shared" si="48"/>
        <v>34482.180854844511</v>
      </c>
      <c r="BK14" s="8">
        <f t="shared" si="48"/>
        <v>35171.8244719414</v>
      </c>
      <c r="BL14" s="8">
        <f t="shared" si="48"/>
        <v>35875.260961380227</v>
      </c>
      <c r="BM14" s="8">
        <f t="shared" si="48"/>
        <v>36592.766180607832</v>
      </c>
      <c r="BN14" s="8">
        <f t="shared" si="48"/>
        <v>37324.621504219991</v>
      </c>
      <c r="BO14" s="8">
        <f t="shared" si="48"/>
        <v>38071.113934304391</v>
      </c>
      <c r="BP14" s="8">
        <f t="shared" si="48"/>
        <v>38832.536212990482</v>
      </c>
      <c r="BQ14" s="8">
        <f t="shared" si="48"/>
        <v>39609.186937250292</v>
      </c>
      <c r="BR14" s="8">
        <f t="shared" si="48"/>
        <v>40401.370675995298</v>
      </c>
      <c r="BS14" s="8">
        <f t="shared" si="48"/>
        <v>41209.398089515205</v>
      </c>
      <c r="BT14" s="8">
        <f t="shared" si="48"/>
        <v>42033.586051305509</v>
      </c>
      <c r="BU14" s="8">
        <f t="shared" si="48"/>
        <v>42874.257772331621</v>
      </c>
      <c r="BV14" s="8">
        <f t="shared" si="48"/>
        <v>43731.742927778258</v>
      </c>
      <c r="BW14" s="8">
        <f t="shared" si="48"/>
        <v>44606.377786333825</v>
      </c>
      <c r="BX14" s="8">
        <f t="shared" si="48"/>
        <v>45498.505342060504</v>
      </c>
      <c r="BY14" s="8">
        <f t="shared" si="48"/>
        <v>46408.475448901714</v>
      </c>
      <c r="BZ14" s="8">
        <f t="shared" si="48"/>
        <v>47336.644957879747</v>
      </c>
      <c r="CA14" s="8">
        <f t="shared" si="48"/>
        <v>48283.37785703734</v>
      </c>
      <c r="CB14" s="8">
        <f t="shared" si="48"/>
        <v>49249.045414178087</v>
      </c>
      <c r="CC14" s="8">
        <f t="shared" si="48"/>
        <v>50234.02632246165</v>
      </c>
      <c r="CD14" s="8">
        <f t="shared" si="48"/>
        <v>51238.706848910886</v>
      </c>
      <c r="CE14" s="8">
        <f t="shared" si="48"/>
        <v>52263.480985889102</v>
      </c>
      <c r="CF14" s="8">
        <f t="shared" si="48"/>
        <v>53308.750605606889</v>
      </c>
      <c r="CG14" s="8">
        <f t="shared" si="48"/>
        <v>54374.925617719025</v>
      </c>
      <c r="CH14" s="8">
        <f t="shared" si="48"/>
        <v>55462.424130073407</v>
      </c>
      <c r="CI14" s="8">
        <f t="shared" si="48"/>
        <v>56571.672612674876</v>
      </c>
      <c r="CJ14" s="8">
        <f t="shared" si="48"/>
        <v>57703.106064928375</v>
      </c>
      <c r="CK14" s="8">
        <f t="shared" si="48"/>
        <v>58857.168186226947</v>
      </c>
      <c r="CL14" s="8">
        <f t="shared" si="48"/>
        <v>60034.31154995149</v>
      </c>
      <c r="CM14" s="8">
        <f t="shared" si="48"/>
        <v>61234.997780950522</v>
      </c>
      <c r="CN14" s="8">
        <f t="shared" si="48"/>
        <v>62459.697736569535</v>
      </c>
      <c r="CO14" s="8">
        <f t="shared" si="48"/>
        <v>63708.891691300923</v>
      </c>
      <c r="CP14" s="8">
        <f t="shared" si="48"/>
        <v>64983.069525126943</v>
      </c>
      <c r="CQ14" s="8">
        <f t="shared" si="48"/>
        <v>66282.73091562948</v>
      </c>
      <c r="CR14" s="8">
        <f t="shared" si="48"/>
        <v>67608.38553394207</v>
      </c>
      <c r="CS14" s="8">
        <f t="shared" si="48"/>
        <v>68960.553244620911</v>
      </c>
      <c r="CT14" s="8">
        <f t="shared" si="48"/>
        <v>70339.764309513324</v>
      </c>
      <c r="CU14" s="8">
        <f t="shared" si="48"/>
        <v>71746.559595703598</v>
      </c>
      <c r="CV14" s="8">
        <f t="shared" si="48"/>
        <v>73181.490787617673</v>
      </c>
      <c r="CW14" s="8">
        <f t="shared" si="48"/>
        <v>74645.120603370029</v>
      </c>
      <c r="CX14" s="8">
        <f t="shared" si="48"/>
        <v>76138.023015437429</v>
      </c>
      <c r="CY14" s="8">
        <f t="shared" si="48"/>
        <v>77660.783475746182</v>
      </c>
      <c r="CZ14" s="8">
        <f t="shared" si="48"/>
        <v>79213.999145261114</v>
      </c>
      <c r="DA14" s="8">
        <f t="shared" si="48"/>
        <v>80798.279128166338</v>
      </c>
      <c r="DB14" s="8">
        <f t="shared" si="48"/>
        <v>82414.244710729661</v>
      </c>
      <c r="DC14" s="8">
        <f t="shared" ref="DC14:FN14" si="49">+DB14*1.02</f>
        <v>84062.529604944255</v>
      </c>
      <c r="DD14" s="8">
        <f t="shared" si="49"/>
        <v>85743.780197043146</v>
      </c>
      <c r="DE14" s="8">
        <f t="shared" si="49"/>
        <v>87458.655800984008</v>
      </c>
      <c r="DF14" s="8">
        <f t="shared" si="49"/>
        <v>89207.828917003688</v>
      </c>
      <c r="DG14" s="8">
        <f t="shared" si="49"/>
        <v>90991.985495343761</v>
      </c>
      <c r="DH14" s="8">
        <f t="shared" si="49"/>
        <v>92811.825205250643</v>
      </c>
      <c r="DI14" s="8">
        <f t="shared" si="49"/>
        <v>94668.061709355665</v>
      </c>
      <c r="DJ14" s="8">
        <f t="shared" si="49"/>
        <v>96561.422943542784</v>
      </c>
      <c r="DK14" s="8">
        <f t="shared" si="49"/>
        <v>98492.651402413641</v>
      </c>
      <c r="DL14" s="8">
        <f t="shared" si="49"/>
        <v>100462.50443046192</v>
      </c>
      <c r="DM14" s="8">
        <f t="shared" si="49"/>
        <v>102471.75451907117</v>
      </c>
      <c r="DN14" s="8">
        <f t="shared" si="49"/>
        <v>104521.18960945259</v>
      </c>
      <c r="DO14" s="8">
        <f t="shared" si="49"/>
        <v>106611.61340164165</v>
      </c>
      <c r="DP14" s="8">
        <f t="shared" si="49"/>
        <v>108743.84566967448</v>
      </c>
      <c r="DQ14" s="8">
        <f t="shared" si="49"/>
        <v>110918.72258306798</v>
      </c>
      <c r="DR14" s="8">
        <f t="shared" si="49"/>
        <v>113137.09703472935</v>
      </c>
      <c r="DS14" s="8">
        <f t="shared" si="49"/>
        <v>115399.83897542393</v>
      </c>
      <c r="DT14" s="8">
        <f t="shared" si="49"/>
        <v>117707.83575493241</v>
      </c>
      <c r="DU14" s="8">
        <f t="shared" si="49"/>
        <v>120061.99247003107</v>
      </c>
      <c r="DV14" s="8">
        <f t="shared" si="49"/>
        <v>122463.23231943169</v>
      </c>
      <c r="DW14" s="8">
        <f t="shared" si="49"/>
        <v>124912.49696582032</v>
      </c>
      <c r="DX14" s="8">
        <f t="shared" si="49"/>
        <v>127410.74690513672</v>
      </c>
      <c r="DY14" s="8">
        <f t="shared" si="49"/>
        <v>129958.96184323946</v>
      </c>
      <c r="DZ14" s="8">
        <f t="shared" si="49"/>
        <v>132558.14108010425</v>
      </c>
      <c r="EA14" s="8">
        <f t="shared" si="49"/>
        <v>135209.30390170633</v>
      </c>
      <c r="EB14" s="8">
        <f t="shared" si="49"/>
        <v>137913.48997974047</v>
      </c>
      <c r="EC14" s="8">
        <f t="shared" si="49"/>
        <v>140671.75977933529</v>
      </c>
      <c r="ED14" s="8">
        <f t="shared" si="49"/>
        <v>143485.19497492199</v>
      </c>
      <c r="EE14" s="8">
        <f t="shared" si="49"/>
        <v>146354.89887442044</v>
      </c>
      <c r="EF14" s="8">
        <f t="shared" si="49"/>
        <v>149281.99685190886</v>
      </c>
      <c r="EG14" s="8">
        <f t="shared" si="49"/>
        <v>152267.63678894704</v>
      </c>
      <c r="EH14" s="8">
        <f t="shared" si="49"/>
        <v>155312.989524726</v>
      </c>
      <c r="EI14" s="8">
        <f t="shared" si="49"/>
        <v>158419.24931522051</v>
      </c>
      <c r="EJ14" s="8">
        <f t="shared" si="49"/>
        <v>161587.63430152493</v>
      </c>
      <c r="EK14" s="8">
        <f t="shared" si="49"/>
        <v>164819.38698755542</v>
      </c>
      <c r="EL14" s="8">
        <f t="shared" si="49"/>
        <v>168115.77472730653</v>
      </c>
      <c r="EM14" s="8">
        <f t="shared" si="49"/>
        <v>171478.09022185268</v>
      </c>
      <c r="EN14" s="8">
        <f t="shared" si="49"/>
        <v>174907.65202628972</v>
      </c>
      <c r="EO14" s="8">
        <f t="shared" si="49"/>
        <v>178405.80506681552</v>
      </c>
      <c r="EP14" s="8">
        <f t="shared" si="49"/>
        <v>181973.92116815184</v>
      </c>
      <c r="EQ14" s="8">
        <f t="shared" si="49"/>
        <v>185613.39959151487</v>
      </c>
      <c r="ER14" s="8">
        <f t="shared" si="49"/>
        <v>189325.66758334517</v>
      </c>
      <c r="ES14" s="8">
        <f t="shared" si="49"/>
        <v>193112.18093501209</v>
      </c>
      <c r="ET14" s="8">
        <f t="shared" si="49"/>
        <v>196974.42455371234</v>
      </c>
      <c r="EU14" s="8">
        <f t="shared" si="49"/>
        <v>200913.91304478658</v>
      </c>
      <c r="EV14" s="8">
        <f t="shared" si="49"/>
        <v>204932.19130568233</v>
      </c>
      <c r="EW14" s="8">
        <f t="shared" si="49"/>
        <v>209030.83513179599</v>
      </c>
      <c r="EX14" s="8">
        <f t="shared" si="49"/>
        <v>213211.45183443191</v>
      </c>
      <c r="EY14" s="8">
        <f t="shared" si="49"/>
        <v>217475.68087112054</v>
      </c>
      <c r="EZ14" s="8">
        <f t="shared" si="49"/>
        <v>221825.19448854294</v>
      </c>
      <c r="FA14" s="8">
        <f t="shared" si="49"/>
        <v>226261.6983783138</v>
      </c>
      <c r="FB14" s="8">
        <f t="shared" si="49"/>
        <v>230786.93234588008</v>
      </c>
      <c r="FC14" s="8">
        <f t="shared" si="49"/>
        <v>235402.67099279768</v>
      </c>
      <c r="FD14" s="8">
        <f t="shared" si="49"/>
        <v>240110.72441265362</v>
      </c>
      <c r="FE14" s="8">
        <f t="shared" si="49"/>
        <v>244912.93890090671</v>
      </c>
      <c r="FF14" s="8">
        <f t="shared" si="49"/>
        <v>249811.19767892486</v>
      </c>
      <c r="FG14" s="8">
        <f t="shared" si="49"/>
        <v>254807.42163250336</v>
      </c>
      <c r="FH14" s="8">
        <f t="shared" si="49"/>
        <v>259903.57006515344</v>
      </c>
      <c r="FI14" s="8">
        <f t="shared" si="49"/>
        <v>265101.64146645652</v>
      </c>
      <c r="FJ14" s="8">
        <f t="shared" si="49"/>
        <v>270403.67429578566</v>
      </c>
      <c r="FK14" s="8">
        <f t="shared" si="49"/>
        <v>275811.74778170139</v>
      </c>
      <c r="FL14" s="8">
        <f t="shared" si="49"/>
        <v>281327.98273733543</v>
      </c>
      <c r="FM14" s="8">
        <f t="shared" si="49"/>
        <v>286954.54239208216</v>
      </c>
      <c r="FN14" s="8">
        <f t="shared" si="49"/>
        <v>292693.6332399238</v>
      </c>
      <c r="FO14" s="8">
        <f t="shared" ref="FO14:FR14" si="50">+FN14*1.02</f>
        <v>298547.50590472226</v>
      </c>
      <c r="FP14" s="8">
        <f t="shared" si="50"/>
        <v>304518.45602281671</v>
      </c>
      <c r="FQ14" s="8">
        <f t="shared" si="50"/>
        <v>310608.82514327305</v>
      </c>
      <c r="FR14" s="8">
        <f t="shared" si="50"/>
        <v>316821.00164613849</v>
      </c>
    </row>
    <row r="15" spans="1:174" x14ac:dyDescent="0.25">
      <c r="B15" t="s">
        <v>1</v>
      </c>
      <c r="C15" s="1">
        <v>443.15899999999999</v>
      </c>
      <c r="D15" s="1">
        <v>443.15899999999999</v>
      </c>
      <c r="E15" s="1">
        <v>442.77800000000002</v>
      </c>
      <c r="F15" s="1">
        <v>443.46199999999999</v>
      </c>
      <c r="G15" s="1">
        <v>444.14600000000002</v>
      </c>
      <c r="H15" s="1">
        <v>444.55700000000002</v>
      </c>
      <c r="I15" s="1">
        <v>444.87799999999999</v>
      </c>
      <c r="J15" s="1">
        <v>445.24400000000003</v>
      </c>
      <c r="K15" s="1">
        <v>445.24400000000003</v>
      </c>
      <c r="L15" s="1">
        <v>441.53699999999998</v>
      </c>
      <c r="M15" s="1">
        <v>441.53699999999998</v>
      </c>
      <c r="N15" s="1">
        <v>435</v>
      </c>
      <c r="O15" s="1">
        <v>432.09</v>
      </c>
      <c r="P15" s="1">
        <v>432.09</v>
      </c>
      <c r="Q15" s="1">
        <v>432.09</v>
      </c>
      <c r="R15" s="1">
        <v>432.09</v>
      </c>
      <c r="S15" s="1">
        <v>432.09</v>
      </c>
      <c r="V15" s="1">
        <f>AVERAGE(C15:F15)</f>
        <v>443.1395</v>
      </c>
      <c r="W15" s="11">
        <f>AVERAGE(G15:J15)</f>
        <v>444.70624999999995</v>
      </c>
      <c r="X15" s="1">
        <f>AVERAGE(K15:N15)</f>
        <v>440.8295</v>
      </c>
      <c r="Y15" s="11">
        <f>AVERAGE(O15:R15)</f>
        <v>432.09</v>
      </c>
      <c r="Z15" s="11">
        <f>AVERAGE(P15:S15)</f>
        <v>432.09</v>
      </c>
      <c r="AA15" s="11">
        <f t="shared" ref="AA15:AO15" si="51">AVERAGE(Q15:T15)</f>
        <v>432.09</v>
      </c>
      <c r="AB15" s="11">
        <f t="shared" si="51"/>
        <v>432.09</v>
      </c>
      <c r="AC15" s="11">
        <f t="shared" si="51"/>
        <v>437.61474999999996</v>
      </c>
      <c r="AD15" s="11">
        <f t="shared" si="51"/>
        <v>443.92287499999998</v>
      </c>
      <c r="AE15" s="11">
        <f t="shared" si="51"/>
        <v>442.89175</v>
      </c>
      <c r="AF15" s="11">
        <f t="shared" si="51"/>
        <v>440.19131249999998</v>
      </c>
      <c r="AG15" s="11">
        <f t="shared" si="51"/>
        <v>437.42893749999996</v>
      </c>
      <c r="AH15" s="11">
        <f t="shared" si="51"/>
        <v>434.27487499999995</v>
      </c>
      <c r="AI15" s="11">
        <f t="shared" si="51"/>
        <v>432.09</v>
      </c>
      <c r="AJ15" s="11">
        <f t="shared" si="51"/>
        <v>433.47118749999998</v>
      </c>
      <c r="AK15" s="11">
        <f t="shared" si="51"/>
        <v>436.42940625</v>
      </c>
      <c r="AL15" s="11">
        <f t="shared" si="51"/>
        <v>439.12984374999996</v>
      </c>
      <c r="AM15" s="11">
        <f t="shared" si="51"/>
        <v>441.15517187499995</v>
      </c>
      <c r="AN15" s="11">
        <f t="shared" si="51"/>
        <v>441.10871874999998</v>
      </c>
      <c r="AO15" s="11">
        <f t="shared" si="51"/>
        <v>438.69671874999995</v>
      </c>
    </row>
    <row r="16" spans="1:174" s="5" customFormat="1" x14ac:dyDescent="0.25">
      <c r="B16" s="5" t="s">
        <v>31</v>
      </c>
      <c r="C16" s="5">
        <f>+C14/C15</f>
        <v>3.8514393253888559</v>
      </c>
      <c r="D16" s="5">
        <f>+D14/D15</f>
        <v>3.0519520081957046</v>
      </c>
      <c r="E16" s="5">
        <f>+E14/E15</f>
        <v>3.279566735474662</v>
      </c>
      <c r="F16" s="5">
        <f t="shared" ref="F16:Q16" si="52">+F14/F15</f>
        <v>1.374413140246515</v>
      </c>
      <c r="G16" s="5">
        <f t="shared" si="52"/>
        <v>3.5982424698184832</v>
      </c>
      <c r="H16" s="5">
        <f t="shared" si="52"/>
        <v>3.2413188859921216</v>
      </c>
      <c r="I16" s="5">
        <f t="shared" si="52"/>
        <v>3.1429785244494002</v>
      </c>
      <c r="J16" s="5">
        <f t="shared" si="52"/>
        <v>0.13239482171573339</v>
      </c>
      <c r="K16" s="5">
        <f t="shared" si="52"/>
        <v>2.6912120095947381</v>
      </c>
      <c r="L16" s="5">
        <f t="shared" si="52"/>
        <v>3.3691627202250327</v>
      </c>
      <c r="M16" s="5">
        <f t="shared" si="52"/>
        <v>3.7990519480813618</v>
      </c>
      <c r="N16" s="5">
        <f t="shared" si="52"/>
        <v>2.1609195402298851</v>
      </c>
      <c r="O16" s="5">
        <f t="shared" si="52"/>
        <v>5.3983637668078419</v>
      </c>
      <c r="P16" s="5">
        <f t="shared" si="52"/>
        <v>4.2006726515309323</v>
      </c>
      <c r="Q16" s="5">
        <f t="shared" si="52"/>
        <v>4.1898518601680221</v>
      </c>
      <c r="R16" s="5">
        <f t="shared" ref="R16" si="53">+R14/R15</f>
        <v>4.388245541444145</v>
      </c>
      <c r="S16" s="5">
        <f t="shared" ref="S16" si="54">+S14/S15</f>
        <v>4.5948239198412999</v>
      </c>
      <c r="V16" s="1">
        <f t="shared" si="13"/>
        <v>11.557371209305737</v>
      </c>
      <c r="W16" s="11">
        <f>SUM(G16:J16)</f>
        <v>10.114934701975738</v>
      </c>
      <c r="X16" s="11">
        <f>SUM(K16:N16)</f>
        <v>12.020346218131017</v>
      </c>
      <c r="Y16" s="11">
        <f>SUM(O16:R16)</f>
        <v>18.177133819950942</v>
      </c>
      <c r="Z16" s="5">
        <f>+Z14/Z15</f>
        <v>17.540996355575995</v>
      </c>
      <c r="AA16" s="5">
        <f t="shared" ref="AA16:AO16" si="55">+AA14/AA15</f>
        <v>19.956263323015214</v>
      </c>
      <c r="AB16" s="5">
        <f t="shared" si="55"/>
        <v>23.348683899185403</v>
      </c>
      <c r="AC16" s="5">
        <f t="shared" si="55"/>
        <v>26.106121911548385</v>
      </c>
      <c r="AD16" s="5">
        <f t="shared" si="55"/>
        <v>29.176232788558998</v>
      </c>
      <c r="AE16" s="5">
        <f t="shared" si="55"/>
        <v>31.00053911792601</v>
      </c>
      <c r="AF16" s="5">
        <f t="shared" si="55"/>
        <v>32.356530356240008</v>
      </c>
      <c r="AG16" s="5">
        <f t="shared" si="55"/>
        <v>33.795971992139343</v>
      </c>
      <c r="AH16" s="5">
        <f t="shared" si="55"/>
        <v>33.973980291171443</v>
      </c>
      <c r="AI16" s="5">
        <f t="shared" si="55"/>
        <v>35.893391245109676</v>
      </c>
      <c r="AJ16" s="5">
        <f t="shared" si="55"/>
        <v>37.910345452971434</v>
      </c>
      <c r="AK16" s="5">
        <f t="shared" si="55"/>
        <v>39.773619554753907</v>
      </c>
      <c r="AL16" s="5">
        <f t="shared" si="55"/>
        <v>43.523500050326739</v>
      </c>
      <c r="AM16" s="5">
        <f t="shared" si="55"/>
        <v>45.626614387449706</v>
      </c>
      <c r="AN16" s="5">
        <f t="shared" si="55"/>
        <v>48.405362424861508</v>
      </c>
      <c r="AO16" s="5">
        <f t="shared" si="55"/>
        <v>51.859309781094041</v>
      </c>
    </row>
    <row r="17" spans="1:48" x14ac:dyDescent="0.25">
      <c r="B17"/>
    </row>
    <row r="18" spans="1:48" x14ac:dyDescent="0.25">
      <c r="B18"/>
    </row>
    <row r="19" spans="1:48" s="7" customFormat="1" x14ac:dyDescent="0.25">
      <c r="B19" s="7" t="s">
        <v>34</v>
      </c>
      <c r="G19" s="7">
        <f t="shared" ref="G19:Q19" si="56">+G3/C3-1</f>
        <v>9.8252177797632401E-2</v>
      </c>
      <c r="H19" s="7">
        <f t="shared" si="56"/>
        <v>8.5702356627162413E-2</v>
      </c>
      <c r="I19" s="7">
        <f t="shared" si="56"/>
        <v>5.9145930776426603E-2</v>
      </c>
      <c r="J19" s="7">
        <f t="shared" si="56"/>
        <v>1.8549747048903775E-2</v>
      </c>
      <c r="K19" s="7">
        <f t="shared" si="56"/>
        <v>3.7435235795093336E-2</v>
      </c>
      <c r="L19" s="7">
        <f t="shared" si="56"/>
        <v>2.7246694882813394E-2</v>
      </c>
      <c r="M19" s="7">
        <f t="shared" si="56"/>
        <v>7.773289783257753E-2</v>
      </c>
      <c r="N19" s="7">
        <f t="shared" si="56"/>
        <v>0.12480896586856849</v>
      </c>
      <c r="O19" s="7">
        <f t="shared" si="56"/>
        <v>0.14812676047536844</v>
      </c>
      <c r="P19" s="7">
        <f t="shared" si="56"/>
        <v>0.15923428245767424</v>
      </c>
      <c r="Q19" s="7">
        <f t="shared" si="56"/>
        <v>0.15558694156691666</v>
      </c>
      <c r="R19" s="7">
        <f t="shared" ref="R19" si="57">+R3/N3-1</f>
        <v>0.16230362318840585</v>
      </c>
      <c r="S19" s="7">
        <f t="shared" ref="S19" si="58">+S3/O3-1</f>
        <v>0.13933649049564401</v>
      </c>
      <c r="W19" s="7">
        <f>W3/V3-1</f>
        <v>6.460523568672083E-2</v>
      </c>
      <c r="X19" s="7">
        <f>X3/W3-1</f>
        <v>6.6669618877023495E-2</v>
      </c>
      <c r="Y19" s="7">
        <f>Y3/X3-1</f>
        <v>0.15642606508799251</v>
      </c>
      <c r="Z19" s="7">
        <f>Z3/Y3-1</f>
        <v>0.12000000000000011</v>
      </c>
      <c r="AA19" s="7">
        <f>AA3/Z3-1</f>
        <v>0.12000000000000011</v>
      </c>
      <c r="AB19" s="7">
        <f t="shared" ref="AB19:AO19" si="59">AB3/AA3-1</f>
        <v>0.12000000000000011</v>
      </c>
      <c r="AC19" s="7">
        <f t="shared" si="59"/>
        <v>0.12000000000000011</v>
      </c>
      <c r="AD19" s="7">
        <f t="shared" si="59"/>
        <v>0.12000000000000011</v>
      </c>
      <c r="AE19" s="7">
        <f t="shared" si="59"/>
        <v>5.0000000000000044E-2</v>
      </c>
      <c r="AF19" s="7">
        <f t="shared" si="59"/>
        <v>5.0000000000000044E-2</v>
      </c>
      <c r="AG19" s="7">
        <f t="shared" si="59"/>
        <v>5.0000000000000044E-2</v>
      </c>
      <c r="AH19" s="7">
        <f t="shared" si="59"/>
        <v>5.0000000000000044E-2</v>
      </c>
      <c r="AI19" s="7">
        <f t="shared" si="59"/>
        <v>5.0000000000000044E-2</v>
      </c>
      <c r="AJ19" s="7">
        <f t="shared" si="59"/>
        <v>5.0000000000000044E-2</v>
      </c>
      <c r="AK19" s="7">
        <f t="shared" si="59"/>
        <v>5.0000000000000044E-2</v>
      </c>
      <c r="AL19" s="7">
        <f t="shared" si="59"/>
        <v>5.0000000000000044E-2</v>
      </c>
      <c r="AM19" s="7">
        <f t="shared" si="59"/>
        <v>5.0000000000000044E-2</v>
      </c>
      <c r="AN19" s="7">
        <f t="shared" si="59"/>
        <v>5.0000000000000044E-2</v>
      </c>
      <c r="AO19" s="7">
        <f t="shared" si="59"/>
        <v>5.0000000000000044E-2</v>
      </c>
    </row>
    <row r="20" spans="1:48" s="11" customFormat="1" x14ac:dyDescent="0.25">
      <c r="A20" s="9"/>
      <c r="B20" s="10" t="s">
        <v>33</v>
      </c>
      <c r="C20" s="10">
        <f t="shared" ref="C20:M20" si="60">+C5/C3</f>
        <v>0.45994806790261333</v>
      </c>
      <c r="D20" s="10">
        <f t="shared" si="60"/>
        <v>0.45266312491486171</v>
      </c>
      <c r="E20" s="10">
        <f t="shared" si="60"/>
        <v>0.43792596552184954</v>
      </c>
      <c r="F20" s="10">
        <f t="shared" ref="F20" si="61">+F5/F3</f>
        <v>0.32040472175379425</v>
      </c>
      <c r="G20" s="10">
        <f t="shared" si="60"/>
        <v>0.45544680310156349</v>
      </c>
      <c r="H20" s="10">
        <f t="shared" si="60"/>
        <v>0.41145896917005603</v>
      </c>
      <c r="I20" s="10">
        <f t="shared" si="60"/>
        <v>0.39579695591078468</v>
      </c>
      <c r="J20" s="10">
        <f t="shared" ref="J20" si="62">+J5/J3</f>
        <v>0.3117677024961793</v>
      </c>
      <c r="K20" s="10">
        <f t="shared" si="60"/>
        <v>0.41142887529417066</v>
      </c>
      <c r="L20" s="10">
        <f t="shared" si="60"/>
        <v>0.42918062985591954</v>
      </c>
      <c r="M20" s="10">
        <f t="shared" si="60"/>
        <v>0.42273710474347637</v>
      </c>
      <c r="N20" s="10">
        <f>+N5/N3</f>
        <v>0.39911684782608697</v>
      </c>
      <c r="O20" s="10">
        <f>+O5/O3</f>
        <v>0.46885386385271127</v>
      </c>
      <c r="P20" s="10">
        <f>+P5/P3</f>
        <v>0.42000000000000004</v>
      </c>
      <c r="Q20" s="10">
        <f>+Q5/Q3</f>
        <v>0.4200000000000001</v>
      </c>
      <c r="R20" s="10">
        <f t="shared" ref="R20:S20" si="63">+R5/R3</f>
        <v>0.42000000000000004</v>
      </c>
      <c r="S20" s="10">
        <f t="shared" si="63"/>
        <v>0.42000000000000004</v>
      </c>
      <c r="V20" s="10">
        <f t="shared" ref="V20:X20" si="64">+V5/V3</f>
        <v>0.4163731386507365</v>
      </c>
      <c r="W20" s="10">
        <f t="shared" si="64"/>
        <v>0.39371868745992766</v>
      </c>
      <c r="X20" s="10">
        <f t="shared" si="64"/>
        <v>0.41537847521972882</v>
      </c>
      <c r="Y20" s="10">
        <f t="shared" ref="Y20:Z20" si="65">+Y5/Y3</f>
        <v>0.43173874388648709</v>
      </c>
      <c r="Z20" s="10">
        <f t="shared" si="65"/>
        <v>0.41000000000000009</v>
      </c>
      <c r="AA20" s="10">
        <f t="shared" ref="AA20:AO20" si="66">+AA5/AA3</f>
        <v>0.41000000000000003</v>
      </c>
      <c r="AB20" s="10">
        <f t="shared" si="66"/>
        <v>0.41000000000000003</v>
      </c>
      <c r="AC20" s="10">
        <f t="shared" si="66"/>
        <v>0.41</v>
      </c>
      <c r="AD20" s="10">
        <f t="shared" si="66"/>
        <v>0.41000000000000009</v>
      </c>
      <c r="AE20" s="10">
        <f t="shared" si="66"/>
        <v>0.41000000000000009</v>
      </c>
      <c r="AF20" s="10">
        <f t="shared" si="66"/>
        <v>0.41000000000000003</v>
      </c>
      <c r="AG20" s="10">
        <f t="shared" si="66"/>
        <v>0.41000000000000003</v>
      </c>
      <c r="AH20" s="10">
        <f t="shared" si="66"/>
        <v>0.41000000000000003</v>
      </c>
      <c r="AI20" s="10">
        <f t="shared" si="66"/>
        <v>0.41000000000000003</v>
      </c>
      <c r="AJ20" s="10">
        <f t="shared" si="66"/>
        <v>0.41</v>
      </c>
      <c r="AK20" s="10">
        <f t="shared" si="66"/>
        <v>0.41000000000000003</v>
      </c>
      <c r="AL20" s="10">
        <f t="shared" si="66"/>
        <v>0.41000000000000009</v>
      </c>
      <c r="AM20" s="10">
        <f t="shared" si="66"/>
        <v>0.41000000000000003</v>
      </c>
      <c r="AN20" s="10">
        <f t="shared" si="66"/>
        <v>0.41000000000000003</v>
      </c>
      <c r="AO20" s="10">
        <f t="shared" si="66"/>
        <v>0.41000000000000003</v>
      </c>
    </row>
    <row r="21" spans="1:48" s="6" customFormat="1" x14ac:dyDescent="0.25">
      <c r="B21" s="6" t="s">
        <v>74</v>
      </c>
      <c r="C21" s="6">
        <f>+C9/C3</f>
        <v>0.27360676792494976</v>
      </c>
      <c r="D21" s="6">
        <f>+D9/D3</f>
        <v>0.25160059937338242</v>
      </c>
      <c r="E21" s="6">
        <f>+E9/E3</f>
        <v>0.23493251369771481</v>
      </c>
      <c r="F21" s="6">
        <f t="shared" ref="F21" si="67">+F9/F3</f>
        <v>8.2241535867168244E-2</v>
      </c>
      <c r="G21" s="6">
        <f t="shared" ref="G21:P21" si="68">+G9/G3</f>
        <v>0.25066734460404222</v>
      </c>
      <c r="H21" s="6">
        <f t="shared" si="68"/>
        <v>0.19802447660587177</v>
      </c>
      <c r="I21" s="6">
        <f t="shared" si="68"/>
        <v>0.19342638130743348</v>
      </c>
      <c r="J21" s="6">
        <f t="shared" si="68"/>
        <v>7.0300560366785531E-2</v>
      </c>
      <c r="K21" s="6">
        <f t="shared" si="68"/>
        <v>0.21114321712557108</v>
      </c>
      <c r="L21" s="6">
        <f t="shared" si="68"/>
        <v>0.2231728136048742</v>
      </c>
      <c r="M21" s="6">
        <f t="shared" si="68"/>
        <v>0.22435828692943818</v>
      </c>
      <c r="N21" s="6">
        <f t="shared" si="68"/>
        <v>0.16949728260869565</v>
      </c>
      <c r="O21" s="6">
        <f t="shared" si="68"/>
        <v>0.28094027601692129</v>
      </c>
      <c r="P21" s="6">
        <f t="shared" si="68"/>
        <v>0.21700556316510389</v>
      </c>
      <c r="Q21" s="6">
        <f t="shared" ref="Q21:S21" si="69">+Q9/Q3</f>
        <v>0.218245787304572</v>
      </c>
      <c r="R21" s="6">
        <f t="shared" si="69"/>
        <v>0.2194502357477093</v>
      </c>
      <c r="S21" s="6">
        <f t="shared" si="69"/>
        <v>0.22061994048575623</v>
      </c>
      <c r="V21" s="6">
        <f t="shared" ref="V21:X21" si="70">+V9/V3</f>
        <v>0.20874387968831029</v>
      </c>
      <c r="W21" s="6">
        <f t="shared" si="70"/>
        <v>0.17824922117000525</v>
      </c>
      <c r="X21" s="6">
        <f t="shared" si="70"/>
        <v>0.20650393007962167</v>
      </c>
      <c r="Y21" s="6">
        <f t="shared" ref="Y21:Z21" si="71">+Y9/Y3</f>
        <v>0.2333254081503017</v>
      </c>
      <c r="Z21" s="6">
        <f t="shared" si="71"/>
        <v>0.21206519404325855</v>
      </c>
      <c r="AA21" s="6">
        <f t="shared" ref="AA21:AO21" si="72">+AA9/AA3</f>
        <v>0.21579093391400997</v>
      </c>
      <c r="AB21" s="6">
        <f t="shared" si="72"/>
        <v>0.21915075290459823</v>
      </c>
      <c r="AC21" s="6">
        <f t="shared" si="72"/>
        <v>0.22218058967289661</v>
      </c>
      <c r="AD21" s="6">
        <f t="shared" si="72"/>
        <v>0.22491285318716578</v>
      </c>
      <c r="AE21" s="6">
        <f t="shared" si="72"/>
        <v>0.22586855401813086</v>
      </c>
      <c r="AF21" s="6">
        <f t="shared" si="72"/>
        <v>0.22678784719839254</v>
      </c>
      <c r="AG21" s="6">
        <f t="shared" si="72"/>
        <v>0.22767211968607284</v>
      </c>
      <c r="AH21" s="6">
        <f t="shared" si="72"/>
        <v>0.22852270560279386</v>
      </c>
      <c r="AI21" s="6">
        <f t="shared" si="72"/>
        <v>0.22934088824649695</v>
      </c>
      <c r="AJ21" s="6">
        <f t="shared" si="72"/>
        <v>0.23012790202758271</v>
      </c>
      <c r="AK21" s="6">
        <f t="shared" si="72"/>
        <v>0.2308849343312939</v>
      </c>
      <c r="AL21" s="6">
        <f t="shared" si="72"/>
        <v>0.23161312730914943</v>
      </c>
      <c r="AM21" s="6">
        <f t="shared" si="72"/>
        <v>0.23231357960213422</v>
      </c>
      <c r="AN21" s="6">
        <f t="shared" si="72"/>
        <v>0.23298734799824336</v>
      </c>
      <c r="AO21" s="6">
        <f t="shared" si="72"/>
        <v>0.23363544902688174</v>
      </c>
      <c r="AU21" s="6" t="s">
        <v>88</v>
      </c>
      <c r="AV21" s="6">
        <v>0.02</v>
      </c>
    </row>
    <row r="22" spans="1:48" x14ac:dyDescent="0.25">
      <c r="B22" s="6" t="s">
        <v>36</v>
      </c>
      <c r="C22" s="6">
        <f>+C13/C12</f>
        <v>0.16107151634308184</v>
      </c>
      <c r="D22" s="6">
        <f>+D13/D12</f>
        <v>0.15107958825006274</v>
      </c>
      <c r="E22" s="6">
        <f>+E13/E12</f>
        <v>0.12733173076923077</v>
      </c>
      <c r="F22" s="6">
        <f t="shared" ref="F22" si="73">+F13/F12</f>
        <v>-0.10216998191681737</v>
      </c>
      <c r="G22" s="6">
        <f t="shared" ref="G22:O22" si="74">+G13/G12</f>
        <v>0.19291516530355102</v>
      </c>
      <c r="H22" s="6">
        <f t="shared" si="74"/>
        <v>0.11219774573119566</v>
      </c>
      <c r="I22" s="6">
        <f t="shared" si="74"/>
        <v>0.13787058828607135</v>
      </c>
      <c r="J22" s="6">
        <f t="shared" si="74"/>
        <v>-0.37088372093023259</v>
      </c>
      <c r="K22" s="6">
        <f t="shared" si="74"/>
        <v>1.3176901550427183E-2</v>
      </c>
      <c r="L22" s="6">
        <f t="shared" si="74"/>
        <v>0.11416563252531363</v>
      </c>
      <c r="M22" s="6">
        <f t="shared" si="74"/>
        <v>0.12133109207778323</v>
      </c>
      <c r="N22" s="6">
        <f t="shared" si="74"/>
        <v>0.18260869565217391</v>
      </c>
      <c r="O22" s="6">
        <f t="shared" si="74"/>
        <v>0.10785675246378097</v>
      </c>
      <c r="P22" s="6">
        <f t="shared" ref="P22:Q22" si="75">+P13/P12</f>
        <v>0.13</v>
      </c>
      <c r="Q22" s="6">
        <f t="shared" si="75"/>
        <v>0.13</v>
      </c>
      <c r="R22" s="6">
        <f t="shared" ref="R22:S22" si="76">+R13/R12</f>
        <v>0.13</v>
      </c>
      <c r="S22" s="6">
        <f t="shared" si="76"/>
        <v>0.13</v>
      </c>
      <c r="V22" s="6">
        <f t="shared" ref="V22:X22" si="77">+V13/V12</f>
        <v>0.12383526956045646</v>
      </c>
      <c r="W22" s="6">
        <f t="shared" si="77"/>
        <v>0.14649834113065832</v>
      </c>
      <c r="X22" s="6">
        <f t="shared" si="77"/>
        <v>0.10908612281602729</v>
      </c>
      <c r="Y22" s="6">
        <f t="shared" ref="Y22:Z22" si="78">+Y13/Y12</f>
        <v>0.12353935491338383</v>
      </c>
      <c r="Z22" s="6">
        <f t="shared" si="78"/>
        <v>0.15</v>
      </c>
      <c r="AA22" s="6">
        <f t="shared" ref="AA22:AO22" si="79">+AA13/AA12</f>
        <v>0.15</v>
      </c>
      <c r="AB22" s="6">
        <f t="shared" si="79"/>
        <v>0.15</v>
      </c>
      <c r="AC22" s="6">
        <f t="shared" si="79"/>
        <v>0.15</v>
      </c>
      <c r="AD22" s="6">
        <f t="shared" si="79"/>
        <v>0.15</v>
      </c>
      <c r="AE22" s="6">
        <f t="shared" si="79"/>
        <v>0.15</v>
      </c>
      <c r="AF22" s="6">
        <f t="shared" si="79"/>
        <v>0.15</v>
      </c>
      <c r="AG22" s="6">
        <f t="shared" si="79"/>
        <v>0.15</v>
      </c>
      <c r="AH22" s="6">
        <f t="shared" si="79"/>
        <v>0.15</v>
      </c>
      <c r="AI22" s="6">
        <f t="shared" si="79"/>
        <v>0.15</v>
      </c>
      <c r="AJ22" s="6">
        <f t="shared" si="79"/>
        <v>0.15</v>
      </c>
      <c r="AK22" s="6">
        <f t="shared" si="79"/>
        <v>0.15</v>
      </c>
      <c r="AL22" s="6">
        <f t="shared" si="79"/>
        <v>0.15</v>
      </c>
      <c r="AM22" s="6">
        <f t="shared" si="79"/>
        <v>0.15</v>
      </c>
      <c r="AN22" s="6">
        <f t="shared" si="79"/>
        <v>0.15</v>
      </c>
      <c r="AO22" s="6">
        <f t="shared" si="79"/>
        <v>0.15</v>
      </c>
      <c r="AU22" s="1" t="s">
        <v>89</v>
      </c>
      <c r="AV22" s="6">
        <v>0.08</v>
      </c>
    </row>
    <row r="23" spans="1:48" s="7" customFormat="1" x14ac:dyDescent="0.25">
      <c r="B23" s="7" t="s">
        <v>35</v>
      </c>
      <c r="G23" s="7">
        <f t="shared" ref="G23:N23" si="80">+G14/C14-1</f>
        <v>-6.3660065619873474E-2</v>
      </c>
      <c r="H23" s="7">
        <f t="shared" si="80"/>
        <v>6.5398151571163909E-2</v>
      </c>
      <c r="I23" s="7">
        <f t="shared" si="80"/>
        <v>-3.7102994242899867E-2</v>
      </c>
      <c r="J23" s="7">
        <f t="shared" si="80"/>
        <v>-0.90328465955701398</v>
      </c>
      <c r="K23" s="7">
        <f t="shared" si="80"/>
        <v>-0.25022698190714887</v>
      </c>
      <c r="L23" s="7">
        <f t="shared" si="80"/>
        <v>3.2380698580313005E-2</v>
      </c>
      <c r="M23" s="7">
        <f t="shared" si="80"/>
        <v>0.19966500791708452</v>
      </c>
      <c r="N23" s="7">
        <f t="shared" si="80"/>
        <v>14.946257718667299</v>
      </c>
      <c r="O23" s="7">
        <f>+O14/K14-1</f>
        <v>0.9466612031252355</v>
      </c>
      <c r="P23" s="7">
        <f>+P14/L14-1</f>
        <v>0.22012398814205358</v>
      </c>
      <c r="Q23" s="7">
        <f>+Q14/M14-1</f>
        <v>7.9271101881339456E-2</v>
      </c>
      <c r="R23" s="7">
        <f t="shared" ref="R23:S23" si="81">+R14/N14-1</f>
        <v>1.017145761704894</v>
      </c>
      <c r="S23" s="7">
        <f t="shared" si="81"/>
        <v>-0.14884877745867253</v>
      </c>
      <c r="W23" s="7">
        <f>W14/V14-1</f>
        <v>-0.12197691039891267</v>
      </c>
      <c r="X23" s="7">
        <f>X14/W14-1</f>
        <v>0.17947968612316934</v>
      </c>
      <c r="Y23" s="7">
        <f>Y14/X14-1</f>
        <v>0.48100057214850911</v>
      </c>
      <c r="Z23" s="7">
        <f>Z14/Y14-1</f>
        <v>-3.4996577055329214E-2</v>
      </c>
      <c r="AA23" s="7">
        <f>AA14/Z14-1</f>
        <v>0.13769268965565051</v>
      </c>
      <c r="AB23" s="7">
        <f t="shared" ref="AB23:AO23" si="82">AB14/AA14-1</f>
        <v>0.16999277476248609</v>
      </c>
      <c r="AC23" s="7">
        <f t="shared" si="82"/>
        <v>0.13239434632966218</v>
      </c>
      <c r="AD23" s="7">
        <f t="shared" si="82"/>
        <v>0.13371117226833462</v>
      </c>
      <c r="AE23" s="7">
        <f t="shared" si="82"/>
        <v>6.0059145414950166E-2</v>
      </c>
      <c r="AF23" s="7">
        <f t="shared" si="82"/>
        <v>3.73769058190212E-2</v>
      </c>
      <c r="AG23" s="7">
        <f t="shared" si="82"/>
        <v>3.7932327715793912E-2</v>
      </c>
      <c r="AH23" s="7">
        <f t="shared" si="82"/>
        <v>-1.9812900053125526E-3</v>
      </c>
      <c r="AI23" s="7">
        <f t="shared" si="82"/>
        <v>5.1181172719418244E-2</v>
      </c>
      <c r="AJ23" s="7">
        <f t="shared" si="82"/>
        <v>5.9569062424769559E-2</v>
      </c>
      <c r="AK23" s="7">
        <f t="shared" si="82"/>
        <v>5.6309396558652303E-2</v>
      </c>
      <c r="AL23" s="7">
        <f t="shared" si="82"/>
        <v>0.10105153223793395</v>
      </c>
      <c r="AM23" s="7">
        <f t="shared" si="82"/>
        <v>5.3156355709490066E-2</v>
      </c>
      <c r="AN23" s="7">
        <f t="shared" si="82"/>
        <v>6.0790199896472386E-2</v>
      </c>
      <c r="AO23" s="7">
        <f t="shared" si="82"/>
        <v>6.5496433268666943E-2</v>
      </c>
      <c r="AU23" s="7" t="s">
        <v>90</v>
      </c>
      <c r="AV23" s="13">
        <f>NPV(AV22,Z14:FR14)</f>
        <v>233173.99027128133</v>
      </c>
    </row>
    <row r="24" spans="1:48" s="6" customFormat="1" x14ac:dyDescent="0.25">
      <c r="B24" s="6" t="s">
        <v>37</v>
      </c>
      <c r="G24" s="6">
        <f t="shared" ref="G24:Q24" si="83">+G7/C7-1</f>
        <v>0.2509520182787508</v>
      </c>
      <c r="H24" s="6">
        <f t="shared" si="83"/>
        <v>0.3341634096407966</v>
      </c>
      <c r="I24" s="6">
        <f t="shared" si="83"/>
        <v>0.17715630550621686</v>
      </c>
      <c r="J24" s="6">
        <f>+J7/F8-1</f>
        <v>0.69521410579345089</v>
      </c>
      <c r="K24" s="6">
        <f t="shared" si="83"/>
        <v>4.6073059360730584E-2</v>
      </c>
      <c r="L24" s="6">
        <f t="shared" si="83"/>
        <v>-8.211387104064205E-2</v>
      </c>
      <c r="M24" s="6">
        <f t="shared" si="83"/>
        <v>-8.4196040975407227E-3</v>
      </c>
      <c r="N24" s="6">
        <f t="shared" si="83"/>
        <v>0</v>
      </c>
      <c r="O24" s="6">
        <f t="shared" si="83"/>
        <v>2.2120854976937609E-2</v>
      </c>
      <c r="P24" s="6">
        <f t="shared" si="83"/>
        <v>0.15395078596255529</v>
      </c>
      <c r="Q24" s="6">
        <f t="shared" si="83"/>
        <v>0.20161361253517063</v>
      </c>
      <c r="R24" s="6">
        <f t="shared" ref="R24" si="84">+R7/N7-1</f>
        <v>0.22026336998514129</v>
      </c>
      <c r="S24" s="6">
        <f t="shared" ref="S24" si="85">+S7/O7-1</f>
        <v>0.2158285626920895</v>
      </c>
      <c r="W24" s="6">
        <f>W7/V7-1</f>
        <v>0.19233663366336629</v>
      </c>
      <c r="X24" s="6">
        <f>X7/W7-1</f>
        <v>-1.2611894441399762E-2</v>
      </c>
      <c r="Y24" s="6">
        <f>Y7/X7-1</f>
        <v>0.14847412211651911</v>
      </c>
      <c r="Z24" s="6">
        <f>Z7/Y7-1</f>
        <v>0.13719096252977447</v>
      </c>
      <c r="AA24" s="6">
        <f>AA7/Z7-1</f>
        <v>0.12000000000000011</v>
      </c>
      <c r="AB24" s="6">
        <f t="shared" ref="AB24:AO24" si="86">AB7/AA7-1</f>
        <v>0.12000000000000011</v>
      </c>
      <c r="AC24" s="6">
        <f t="shared" si="86"/>
        <v>0.12000000000000011</v>
      </c>
      <c r="AD24" s="6">
        <f t="shared" si="86"/>
        <v>0.12000000000000011</v>
      </c>
      <c r="AE24" s="6">
        <f t="shared" si="86"/>
        <v>5.0000000000000044E-2</v>
      </c>
      <c r="AF24" s="6">
        <f t="shared" si="86"/>
        <v>5.0000000000000044E-2</v>
      </c>
      <c r="AG24" s="6">
        <f t="shared" si="86"/>
        <v>4.9999999999999822E-2</v>
      </c>
      <c r="AH24" s="6">
        <f t="shared" si="86"/>
        <v>5.0000000000000044E-2</v>
      </c>
      <c r="AI24" s="6">
        <f t="shared" si="86"/>
        <v>5.0000000000000044E-2</v>
      </c>
      <c r="AJ24" s="6">
        <f t="shared" si="86"/>
        <v>5.0000000000000266E-2</v>
      </c>
      <c r="AK24" s="6">
        <f t="shared" si="86"/>
        <v>5.0000000000000044E-2</v>
      </c>
      <c r="AL24" s="6">
        <f t="shared" si="86"/>
        <v>5.0000000000000266E-2</v>
      </c>
      <c r="AM24" s="6">
        <f t="shared" si="86"/>
        <v>5.0000000000000044E-2</v>
      </c>
      <c r="AN24" s="6">
        <f t="shared" si="86"/>
        <v>5.0000000000000044E-2</v>
      </c>
      <c r="AO24" s="6">
        <f t="shared" si="86"/>
        <v>5.0000000000000044E-2</v>
      </c>
      <c r="AU24" s="6" t="s">
        <v>1</v>
      </c>
      <c r="AV24" s="1">
        <f>Main!I6</f>
        <v>441.8</v>
      </c>
    </row>
    <row r="25" spans="1:48" s="6" customFormat="1" x14ac:dyDescent="0.25">
      <c r="B25" s="6" t="s">
        <v>38</v>
      </c>
      <c r="G25" s="6">
        <f t="shared" ref="G25:Q25" si="87">+G6/C6-1</f>
        <v>8.487804878048788E-2</v>
      </c>
      <c r="H25" s="6">
        <f t="shared" si="87"/>
        <v>-4.7921841364464202E-2</v>
      </c>
      <c r="I25" s="6">
        <f t="shared" si="87"/>
        <v>-0.10558425196850396</v>
      </c>
      <c r="J25" s="6">
        <f>+J6/F7-1</f>
        <v>0.28438948995363211</v>
      </c>
      <c r="K25" s="6">
        <f t="shared" si="87"/>
        <v>-1.1474820143885234E-3</v>
      </c>
      <c r="L25" s="6">
        <f t="shared" si="87"/>
        <v>9.0802838458327484E-2</v>
      </c>
      <c r="M25" s="6">
        <f t="shared" si="87"/>
        <v>-1.623018765604245E-2</v>
      </c>
      <c r="N25" s="6">
        <f t="shared" si="87"/>
        <v>0.10228640192539107</v>
      </c>
      <c r="O25" s="6">
        <f t="shared" si="87"/>
        <v>0.17822249271646262</v>
      </c>
      <c r="P25" s="6">
        <f t="shared" si="87"/>
        <v>0.21064850247461608</v>
      </c>
      <c r="Q25" s="6">
        <f t="shared" si="87"/>
        <v>0.41328140660347668</v>
      </c>
      <c r="R25" s="6">
        <f t="shared" ref="R25" si="88">+R6/N6-1</f>
        <v>-0.10345278602620067</v>
      </c>
      <c r="S25" s="6">
        <f t="shared" ref="S25" si="89">+S6/O6-1</f>
        <v>0.30526444649570572</v>
      </c>
      <c r="W25" s="6">
        <f>W6/V6-1</f>
        <v>-5.302351183455345E-3</v>
      </c>
      <c r="X25" s="6">
        <f>X6/W6-1</f>
        <v>5.0338470003328251E-2</v>
      </c>
      <c r="Y25" s="6">
        <f>Y6/X6-1</f>
        <v>0.13820311854364609</v>
      </c>
      <c r="Z25" s="6">
        <f>Z6/Y6-1</f>
        <v>0.15528858518169364</v>
      </c>
      <c r="AA25" s="6">
        <f>AA6/Z6-1</f>
        <v>0.12000000000000011</v>
      </c>
      <c r="AB25" s="6">
        <f t="shared" ref="AB25:AO25" si="90">AB6/AA6-1</f>
        <v>0.12000000000000011</v>
      </c>
      <c r="AC25" s="6">
        <f t="shared" si="90"/>
        <v>0.12000000000000011</v>
      </c>
      <c r="AD25" s="6">
        <f t="shared" si="90"/>
        <v>0.12000000000000011</v>
      </c>
      <c r="AE25" s="6">
        <f t="shared" si="90"/>
        <v>5.0000000000000044E-2</v>
      </c>
      <c r="AF25" s="6">
        <f t="shared" si="90"/>
        <v>5.0000000000000044E-2</v>
      </c>
      <c r="AG25" s="6">
        <f t="shared" si="90"/>
        <v>4.9999999999999822E-2</v>
      </c>
      <c r="AH25" s="6">
        <f t="shared" si="90"/>
        <v>5.0000000000000044E-2</v>
      </c>
      <c r="AI25" s="6">
        <f t="shared" si="90"/>
        <v>5.0000000000000044E-2</v>
      </c>
      <c r="AJ25" s="6">
        <f t="shared" si="90"/>
        <v>5.0000000000000266E-2</v>
      </c>
      <c r="AK25" s="6">
        <f t="shared" si="90"/>
        <v>5.0000000000000044E-2</v>
      </c>
      <c r="AL25" s="6">
        <f t="shared" si="90"/>
        <v>5.0000000000000266E-2</v>
      </c>
      <c r="AM25" s="6">
        <f t="shared" si="90"/>
        <v>5.0000000000000044E-2</v>
      </c>
      <c r="AN25" s="6">
        <f t="shared" si="90"/>
        <v>5.0000000000000044E-2</v>
      </c>
      <c r="AO25" s="6">
        <f t="shared" si="90"/>
        <v>5.0000000000000044E-2</v>
      </c>
      <c r="AU25" s="6" t="s">
        <v>91</v>
      </c>
      <c r="AV25" s="1">
        <f>AV23/AV24</f>
        <v>527.78177969959563</v>
      </c>
    </row>
    <row r="26" spans="1:48" x14ac:dyDescent="0.25">
      <c r="B26" s="6" t="s">
        <v>87</v>
      </c>
      <c r="C26" s="6">
        <f t="shared" ref="C26:N26" si="91">C7/C3</f>
        <v>7.3319186955550605E-2</v>
      </c>
      <c r="D26" s="6">
        <f t="shared" si="91"/>
        <v>7.3191663261136075E-2</v>
      </c>
      <c r="E26" s="6">
        <f t="shared" si="91"/>
        <v>7.5237204329814247E-2</v>
      </c>
      <c r="F26" s="6">
        <f t="shared" si="91"/>
        <v>8.3927876507977686E-2</v>
      </c>
      <c r="G26" s="6">
        <f t="shared" si="91"/>
        <v>8.3513410448709802E-2</v>
      </c>
      <c r="H26" s="6">
        <f t="shared" si="91"/>
        <v>8.9941445201534076E-2</v>
      </c>
      <c r="I26" s="6">
        <f t="shared" si="91"/>
        <v>8.3620157441926399E-2</v>
      </c>
      <c r="J26" s="6">
        <f t="shared" si="91"/>
        <v>8.5710646968925108E-2</v>
      </c>
      <c r="K26" s="6">
        <f t="shared" si="91"/>
        <v>8.42087541963778E-2</v>
      </c>
      <c r="L26" s="6">
        <f t="shared" si="91"/>
        <v>8.0366289208128536E-2</v>
      </c>
      <c r="M26" s="6">
        <f t="shared" si="91"/>
        <v>7.6935675795406708E-2</v>
      </c>
      <c r="N26" s="6">
        <f t="shared" si="91"/>
        <v>7.6200181159420288E-2</v>
      </c>
      <c r="O26" s="6">
        <f>O7/O3</f>
        <v>7.4966917241879774E-2</v>
      </c>
      <c r="P26" s="6">
        <f t="shared" ref="P26:Q26" si="92">P7/P3</f>
        <v>0.08</v>
      </c>
      <c r="Q26" s="6">
        <f t="shared" si="92"/>
        <v>0.08</v>
      </c>
      <c r="R26" s="6">
        <f t="shared" ref="R26:S26" si="93">R7/R3</f>
        <v>0.08</v>
      </c>
      <c r="S26" s="6">
        <f t="shared" si="93"/>
        <v>0.08</v>
      </c>
    </row>
    <row r="27" spans="1:48" x14ac:dyDescent="0.25">
      <c r="B27" s="6"/>
      <c r="C27" s="6"/>
      <c r="D27" s="6"/>
      <c r="E27" s="6">
        <f t="shared" ref="E27:N27" si="94">+E6/E3</f>
        <v>8.4859013764532948E-2</v>
      </c>
      <c r="F27" s="6">
        <f t="shared" si="94"/>
        <v>0.10273706057854456</v>
      </c>
      <c r="G27" s="6">
        <f t="shared" si="94"/>
        <v>7.0674971399516964E-2</v>
      </c>
      <c r="H27" s="6">
        <f t="shared" si="94"/>
        <v>7.2139250735965652E-2</v>
      </c>
      <c r="I27" s="6">
        <f t="shared" si="94"/>
        <v>7.1660793917019919E-2</v>
      </c>
      <c r="J27" s="6">
        <f t="shared" si="94"/>
        <v>0.10583290881304126</v>
      </c>
      <c r="K27" s="6">
        <f t="shared" si="94"/>
        <v>6.8046535056104251E-2</v>
      </c>
      <c r="L27" s="6">
        <f t="shared" si="94"/>
        <v>7.6602533606618339E-2</v>
      </c>
      <c r="M27" s="6">
        <f t="shared" si="94"/>
        <v>6.5412984911143821E-2</v>
      </c>
      <c r="N27" s="6">
        <f t="shared" si="94"/>
        <v>0.10371376811594203</v>
      </c>
      <c r="O27" s="6">
        <f>+O6/O3</f>
        <v>6.9830232091556005E-2</v>
      </c>
      <c r="P27" s="6">
        <f t="shared" ref="P27:Q27" si="95">+P6/P3</f>
        <v>0.08</v>
      </c>
      <c r="Q27" s="6">
        <f t="shared" si="95"/>
        <v>0.08</v>
      </c>
      <c r="R27" s="6">
        <f t="shared" ref="R27:S27" si="96">+R6/R3</f>
        <v>0.08</v>
      </c>
      <c r="S27" s="6">
        <f t="shared" si="96"/>
        <v>0.08</v>
      </c>
    </row>
    <row r="28" spans="1:48" x14ac:dyDescent="0.25"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48" x14ac:dyDescent="0.25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48" x14ac:dyDescent="0.25">
      <c r="B30" s="1" t="s">
        <v>3</v>
      </c>
      <c r="C30" s="1">
        <v>8403</v>
      </c>
      <c r="D30" s="1">
        <v>7777</v>
      </c>
      <c r="E30" s="1">
        <v>7526</v>
      </c>
      <c r="F30" s="1">
        <v>6027</v>
      </c>
      <c r="G30" s="1">
        <v>6008</v>
      </c>
      <c r="H30" s="1">
        <v>5819</v>
      </c>
      <c r="I30" s="1">
        <v>6113</v>
      </c>
      <c r="J30" s="1">
        <v>5147</v>
      </c>
      <c r="K30" s="1">
        <v>7116.9129999999996</v>
      </c>
      <c r="L30" s="1">
        <v>7662.7879999999996</v>
      </c>
      <c r="M30" s="1">
        <v>7353.2449999999999</v>
      </c>
      <c r="N30" s="1">
        <v>7116</v>
      </c>
      <c r="O30" s="1">
        <v>7024.7659999999996</v>
      </c>
    </row>
    <row r="31" spans="1:48" x14ac:dyDescent="0.25">
      <c r="B31" s="1" t="s">
        <v>39</v>
      </c>
      <c r="J31" s="1">
        <v>911</v>
      </c>
      <c r="K31" s="1">
        <v>20.972999999999999</v>
      </c>
      <c r="L31" s="1">
        <v>914.20100000000002</v>
      </c>
      <c r="M31" s="1">
        <v>514.20100000000002</v>
      </c>
      <c r="N31" s="1">
        <v>20</v>
      </c>
      <c r="O31" s="1">
        <v>20.972999999999999</v>
      </c>
    </row>
    <row r="32" spans="1:48" x14ac:dyDescent="0.25">
      <c r="B32" s="1" t="s">
        <v>40</v>
      </c>
      <c r="C32" s="1">
        <v>1703</v>
      </c>
      <c r="D32" s="1">
        <v>1826</v>
      </c>
      <c r="E32" s="1">
        <v>1889</v>
      </c>
      <c r="F32" s="1">
        <v>2042</v>
      </c>
      <c r="G32" s="1">
        <v>2089</v>
      </c>
      <c r="H32" s="1">
        <v>2021</v>
      </c>
      <c r="I32" s="1">
        <v>2703</v>
      </c>
      <c r="J32" s="1">
        <v>3208</v>
      </c>
      <c r="K32" s="1">
        <v>2780.2469999999998</v>
      </c>
      <c r="L32" s="1">
        <v>2929.3470000000002</v>
      </c>
      <c r="M32" s="1">
        <v>2912.0279999999998</v>
      </c>
      <c r="N32" s="1">
        <v>2780</v>
      </c>
      <c r="O32" s="1">
        <v>2875.5740000000001</v>
      </c>
    </row>
    <row r="33" spans="2:15" x14ac:dyDescent="0.25">
      <c r="B33" s="1" t="s">
        <v>41</v>
      </c>
      <c r="C33" s="1">
        <v>26043</v>
      </c>
      <c r="D33" s="1">
        <v>27291</v>
      </c>
      <c r="E33" s="1">
        <v>28974</v>
      </c>
      <c r="F33" s="1">
        <v>30919</v>
      </c>
      <c r="G33" s="1">
        <v>31191</v>
      </c>
      <c r="H33" s="1">
        <v>32533</v>
      </c>
      <c r="I33" s="1">
        <v>32777</v>
      </c>
      <c r="J33" s="1">
        <v>32736</v>
      </c>
      <c r="K33" s="1">
        <v>31658.056</v>
      </c>
      <c r="L33" s="1">
        <v>32520.774000000001</v>
      </c>
      <c r="M33" s="1">
        <v>31749.861000000001</v>
      </c>
      <c r="N33" s="1">
        <v>31658</v>
      </c>
      <c r="O33" s="1">
        <v>31662.1</v>
      </c>
    </row>
    <row r="34" spans="2:15" x14ac:dyDescent="0.25">
      <c r="B34" s="1" t="s">
        <v>42</v>
      </c>
      <c r="C34" s="1">
        <v>1015</v>
      </c>
      <c r="D34" s="1">
        <v>1107</v>
      </c>
      <c r="E34" s="1">
        <v>1220</v>
      </c>
      <c r="F34" s="1">
        <v>1323</v>
      </c>
      <c r="G34" s="1">
        <v>1383</v>
      </c>
      <c r="H34" s="1">
        <v>1361</v>
      </c>
      <c r="I34" s="1">
        <v>1372</v>
      </c>
      <c r="J34" s="1">
        <v>1398</v>
      </c>
      <c r="K34" s="1">
        <v>1491.444</v>
      </c>
      <c r="L34" s="1">
        <v>1471.9680000000001</v>
      </c>
      <c r="M34" s="1">
        <v>1498.3910000000001</v>
      </c>
      <c r="N34" s="1">
        <v>1491</v>
      </c>
      <c r="O34" s="1">
        <v>1501.1679999999999</v>
      </c>
    </row>
    <row r="35" spans="2:15" x14ac:dyDescent="0.25">
      <c r="B35" s="1" t="s">
        <v>43</v>
      </c>
      <c r="C35" s="1">
        <v>2956</v>
      </c>
      <c r="D35" s="1">
        <v>2967</v>
      </c>
      <c r="E35" s="1">
        <v>3129</v>
      </c>
      <c r="F35" s="1">
        <v>4271</v>
      </c>
      <c r="G35" s="1">
        <v>4657</v>
      </c>
      <c r="H35" s="1">
        <v>4615</v>
      </c>
      <c r="I35" s="1">
        <v>4595</v>
      </c>
      <c r="J35" s="1">
        <v>5193</v>
      </c>
      <c r="K35" s="1">
        <v>5664.3590000000004</v>
      </c>
      <c r="L35" s="1">
        <v>5318.3945000000003</v>
      </c>
      <c r="M35" s="1">
        <v>5474.06</v>
      </c>
      <c r="N35" s="1">
        <v>5664</v>
      </c>
      <c r="O35" s="1">
        <v>5743.14</v>
      </c>
    </row>
    <row r="36" spans="2:15" x14ac:dyDescent="0.25">
      <c r="B36" s="1" t="s">
        <v>44</v>
      </c>
      <c r="C36" s="1">
        <f t="shared" ref="C36:O36" si="97">SUM(C30:C35)</f>
        <v>40120</v>
      </c>
      <c r="D36" s="1">
        <f t="shared" si="97"/>
        <v>40968</v>
      </c>
      <c r="E36" s="1">
        <f t="shared" si="97"/>
        <v>42738</v>
      </c>
      <c r="F36" s="1">
        <f t="shared" si="97"/>
        <v>44582</v>
      </c>
      <c r="G36" s="1">
        <f t="shared" si="97"/>
        <v>45328</v>
      </c>
      <c r="H36" s="1">
        <f t="shared" si="97"/>
        <v>46349</v>
      </c>
      <c r="I36" s="1">
        <f t="shared" si="97"/>
        <v>47560</v>
      </c>
      <c r="J36" s="1">
        <f t="shared" si="97"/>
        <v>48593</v>
      </c>
      <c r="K36" s="1">
        <f t="shared" si="97"/>
        <v>48731.991999999998</v>
      </c>
      <c r="L36" s="1">
        <f t="shared" si="97"/>
        <v>50817.472500000003</v>
      </c>
      <c r="M36" s="1">
        <f t="shared" si="97"/>
        <v>49501.786</v>
      </c>
      <c r="N36" s="1">
        <f t="shared" si="97"/>
        <v>48729</v>
      </c>
      <c r="O36" s="1">
        <f t="shared" si="97"/>
        <v>48827.720999999998</v>
      </c>
    </row>
    <row r="38" spans="2:15" x14ac:dyDescent="0.25">
      <c r="B38" s="1" t="s">
        <v>45</v>
      </c>
      <c r="C38" s="1">
        <v>4297</v>
      </c>
      <c r="D38" s="1">
        <v>4197</v>
      </c>
      <c r="E38" s="1">
        <v>4110</v>
      </c>
      <c r="F38" s="1">
        <v>4292</v>
      </c>
      <c r="G38" s="1">
        <v>4066</v>
      </c>
      <c r="H38" s="1">
        <v>4174</v>
      </c>
      <c r="I38" s="1">
        <v>4225</v>
      </c>
      <c r="J38" s="1">
        <v>4480</v>
      </c>
      <c r="K38" s="1">
        <v>4466.47</v>
      </c>
      <c r="L38" s="1">
        <v>4440.4120000000003</v>
      </c>
      <c r="M38" s="1">
        <v>4259.5820000000003</v>
      </c>
      <c r="N38" s="1">
        <v>4466</v>
      </c>
      <c r="O38" s="1">
        <v>4436.0209999999997</v>
      </c>
    </row>
    <row r="39" spans="2:15" x14ac:dyDescent="0.25">
      <c r="B39" s="1" t="s">
        <v>46</v>
      </c>
      <c r="C39" s="1">
        <v>532</v>
      </c>
      <c r="D39" s="1">
        <v>622</v>
      </c>
      <c r="E39" s="1">
        <v>643</v>
      </c>
      <c r="F39" s="1">
        <v>837</v>
      </c>
      <c r="G39" s="1">
        <v>617</v>
      </c>
      <c r="H39" s="1">
        <v>504</v>
      </c>
      <c r="I39" s="1">
        <v>560</v>
      </c>
      <c r="J39" s="1">
        <v>671</v>
      </c>
      <c r="K39" s="1">
        <v>747.41200000000003</v>
      </c>
      <c r="L39" s="1">
        <v>615.37400000000002</v>
      </c>
      <c r="M39" s="1">
        <v>534.42899999999997</v>
      </c>
      <c r="N39" s="1">
        <v>747</v>
      </c>
      <c r="O39" s="1">
        <v>607.34799999999996</v>
      </c>
    </row>
    <row r="40" spans="2:15" x14ac:dyDescent="0.25">
      <c r="B40" s="1" t="s">
        <v>47</v>
      </c>
      <c r="C40" s="1">
        <v>1291</v>
      </c>
      <c r="D40" s="1">
        <v>1125</v>
      </c>
      <c r="E40" s="1">
        <v>1413</v>
      </c>
      <c r="F40" s="1">
        <v>1449</v>
      </c>
      <c r="G40" s="1">
        <v>1817</v>
      </c>
      <c r="H40" s="1">
        <v>1596</v>
      </c>
      <c r="I40" s="1">
        <v>1803</v>
      </c>
      <c r="J40" s="1">
        <v>1514</v>
      </c>
      <c r="K40" s="1">
        <v>1803.96</v>
      </c>
      <c r="L40" s="1">
        <v>1908.7139999999999</v>
      </c>
      <c r="M40" s="1">
        <v>1838.9079999999999</v>
      </c>
      <c r="N40" s="1">
        <v>1803</v>
      </c>
      <c r="O40" s="1">
        <v>1977.4280000000001</v>
      </c>
    </row>
    <row r="41" spans="2:15" x14ac:dyDescent="0.25">
      <c r="B41" s="1" t="s">
        <v>48</v>
      </c>
      <c r="C41" s="1">
        <v>1140</v>
      </c>
      <c r="D41" s="1">
        <v>1187</v>
      </c>
      <c r="E41" s="1">
        <v>1182</v>
      </c>
      <c r="F41" s="1">
        <v>1209</v>
      </c>
      <c r="G41" s="1">
        <v>1239</v>
      </c>
      <c r="H41" s="1">
        <v>1224</v>
      </c>
      <c r="I41" s="1">
        <v>1176</v>
      </c>
      <c r="J41" s="1">
        <v>1264</v>
      </c>
      <c r="K41" s="1">
        <v>1442.9690000000001</v>
      </c>
      <c r="L41" s="1">
        <v>1311.9179999999999</v>
      </c>
      <c r="M41" s="1">
        <v>1306.1849999999999</v>
      </c>
      <c r="N41" s="1">
        <v>1442</v>
      </c>
      <c r="O41" s="1">
        <v>1469.4839999999999</v>
      </c>
    </row>
    <row r="42" spans="2:15" x14ac:dyDescent="0.25">
      <c r="B42" s="1" t="s">
        <v>49</v>
      </c>
      <c r="C42" s="1">
        <v>698</v>
      </c>
      <c r="D42" s="1">
        <v>699</v>
      </c>
      <c r="E42" s="1">
        <v>699</v>
      </c>
      <c r="F42" s="1">
        <v>699</v>
      </c>
      <c r="G42" s="1">
        <v>0</v>
      </c>
      <c r="H42" s="1">
        <v>0</v>
      </c>
      <c r="I42" s="1">
        <v>0</v>
      </c>
      <c r="J42" s="1">
        <v>0</v>
      </c>
      <c r="K42" s="1">
        <v>399.84399999999999</v>
      </c>
      <c r="L42" s="1">
        <v>399.387</v>
      </c>
      <c r="M42" s="1">
        <v>399.61399999999998</v>
      </c>
      <c r="N42" s="1">
        <v>399</v>
      </c>
      <c r="O42" s="1">
        <v>798.93600000000004</v>
      </c>
    </row>
    <row r="43" spans="2:15" x14ac:dyDescent="0.25">
      <c r="B43" s="1" t="s">
        <v>50</v>
      </c>
      <c r="C43" s="1">
        <v>2465</v>
      </c>
      <c r="D43" s="1">
        <v>2265</v>
      </c>
      <c r="E43" s="1">
        <v>2301</v>
      </c>
      <c r="F43" s="1">
        <v>3094</v>
      </c>
      <c r="G43" s="1">
        <v>2945</v>
      </c>
      <c r="H43" s="1">
        <v>2989</v>
      </c>
      <c r="I43" s="1">
        <v>2955</v>
      </c>
      <c r="J43" s="1">
        <v>3081</v>
      </c>
      <c r="K43" s="1">
        <v>2578.1729999999998</v>
      </c>
      <c r="L43" s="1">
        <v>2849.3870000000002</v>
      </c>
      <c r="M43" s="1">
        <v>2668.4720000000002</v>
      </c>
      <c r="N43" s="1">
        <v>2578</v>
      </c>
      <c r="O43" s="1">
        <v>2370.692</v>
      </c>
    </row>
    <row r="44" spans="2:15" x14ac:dyDescent="0.25">
      <c r="B44" s="1" t="s">
        <v>51</v>
      </c>
      <c r="C44" s="1">
        <v>14860</v>
      </c>
      <c r="D44" s="1">
        <v>14926</v>
      </c>
      <c r="E44" s="1">
        <v>14793</v>
      </c>
      <c r="F44" s="1">
        <v>14693</v>
      </c>
      <c r="G44" s="1">
        <v>14534</v>
      </c>
      <c r="H44" s="1">
        <v>14233</v>
      </c>
      <c r="I44" s="1">
        <v>13888</v>
      </c>
      <c r="J44" s="1">
        <v>14353</v>
      </c>
      <c r="K44" s="1">
        <v>14143.416999999999</v>
      </c>
      <c r="L44" s="1">
        <v>14070.151</v>
      </c>
      <c r="M44" s="1">
        <v>13900.754000000001</v>
      </c>
      <c r="N44" s="1">
        <v>14143</v>
      </c>
      <c r="O44" s="1">
        <v>13217.038</v>
      </c>
    </row>
    <row r="45" spans="2:15" x14ac:dyDescent="0.25">
      <c r="B45" s="1" t="s">
        <v>52</v>
      </c>
      <c r="C45" s="1">
        <v>1950</v>
      </c>
      <c r="D45" s="1">
        <v>2082</v>
      </c>
      <c r="E45" s="1">
        <v>2281</v>
      </c>
      <c r="F45" s="1">
        <v>2459</v>
      </c>
      <c r="G45" s="1">
        <v>2567</v>
      </c>
      <c r="H45" s="1">
        <v>2551</v>
      </c>
      <c r="I45" s="1">
        <v>2424</v>
      </c>
      <c r="J45" s="1">
        <v>2452</v>
      </c>
      <c r="K45" s="1">
        <v>2561.4364</v>
      </c>
      <c r="L45" s="1">
        <v>2389.915</v>
      </c>
      <c r="M45" s="1">
        <v>2486.2150000000001</v>
      </c>
      <c r="N45" s="1">
        <v>2561</v>
      </c>
      <c r="O45" s="1">
        <v>2585.364</v>
      </c>
    </row>
    <row r="46" spans="2:15" x14ac:dyDescent="0.25">
      <c r="B46" s="1" t="s">
        <v>53</v>
      </c>
      <c r="C46" s="1">
        <f t="shared" ref="C46:O46" si="98">SUM(C38:C45)</f>
        <v>27233</v>
      </c>
      <c r="D46" s="1">
        <f t="shared" si="98"/>
        <v>27103</v>
      </c>
      <c r="E46" s="1">
        <f t="shared" si="98"/>
        <v>27422</v>
      </c>
      <c r="F46" s="1">
        <f t="shared" si="98"/>
        <v>28732</v>
      </c>
      <c r="G46" s="1">
        <f t="shared" si="98"/>
        <v>27785</v>
      </c>
      <c r="H46" s="1">
        <f t="shared" si="98"/>
        <v>27271</v>
      </c>
      <c r="I46" s="1">
        <f t="shared" si="98"/>
        <v>27031</v>
      </c>
      <c r="J46" s="1">
        <f t="shared" si="98"/>
        <v>27815</v>
      </c>
      <c r="K46" s="1">
        <f t="shared" si="98"/>
        <v>28143.681400000001</v>
      </c>
      <c r="L46" s="1">
        <f t="shared" si="98"/>
        <v>27985.258000000002</v>
      </c>
      <c r="M46" s="1">
        <f t="shared" si="98"/>
        <v>27394.159</v>
      </c>
      <c r="N46" s="1">
        <f t="shared" si="98"/>
        <v>28139</v>
      </c>
      <c r="O46" s="1">
        <f t="shared" si="98"/>
        <v>27462.311000000002</v>
      </c>
    </row>
    <row r="48" spans="2:15" x14ac:dyDescent="0.25">
      <c r="B48" s="1" t="s">
        <v>55</v>
      </c>
      <c r="C48" s="1">
        <f t="shared" ref="C48:O48" si="99">C36-C46</f>
        <v>12887</v>
      </c>
      <c r="D48" s="1">
        <f t="shared" si="99"/>
        <v>13865</v>
      </c>
      <c r="E48" s="1">
        <f t="shared" si="99"/>
        <v>15316</v>
      </c>
      <c r="F48" s="1">
        <f t="shared" si="99"/>
        <v>15850</v>
      </c>
      <c r="G48" s="1">
        <f t="shared" si="99"/>
        <v>17543</v>
      </c>
      <c r="H48" s="1">
        <f t="shared" si="99"/>
        <v>19078</v>
      </c>
      <c r="I48" s="1">
        <f t="shared" si="99"/>
        <v>20529</v>
      </c>
      <c r="J48" s="1">
        <f t="shared" si="99"/>
        <v>20778</v>
      </c>
      <c r="K48" s="1">
        <f t="shared" si="99"/>
        <v>20588.310599999997</v>
      </c>
      <c r="L48" s="1">
        <f t="shared" si="99"/>
        <v>22832.214500000002</v>
      </c>
      <c r="M48" s="1">
        <f t="shared" si="99"/>
        <v>22107.627</v>
      </c>
      <c r="N48" s="1">
        <f t="shared" si="99"/>
        <v>20590</v>
      </c>
      <c r="O48" s="1">
        <f t="shared" si="99"/>
        <v>21365.409999999996</v>
      </c>
    </row>
    <row r="49" spans="2:23" s="6" customFormat="1" x14ac:dyDescent="0.25">
      <c r="B49" s="6" t="s">
        <v>54</v>
      </c>
      <c r="C49" s="6">
        <f t="shared" ref="C49:O49" si="100">+C14/C48</f>
        <v>0.13244354776130984</v>
      </c>
      <c r="D49" s="6">
        <f t="shared" si="100"/>
        <v>9.7547782185358839E-2</v>
      </c>
      <c r="E49" s="6">
        <f t="shared" si="100"/>
        <v>9.4810655523635406E-2</v>
      </c>
      <c r="F49" s="6">
        <f t="shared" si="100"/>
        <v>3.8454258675078866E-2</v>
      </c>
      <c r="G49" s="6">
        <f t="shared" si="100"/>
        <v>9.1098728837713042E-2</v>
      </c>
      <c r="H49" s="6">
        <f t="shared" si="100"/>
        <v>7.5529458014466908E-2</v>
      </c>
      <c r="I49" s="6">
        <f t="shared" si="100"/>
        <v>6.8110575283744951E-2</v>
      </c>
      <c r="J49" s="6">
        <f t="shared" si="100"/>
        <v>2.837039176051593E-3</v>
      </c>
      <c r="K49" s="6">
        <f t="shared" si="100"/>
        <v>5.8200307119905204E-2</v>
      </c>
      <c r="L49" s="6">
        <f t="shared" si="100"/>
        <v>6.5153995465485837E-2</v>
      </c>
      <c r="M49" s="6">
        <f t="shared" si="100"/>
        <v>7.5875262415093223E-2</v>
      </c>
      <c r="N49" s="6">
        <f t="shared" si="100"/>
        <v>4.5653229723166586E-2</v>
      </c>
      <c r="O49" s="6">
        <f t="shared" si="100"/>
        <v>0.1091754850480286</v>
      </c>
      <c r="W49" s="10"/>
    </row>
    <row r="50" spans="2:23" s="6" customFormat="1" x14ac:dyDescent="0.25">
      <c r="B50" s="6" t="s">
        <v>58</v>
      </c>
      <c r="C50" s="6">
        <f t="shared" ref="C50:O50" si="101">+C14/(+C31+C32+C33+C34+C35)</f>
        <v>5.3813412365608347E-2</v>
      </c>
      <c r="D50" s="6">
        <f t="shared" si="101"/>
        <v>4.0748998222409696E-2</v>
      </c>
      <c r="E50" s="6">
        <f t="shared" si="101"/>
        <v>4.123935022151539E-2</v>
      </c>
      <c r="F50" s="6">
        <f t="shared" si="101"/>
        <v>1.5808585138114381E-2</v>
      </c>
      <c r="G50" s="6">
        <f t="shared" si="101"/>
        <v>4.0644582909460832E-2</v>
      </c>
      <c r="H50" s="6">
        <f t="shared" si="101"/>
        <v>3.5552701702442624E-2</v>
      </c>
      <c r="I50" s="6">
        <f t="shared" si="101"/>
        <v>3.373566241223732E-2</v>
      </c>
      <c r="J50" s="6">
        <f t="shared" si="101"/>
        <v>1.3568107535791556E-3</v>
      </c>
      <c r="K50" s="6">
        <f t="shared" si="101"/>
        <v>2.8793553413655654E-2</v>
      </c>
      <c r="L50" s="6">
        <f t="shared" si="101"/>
        <v>3.4471576312879774E-2</v>
      </c>
      <c r="M50" s="6">
        <f t="shared" si="101"/>
        <v>3.9797866312857665E-2</v>
      </c>
      <c r="N50" s="6">
        <f t="shared" si="101"/>
        <v>2.2589094754043207E-2</v>
      </c>
      <c r="O50" s="6">
        <f t="shared" si="101"/>
        <v>5.5799380689714413E-2</v>
      </c>
      <c r="W50" s="10"/>
    </row>
    <row r="52" spans="2:23" x14ac:dyDescent="0.25">
      <c r="B52" s="1" t="s">
        <v>56</v>
      </c>
      <c r="C52" s="1">
        <f t="shared" ref="C52:H52" si="102">+C14</f>
        <v>1706.8</v>
      </c>
      <c r="D52" s="1">
        <f t="shared" si="102"/>
        <v>1352.5000000000002</v>
      </c>
      <c r="E52" s="1">
        <f t="shared" si="102"/>
        <v>1452.12</v>
      </c>
      <c r="F52" s="1">
        <f t="shared" si="102"/>
        <v>609.5</v>
      </c>
      <c r="G52" s="1">
        <f t="shared" si="102"/>
        <v>1598.145</v>
      </c>
      <c r="H52" s="1">
        <f t="shared" si="102"/>
        <v>1440.9509999999996</v>
      </c>
      <c r="I52" s="1">
        <v>1398.242</v>
      </c>
      <c r="J52" s="1">
        <f t="shared" ref="J52:O52" si="103">J14</f>
        <v>58.948</v>
      </c>
      <c r="K52" s="1">
        <f t="shared" si="103"/>
        <v>1198.2459999999996</v>
      </c>
      <c r="L52" s="1">
        <f t="shared" si="103"/>
        <v>1487.6100000000001</v>
      </c>
      <c r="M52" s="1">
        <f t="shared" si="103"/>
        <v>1677.4220000000003</v>
      </c>
      <c r="N52" s="1">
        <f t="shared" si="103"/>
        <v>940</v>
      </c>
      <c r="O52" s="1">
        <f t="shared" si="103"/>
        <v>2332.5790000000002</v>
      </c>
    </row>
    <row r="53" spans="2:23" x14ac:dyDescent="0.25">
      <c r="B53" s="1" t="s">
        <v>57</v>
      </c>
      <c r="C53" s="1">
        <v>1707</v>
      </c>
      <c r="D53" s="1">
        <v>1353</v>
      </c>
      <c r="E53" s="1">
        <v>1449</v>
      </c>
      <c r="F53" s="1">
        <v>607</v>
      </c>
      <c r="G53" s="1">
        <v>1597.4469999999999</v>
      </c>
      <c r="H53" s="1">
        <v>1440.951</v>
      </c>
      <c r="I53" s="1">
        <v>1398.242</v>
      </c>
      <c r="J53" s="1">
        <v>55.283999999999999</v>
      </c>
      <c r="K53" s="1">
        <f>K15</f>
        <v>445.24400000000003</v>
      </c>
      <c r="L53" s="1">
        <v>1487.61</v>
      </c>
      <c r="M53" s="1">
        <v>1677.422</v>
      </c>
      <c r="N53" s="1">
        <v>937</v>
      </c>
      <c r="O53" s="1">
        <v>2332.2089999999998</v>
      </c>
    </row>
    <row r="54" spans="2:23" x14ac:dyDescent="0.25">
      <c r="B54" s="1" t="s">
        <v>59</v>
      </c>
      <c r="C54" s="1">
        <v>-3284.5</v>
      </c>
      <c r="D54" s="1">
        <v>-4096.7</v>
      </c>
      <c r="E54" s="1">
        <v>-4666</v>
      </c>
      <c r="F54" s="1">
        <v>-5654</v>
      </c>
      <c r="G54" s="1">
        <v>-3584</v>
      </c>
      <c r="H54" s="1">
        <v>-4687.0110000000004</v>
      </c>
      <c r="I54" s="1">
        <v>-4582.6710000000003</v>
      </c>
      <c r="J54" s="1">
        <v>-3985</v>
      </c>
      <c r="K54" s="1">
        <v>-2458.66</v>
      </c>
      <c r="L54" s="1">
        <v>-3683.0070000000001</v>
      </c>
      <c r="M54" s="1">
        <v>-2883.8389999999999</v>
      </c>
      <c r="N54" s="1">
        <v>-3529</v>
      </c>
      <c r="O54" s="1">
        <v>-3728.9670000000001</v>
      </c>
    </row>
    <row r="55" spans="2:23" x14ac:dyDescent="0.25">
      <c r="B55" s="1" t="s">
        <v>60</v>
      </c>
      <c r="C55" s="1">
        <v>-266</v>
      </c>
      <c r="D55" s="1">
        <v>-312.2</v>
      </c>
      <c r="E55" s="1">
        <v>-29.245999999999999</v>
      </c>
      <c r="F55" s="1">
        <v>840</v>
      </c>
      <c r="G55" s="1">
        <v>-347</v>
      </c>
      <c r="H55" s="1">
        <v>191.28800000000001</v>
      </c>
      <c r="I55" s="1">
        <v>60.866999999999997</v>
      </c>
      <c r="J55" s="1">
        <v>274</v>
      </c>
      <c r="K55" s="1">
        <v>354.791</v>
      </c>
      <c r="L55" s="1">
        <v>46.119</v>
      </c>
      <c r="M55" s="1">
        <v>-325.98899999999998</v>
      </c>
      <c r="N55" s="1">
        <v>49</v>
      </c>
      <c r="O55" s="1">
        <v>-189.441</v>
      </c>
    </row>
    <row r="56" spans="2:23" x14ac:dyDescent="0.25">
      <c r="B56" s="1" t="s">
        <v>61</v>
      </c>
      <c r="C56" s="1">
        <v>2719</v>
      </c>
      <c r="D56" s="1">
        <v>2806.8</v>
      </c>
      <c r="E56" s="1">
        <v>2963</v>
      </c>
      <c r="F56" s="1">
        <v>3741</v>
      </c>
      <c r="G56" s="1">
        <v>3166</v>
      </c>
      <c r="H56" s="1">
        <v>3261</v>
      </c>
      <c r="I56" s="1">
        <v>3653.5920000000001</v>
      </c>
      <c r="J56" s="1">
        <v>3944</v>
      </c>
      <c r="K56" s="1">
        <v>3459.9839999999999</v>
      </c>
      <c r="L56" s="1">
        <v>3410.0210000000002</v>
      </c>
      <c r="M56" s="1">
        <v>3573.3530000000001</v>
      </c>
      <c r="N56" s="1">
        <v>3754</v>
      </c>
      <c r="O56" s="1">
        <v>3670.8049999999998</v>
      </c>
    </row>
    <row r="57" spans="2:23" x14ac:dyDescent="0.25">
      <c r="B57" s="1" t="s">
        <v>62</v>
      </c>
      <c r="C57" s="1">
        <v>35.700000000000003</v>
      </c>
      <c r="D57" s="1">
        <v>38.4</v>
      </c>
      <c r="E57" s="1">
        <v>70</v>
      </c>
      <c r="F57" s="1">
        <v>64</v>
      </c>
      <c r="G57" s="1">
        <v>75</v>
      </c>
      <c r="H57" s="1">
        <v>83.504999999999995</v>
      </c>
      <c r="I57" s="1">
        <v>85.188000000000002</v>
      </c>
      <c r="J57" s="1">
        <v>93</v>
      </c>
      <c r="K57" s="1">
        <v>90.355000000000004</v>
      </c>
      <c r="L57" s="1">
        <v>89.385000000000005</v>
      </c>
      <c r="M57" s="1">
        <v>90.66</v>
      </c>
      <c r="N57" s="1">
        <v>86</v>
      </c>
      <c r="O57" s="1">
        <v>87.233999999999995</v>
      </c>
    </row>
    <row r="58" spans="2:23" x14ac:dyDescent="0.25">
      <c r="B58" s="1" t="s">
        <v>63</v>
      </c>
      <c r="C58" s="1">
        <v>107</v>
      </c>
      <c r="D58" s="1">
        <v>101.5</v>
      </c>
      <c r="E58" s="1">
        <v>95</v>
      </c>
      <c r="F58" s="1">
        <v>99</v>
      </c>
      <c r="G58" s="1">
        <v>119</v>
      </c>
      <c r="H58" s="1">
        <v>150.392</v>
      </c>
      <c r="I58" s="1">
        <v>152.06200000000001</v>
      </c>
      <c r="J58" s="1">
        <v>153</v>
      </c>
      <c r="K58" s="1">
        <v>99.099000000000004</v>
      </c>
      <c r="L58" s="1">
        <v>78.03</v>
      </c>
      <c r="M58" s="1">
        <v>79.72</v>
      </c>
      <c r="N58" s="1">
        <v>82</v>
      </c>
      <c r="O58" s="1">
        <v>76.344999999999999</v>
      </c>
    </row>
    <row r="59" spans="2:23" x14ac:dyDescent="0.25">
      <c r="B59" s="1" t="s">
        <v>64</v>
      </c>
      <c r="C59" s="1">
        <v>-253</v>
      </c>
      <c r="D59" s="1">
        <v>63</v>
      </c>
      <c r="E59" s="1">
        <v>-136</v>
      </c>
      <c r="F59" s="1">
        <v>-104</v>
      </c>
      <c r="G59" s="1">
        <v>-161</v>
      </c>
      <c r="H59" s="1">
        <v>-304</v>
      </c>
      <c r="I59" s="1">
        <v>-348.45800000000003</v>
      </c>
      <c r="J59" s="1">
        <v>461</v>
      </c>
      <c r="K59" s="1">
        <v>80.650999999999996</v>
      </c>
      <c r="L59" s="1">
        <v>28.952000000000002</v>
      </c>
      <c r="M59" s="1">
        <v>-172.678</v>
      </c>
      <c r="N59" s="1">
        <v>239</v>
      </c>
      <c r="O59" s="1">
        <v>-130.80099999999999</v>
      </c>
    </row>
    <row r="60" spans="2:23" x14ac:dyDescent="0.25">
      <c r="B60" s="1" t="s">
        <v>65</v>
      </c>
      <c r="C60" s="1">
        <v>72.599999999999994</v>
      </c>
      <c r="D60" s="1">
        <v>108.1</v>
      </c>
      <c r="E60" s="1">
        <v>102</v>
      </c>
      <c r="F60" s="1">
        <v>93</v>
      </c>
      <c r="G60" s="1">
        <v>101</v>
      </c>
      <c r="H60" s="1">
        <v>205</v>
      </c>
      <c r="I60" s="1">
        <v>102.51300000000001</v>
      </c>
      <c r="J60" s="1">
        <v>123</v>
      </c>
      <c r="K60" s="1">
        <v>120.008</v>
      </c>
      <c r="L60" s="1">
        <v>121.483</v>
      </c>
      <c r="M60" s="1">
        <v>115.688</v>
      </c>
      <c r="N60" s="1">
        <v>154</v>
      </c>
      <c r="O60" s="1">
        <v>97.180999999999997</v>
      </c>
    </row>
    <row r="61" spans="2:23" x14ac:dyDescent="0.25">
      <c r="B61" s="1" t="s">
        <v>66</v>
      </c>
      <c r="C61" s="1">
        <v>159.69999999999999</v>
      </c>
      <c r="D61" s="1">
        <v>51.1</v>
      </c>
      <c r="E61" s="1">
        <v>50.966999999999999</v>
      </c>
      <c r="F61" s="1">
        <v>-62</v>
      </c>
      <c r="G61" s="1">
        <v>-68.900000000000006</v>
      </c>
      <c r="H61" s="1">
        <v>-115</v>
      </c>
      <c r="I61" s="1">
        <v>-57.796999999999997</v>
      </c>
      <c r="J61" s="1">
        <v>76</v>
      </c>
      <c r="K61" s="1">
        <v>-98.781999999999996</v>
      </c>
      <c r="L61" s="1">
        <v>-103.172</v>
      </c>
      <c r="M61" s="1">
        <v>-86.277000000000001</v>
      </c>
      <c r="N61" s="1">
        <v>-171</v>
      </c>
      <c r="O61" s="1">
        <v>-107.077</v>
      </c>
    </row>
    <row r="62" spans="2:23" x14ac:dyDescent="0.25">
      <c r="B62" s="1" t="s">
        <v>40</v>
      </c>
      <c r="C62" s="1">
        <v>-221</v>
      </c>
      <c r="D62" s="1">
        <v>-52.3</v>
      </c>
      <c r="E62" s="1">
        <v>-95</v>
      </c>
      <c r="F62" s="1">
        <v>-0.60799999999999998</v>
      </c>
      <c r="G62" s="1">
        <v>41.156999999999996</v>
      </c>
      <c r="H62" s="1">
        <v>123</v>
      </c>
      <c r="I62" s="1">
        <v>-120.071</v>
      </c>
      <c r="J62" s="1">
        <v>-398</v>
      </c>
      <c r="K62" s="1">
        <v>-88.552000000000007</v>
      </c>
      <c r="L62" s="1">
        <v>-183.04900000000001</v>
      </c>
      <c r="M62" s="1">
        <v>103.76600000000001</v>
      </c>
      <c r="N62" s="1">
        <v>-13</v>
      </c>
      <c r="O62" s="1">
        <v>38.048999999999999</v>
      </c>
    </row>
    <row r="63" spans="2:23" x14ac:dyDescent="0.25">
      <c r="B63" s="1" t="s">
        <v>46</v>
      </c>
      <c r="C63" s="1">
        <v>-137</v>
      </c>
      <c r="D63" s="1">
        <v>72.3</v>
      </c>
      <c r="E63" s="1">
        <v>24.835999999999999</v>
      </c>
      <c r="F63" s="1">
        <v>185</v>
      </c>
      <c r="G63" s="1">
        <v>-215</v>
      </c>
      <c r="H63" s="1">
        <v>-122</v>
      </c>
      <c r="I63" s="1">
        <v>53.875</v>
      </c>
      <c r="J63" s="1">
        <v>125</v>
      </c>
      <c r="K63" s="1">
        <v>-89.668000000000006</v>
      </c>
      <c r="L63" s="1">
        <v>38.332000000000001</v>
      </c>
      <c r="M63" s="1">
        <v>68.39</v>
      </c>
      <c r="N63" s="1">
        <v>213</v>
      </c>
      <c r="O63" s="1">
        <v>-145.26499999999999</v>
      </c>
    </row>
    <row r="64" spans="2:23" x14ac:dyDescent="0.25">
      <c r="B64" s="1" t="s">
        <v>72</v>
      </c>
      <c r="C64" s="1">
        <v>177.8</v>
      </c>
      <c r="D64" s="1">
        <v>-171.4</v>
      </c>
      <c r="E64" s="1">
        <v>269.774</v>
      </c>
      <c r="F64" s="1">
        <v>-96</v>
      </c>
      <c r="G64" s="1">
        <v>351</v>
      </c>
      <c r="H64" s="1">
        <v>-238</v>
      </c>
      <c r="I64" s="1">
        <v>212.072</v>
      </c>
      <c r="J64" s="1">
        <v>-379</v>
      </c>
      <c r="K64" s="1">
        <v>185.29900000000001</v>
      </c>
      <c r="L64" s="1">
        <v>177.83099999999999</v>
      </c>
      <c r="M64" s="1">
        <v>65.028999999999996</v>
      </c>
      <c r="N64" s="1">
        <v>-194</v>
      </c>
      <c r="O64" s="1">
        <v>251.78200000000001</v>
      </c>
    </row>
    <row r="65" spans="1:23" x14ac:dyDescent="0.25">
      <c r="B65" s="1" t="s">
        <v>67</v>
      </c>
      <c r="C65" s="1">
        <v>22.2</v>
      </c>
      <c r="D65" s="1">
        <v>47</v>
      </c>
      <c r="E65" s="1">
        <v>-4.7320000000000002</v>
      </c>
      <c r="F65" s="1">
        <v>26</v>
      </c>
      <c r="G65" s="1">
        <v>16</v>
      </c>
      <c r="H65" s="1">
        <v>-10</v>
      </c>
      <c r="I65" s="1">
        <v>-48.42</v>
      </c>
      <c r="J65" s="1">
        <v>69</v>
      </c>
      <c r="K65" s="1">
        <v>-2.39</v>
      </c>
      <c r="L65" s="1">
        <v>49.646999999999998</v>
      </c>
      <c r="M65" s="1">
        <v>5.7329999999999997</v>
      </c>
      <c r="N65" s="1">
        <v>137</v>
      </c>
      <c r="O65" s="1">
        <v>26.515000000000001</v>
      </c>
    </row>
    <row r="66" spans="1:23" x14ac:dyDescent="0.25">
      <c r="B66" s="1" t="s">
        <v>68</v>
      </c>
      <c r="C66" s="1">
        <v>-61.3</v>
      </c>
      <c r="D66" s="1">
        <v>-72.5</v>
      </c>
      <c r="E66" s="1">
        <v>-11</v>
      </c>
      <c r="F66" s="1">
        <v>-144</v>
      </c>
      <c r="G66" s="1">
        <v>-167</v>
      </c>
      <c r="H66" s="1">
        <v>125</v>
      </c>
      <c r="I66" s="1">
        <v>-4.1840000000000002</v>
      </c>
      <c r="J66" s="1">
        <v>-170</v>
      </c>
      <c r="K66" s="1">
        <v>-68.936999999999998</v>
      </c>
      <c r="L66" s="1">
        <v>-117.95</v>
      </c>
      <c r="M66" s="1">
        <v>40.359000000000002</v>
      </c>
      <c r="N66" s="1">
        <v>-83</v>
      </c>
      <c r="O66" s="1">
        <v>-66.046999999999997</v>
      </c>
    </row>
    <row r="67" spans="1:23" s="4" customFormat="1" x14ac:dyDescent="0.25">
      <c r="A67" s="3"/>
      <c r="B67" s="4" t="s">
        <v>69</v>
      </c>
      <c r="C67" s="4">
        <f t="shared" ref="C67:O67" si="104">SUM(C53:C66)</f>
        <v>778.2</v>
      </c>
      <c r="D67" s="4">
        <f t="shared" si="104"/>
        <v>-63.899999999999466</v>
      </c>
      <c r="E67" s="4">
        <f t="shared" si="104"/>
        <v>82.598999999999904</v>
      </c>
      <c r="F67" s="4">
        <f t="shared" si="104"/>
        <v>-405.608</v>
      </c>
      <c r="G67" s="4">
        <f t="shared" si="104"/>
        <v>923.70400000000018</v>
      </c>
      <c r="H67" s="4">
        <f t="shared" si="104"/>
        <v>104.1249999999996</v>
      </c>
      <c r="I67" s="4">
        <f t="shared" si="104"/>
        <v>556.81000000000017</v>
      </c>
      <c r="J67" s="4">
        <f t="shared" si="104"/>
        <v>441.28400000000011</v>
      </c>
      <c r="K67" s="4">
        <f t="shared" si="104"/>
        <v>2028.442</v>
      </c>
      <c r="L67" s="4">
        <f t="shared" si="104"/>
        <v>1440.2320000000002</v>
      </c>
      <c r="M67" s="4">
        <f t="shared" si="104"/>
        <v>2351.337</v>
      </c>
      <c r="N67" s="4">
        <f t="shared" si="104"/>
        <v>1661</v>
      </c>
      <c r="O67" s="4">
        <f t="shared" si="104"/>
        <v>2212.5219999999995</v>
      </c>
      <c r="W67" s="11"/>
    </row>
    <row r="68" spans="1:23" s="4" customFormat="1" x14ac:dyDescent="0.25">
      <c r="A68" s="3"/>
      <c r="B68" s="4" t="s">
        <v>70</v>
      </c>
      <c r="C68" s="4">
        <v>81</v>
      </c>
      <c r="D68" s="4">
        <v>110</v>
      </c>
      <c r="E68" s="4">
        <v>167</v>
      </c>
      <c r="F68" s="4">
        <v>165</v>
      </c>
      <c r="G68" s="4">
        <v>121</v>
      </c>
      <c r="H68" s="4">
        <v>90</v>
      </c>
      <c r="I68" s="4">
        <v>84.96</v>
      </c>
      <c r="J68" s="4">
        <v>111.5</v>
      </c>
      <c r="K68" s="4">
        <v>62.018999999999998</v>
      </c>
      <c r="L68" s="4">
        <v>100.97199999999999</v>
      </c>
      <c r="M68" s="4">
        <v>103.929</v>
      </c>
      <c r="N68" s="4">
        <v>81</v>
      </c>
      <c r="O68" s="4">
        <v>75.713999999999999</v>
      </c>
      <c r="W68" s="11"/>
    </row>
    <row r="69" spans="1:23" x14ac:dyDescent="0.25">
      <c r="B69" s="8" t="s">
        <v>71</v>
      </c>
      <c r="C69" s="4">
        <f t="shared" ref="C69:O69" si="105">+C67-C68</f>
        <v>697.2</v>
      </c>
      <c r="D69" s="4">
        <f t="shared" si="105"/>
        <v>-173.89999999999947</v>
      </c>
      <c r="E69" s="4">
        <f t="shared" si="105"/>
        <v>-84.401000000000096</v>
      </c>
      <c r="F69" s="4">
        <f t="shared" si="105"/>
        <v>-570.60799999999995</v>
      </c>
      <c r="G69" s="4">
        <f t="shared" si="105"/>
        <v>802.70400000000018</v>
      </c>
      <c r="H69" s="4">
        <f t="shared" si="105"/>
        <v>14.124999999999602</v>
      </c>
      <c r="I69" s="4">
        <f t="shared" si="105"/>
        <v>471.85000000000019</v>
      </c>
      <c r="J69" s="4">
        <f t="shared" si="105"/>
        <v>329.78400000000011</v>
      </c>
      <c r="K69" s="4">
        <f t="shared" si="105"/>
        <v>1966.423</v>
      </c>
      <c r="L69" s="4">
        <f t="shared" si="105"/>
        <v>1339.2600000000002</v>
      </c>
      <c r="M69" s="4">
        <f t="shared" si="105"/>
        <v>2247.4079999999999</v>
      </c>
      <c r="N69" s="4">
        <f t="shared" si="105"/>
        <v>1580</v>
      </c>
      <c r="O69" s="4">
        <f t="shared" si="105"/>
        <v>2136.8079999999995</v>
      </c>
    </row>
    <row r="74" spans="1:23" x14ac:dyDescent="0.25">
      <c r="B74" s="1" t="s">
        <v>82</v>
      </c>
    </row>
    <row r="75" spans="1:23" x14ac:dyDescent="0.25">
      <c r="B75" s="1" t="s">
        <v>8</v>
      </c>
      <c r="K75" s="1">
        <v>3609</v>
      </c>
      <c r="L75" s="1">
        <v>3599</v>
      </c>
      <c r="M75" s="1">
        <v>3735</v>
      </c>
      <c r="N75" s="1">
        <v>3931</v>
      </c>
      <c r="O75" s="1">
        <v>4224</v>
      </c>
    </row>
    <row r="76" spans="1:23" x14ac:dyDescent="0.25">
      <c r="B76" s="1" t="s">
        <v>83</v>
      </c>
      <c r="K76" s="1">
        <v>74.400000000000006</v>
      </c>
      <c r="L76" s="1">
        <v>75.569999999999993</v>
      </c>
      <c r="M76" s="1">
        <v>77.319999999999993</v>
      </c>
      <c r="N76" s="1">
        <v>80.13</v>
      </c>
      <c r="O76" s="1">
        <v>82.66</v>
      </c>
    </row>
    <row r="77" spans="1:23" s="6" customFormat="1" x14ac:dyDescent="0.25">
      <c r="B77" s="6" t="s">
        <v>85</v>
      </c>
      <c r="L77" s="6">
        <f t="shared" ref="L77:N77" si="106">L75/K75-1</f>
        <v>-2.7708506511499031E-3</v>
      </c>
      <c r="M77" s="6">
        <f t="shared" si="106"/>
        <v>3.7788274520700105E-2</v>
      </c>
      <c r="N77" s="6">
        <f t="shared" si="106"/>
        <v>5.2476572958500611E-2</v>
      </c>
      <c r="O77" s="6">
        <f>O75/N75-1</f>
        <v>7.4535741541592371E-2</v>
      </c>
      <c r="W77" s="10"/>
    </row>
    <row r="78" spans="1:23" s="6" customFormat="1" x14ac:dyDescent="0.25">
      <c r="B78" s="6" t="s">
        <v>86</v>
      </c>
      <c r="K78" s="6">
        <f t="shared" ref="K78:N78" si="107">K75/K3</f>
        <v>0.44219796280170454</v>
      </c>
      <c r="L78" s="6">
        <f t="shared" si="107"/>
        <v>0.43958320330472761</v>
      </c>
      <c r="M78" s="6">
        <f t="shared" si="107"/>
        <v>0.43726822442642355</v>
      </c>
      <c r="N78" s="6">
        <f t="shared" si="107"/>
        <v>0.44508605072463769</v>
      </c>
      <c r="O78" s="6">
        <f>O75/O3</f>
        <v>0.45077925903159294</v>
      </c>
      <c r="W78" s="10"/>
    </row>
    <row r="80" spans="1:23" x14ac:dyDescent="0.25">
      <c r="B80" s="1" t="s">
        <v>79</v>
      </c>
    </row>
    <row r="81" spans="2:23" x14ac:dyDescent="0.25">
      <c r="B81" s="1" t="s">
        <v>8</v>
      </c>
      <c r="K81" s="1">
        <v>2518</v>
      </c>
      <c r="L81" s="1">
        <v>2562</v>
      </c>
      <c r="M81" s="1">
        <v>2693</v>
      </c>
      <c r="N81" s="1">
        <v>2784</v>
      </c>
      <c r="O81" s="1">
        <v>2958</v>
      </c>
    </row>
    <row r="82" spans="2:23" x14ac:dyDescent="0.25">
      <c r="B82" s="1" t="s">
        <v>83</v>
      </c>
      <c r="K82" s="1">
        <v>77.37</v>
      </c>
      <c r="L82" s="1">
        <v>79.81</v>
      </c>
      <c r="M82" s="1">
        <v>83.76</v>
      </c>
      <c r="N82" s="1">
        <v>88.81</v>
      </c>
      <c r="O82" s="1">
        <v>91.73</v>
      </c>
    </row>
    <row r="83" spans="2:23" x14ac:dyDescent="0.25">
      <c r="B83" s="6" t="s">
        <v>85</v>
      </c>
      <c r="L83" s="6">
        <f t="shared" ref="L83:N83" si="108">L81/K81-1</f>
        <v>1.7474185861795055E-2</v>
      </c>
      <c r="M83" s="6">
        <f t="shared" si="108"/>
        <v>5.1131928181108455E-2</v>
      </c>
      <c r="N83" s="6">
        <f t="shared" si="108"/>
        <v>3.3791310805792785E-2</v>
      </c>
      <c r="O83" s="6">
        <f>O81/N81-1</f>
        <v>6.25E-2</v>
      </c>
    </row>
    <row r="84" spans="2:23" s="6" customFormat="1" x14ac:dyDescent="0.25">
      <c r="B84" s="6" t="s">
        <v>86</v>
      </c>
      <c r="K84" s="6">
        <f t="shared" ref="K84:N84" si="109">+K81/K3</f>
        <v>0.30852160441526522</v>
      </c>
      <c r="L84" s="6">
        <f t="shared" si="109"/>
        <v>0.31292363625082303</v>
      </c>
      <c r="M84" s="6">
        <f t="shared" si="109"/>
        <v>0.31527799956636104</v>
      </c>
      <c r="N84" s="6">
        <f t="shared" si="109"/>
        <v>0.31521739130434784</v>
      </c>
      <c r="O84" s="6">
        <f>+O81/O3</f>
        <v>0.31567354361161265</v>
      </c>
      <c r="W84" s="10"/>
    </row>
    <row r="86" spans="2:23" x14ac:dyDescent="0.25">
      <c r="B86" s="1" t="s">
        <v>80</v>
      </c>
    </row>
    <row r="87" spans="2:23" x14ac:dyDescent="0.25">
      <c r="B87" s="1" t="s">
        <v>8</v>
      </c>
      <c r="K87" s="1">
        <v>1070</v>
      </c>
      <c r="L87" s="1">
        <v>1077</v>
      </c>
      <c r="M87" s="1">
        <v>1143</v>
      </c>
      <c r="N87" s="1">
        <v>1156</v>
      </c>
      <c r="O87" s="1">
        <v>1165</v>
      </c>
    </row>
    <row r="88" spans="2:23" x14ac:dyDescent="0.25">
      <c r="B88" s="1" t="s">
        <v>83</v>
      </c>
      <c r="K88" s="1">
        <v>41.25</v>
      </c>
      <c r="L88" s="1">
        <v>42.47</v>
      </c>
      <c r="M88" s="1">
        <v>43.65</v>
      </c>
      <c r="N88" s="1">
        <v>46</v>
      </c>
      <c r="O88" s="1">
        <v>47.72</v>
      </c>
    </row>
    <row r="89" spans="2:23" x14ac:dyDescent="0.25">
      <c r="B89" s="6" t="s">
        <v>85</v>
      </c>
      <c r="L89" s="6">
        <f t="shared" ref="L89:N89" si="110">L87/K87-1</f>
        <v>6.5420560747664336E-3</v>
      </c>
      <c r="M89" s="6">
        <f t="shared" si="110"/>
        <v>6.1281337047353723E-2</v>
      </c>
      <c r="N89" s="6">
        <f t="shared" si="110"/>
        <v>1.1373578302712239E-2</v>
      </c>
      <c r="O89" s="6">
        <f>O87/N87-1</f>
        <v>7.7854671280277454E-3</v>
      </c>
    </row>
    <row r="90" spans="2:23" s="6" customFormat="1" x14ac:dyDescent="0.25">
      <c r="B90" s="6" t="s">
        <v>86</v>
      </c>
      <c r="K90" s="6">
        <f t="shared" ref="K90:N90" si="111">K87/K3</f>
        <v>0.13110330290879021</v>
      </c>
      <c r="L90" s="6">
        <f t="shared" si="111"/>
        <v>0.1315451819836598</v>
      </c>
      <c r="M90" s="6">
        <f t="shared" si="111"/>
        <v>0.1338146132582067</v>
      </c>
      <c r="N90" s="6">
        <f t="shared" si="111"/>
        <v>0.13088768115942029</v>
      </c>
      <c r="O90" s="6">
        <f>O87/O3</f>
        <v>0.12432713938726463</v>
      </c>
      <c r="W90" s="10"/>
    </row>
    <row r="91" spans="2:23" s="6" customFormat="1" x14ac:dyDescent="0.25">
      <c r="W91" s="10"/>
    </row>
    <row r="92" spans="2:23" x14ac:dyDescent="0.25">
      <c r="B92" s="1" t="s">
        <v>81</v>
      </c>
    </row>
    <row r="93" spans="2:23" x14ac:dyDescent="0.25">
      <c r="B93" s="1" t="s">
        <v>8</v>
      </c>
      <c r="K93" s="1">
        <v>934</v>
      </c>
      <c r="L93" s="1">
        <v>919</v>
      </c>
      <c r="M93" s="1">
        <v>948</v>
      </c>
      <c r="N93" s="1">
        <v>963</v>
      </c>
      <c r="O93" s="1">
        <v>1023</v>
      </c>
    </row>
    <row r="94" spans="2:23" x14ac:dyDescent="0.25">
      <c r="B94" s="1" t="s">
        <v>83</v>
      </c>
      <c r="K94" s="1">
        <v>39.479999999999997</v>
      </c>
      <c r="L94" s="1">
        <v>40.549999999999997</v>
      </c>
      <c r="M94" s="1">
        <v>42.43</v>
      </c>
      <c r="N94" s="1">
        <v>45.34</v>
      </c>
      <c r="O94" s="1">
        <v>47.5</v>
      </c>
    </row>
    <row r="95" spans="2:23" x14ac:dyDescent="0.25">
      <c r="B95" s="6" t="s">
        <v>85</v>
      </c>
      <c r="L95" s="6">
        <f t="shared" ref="L95:N95" si="112">L93/K93-1</f>
        <v>-1.6059957173447548E-2</v>
      </c>
      <c r="M95" s="6">
        <f t="shared" si="112"/>
        <v>3.1556039173014083E-2</v>
      </c>
      <c r="N95" s="6">
        <f t="shared" si="112"/>
        <v>1.5822784810126667E-2</v>
      </c>
      <c r="O95" s="6">
        <f>O93/N93-1</f>
        <v>6.230529595015577E-2</v>
      </c>
    </row>
    <row r="96" spans="2:23" s="6" customFormat="1" x14ac:dyDescent="0.25">
      <c r="B96" s="6" t="s">
        <v>86</v>
      </c>
      <c r="K96" s="6">
        <f t="shared" ref="K96:N96" si="113">K93/K3</f>
        <v>0.11443970552972903</v>
      </c>
      <c r="L96" s="6">
        <f t="shared" si="113"/>
        <v>0.11224700301112661</v>
      </c>
      <c r="M96" s="6">
        <f t="shared" si="113"/>
        <v>0.11098534852911633</v>
      </c>
      <c r="N96" s="6">
        <f t="shared" si="113"/>
        <v>0.10903532608695653</v>
      </c>
      <c r="O96" s="6">
        <f>O93/O3</f>
        <v>0.10917310179671391</v>
      </c>
      <c r="W96" s="10"/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2024-05-24T18:19:31Z</dcterms:modified>
</cp:coreProperties>
</file>