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50809ad8919981a3/Рабочий стол/Financial Modelling/"/>
    </mc:Choice>
  </mc:AlternateContent>
  <xr:revisionPtr revIDLastSave="265" documentId="11_F25DC773A252ABDACC10480A611F4EDE5ADE58F3" xr6:coauthVersionLast="47" xr6:coauthVersionMax="47" xr10:uidLastSave="{558606F4-6EAB-4B56-9C59-9AFCCF03AF97}"/>
  <bookViews>
    <workbookView xWindow="-120" yWindow="-120" windowWidth="20730" windowHeight="11760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" i="2" l="1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0" i="2"/>
  <c r="P2" i="2"/>
  <c r="Q2" i="2" s="1"/>
  <c r="R2" i="2" s="1"/>
  <c r="S2" i="2" s="1"/>
  <c r="T2" i="2" s="1"/>
  <c r="U2" i="2" s="1"/>
  <c r="V2" i="2" s="1"/>
  <c r="W2" i="2" s="1"/>
  <c r="X2" i="2" s="1"/>
  <c r="O2" i="2"/>
  <c r="C9" i="2"/>
  <c r="C8" i="2"/>
  <c r="C7" i="2"/>
  <c r="G24" i="2" s="1"/>
  <c r="E9" i="2"/>
  <c r="D9" i="2"/>
  <c r="D14" i="2" s="1"/>
  <c r="D16" i="2" s="1"/>
  <c r="D8" i="2"/>
  <c r="D7" i="2"/>
  <c r="H8" i="2"/>
  <c r="H25" i="2"/>
  <c r="H7" i="2"/>
  <c r="E8" i="2"/>
  <c r="E25" i="2" s="1"/>
  <c r="E7" i="2"/>
  <c r="I8" i="2"/>
  <c r="I25" i="2" s="1"/>
  <c r="I7" i="2"/>
  <c r="I9" i="2" s="1"/>
  <c r="I14" i="2" s="1"/>
  <c r="I16" i="2" s="1"/>
  <c r="F9" i="2"/>
  <c r="F8" i="2"/>
  <c r="F7" i="2"/>
  <c r="G16" i="2"/>
  <c r="J16" i="2"/>
  <c r="K16" i="2"/>
  <c r="K18" i="2" s="1"/>
  <c r="J9" i="2"/>
  <c r="J8" i="2"/>
  <c r="J25" i="2" s="1"/>
  <c r="J7" i="2"/>
  <c r="K24" i="2"/>
  <c r="G8" i="2"/>
  <c r="G25" i="2" s="1"/>
  <c r="G7" i="2"/>
  <c r="G9" i="2" s="1"/>
  <c r="G14" i="2" s="1"/>
  <c r="K25" i="2"/>
  <c r="K14" i="2"/>
  <c r="K9" i="2"/>
  <c r="C25" i="2" l="1"/>
  <c r="C14" i="2"/>
  <c r="C16" i="2" s="1"/>
  <c r="C26" i="2" s="1"/>
  <c r="D25" i="2"/>
  <c r="D26" i="2"/>
  <c r="D18" i="2"/>
  <c r="D20" i="2" s="1"/>
  <c r="H24" i="2"/>
  <c r="H9" i="2"/>
  <c r="H14" i="2" s="1"/>
  <c r="H16" i="2" s="1"/>
  <c r="E14" i="2"/>
  <c r="E16" i="2" s="1"/>
  <c r="E26" i="2" s="1"/>
  <c r="I26" i="2"/>
  <c r="I18" i="2"/>
  <c r="I24" i="2"/>
  <c r="F14" i="2"/>
  <c r="F16" i="2" s="1"/>
  <c r="F26" i="2" s="1"/>
  <c r="F25" i="2"/>
  <c r="J24" i="2"/>
  <c r="K20" i="2"/>
  <c r="K26" i="2"/>
  <c r="J14" i="2"/>
  <c r="G26" i="2"/>
  <c r="G18" i="2"/>
  <c r="G20" i="2" s="1"/>
  <c r="K8" i="2"/>
  <c r="K7" i="2"/>
  <c r="I11" i="1"/>
  <c r="I10" i="1"/>
  <c r="I7" i="1"/>
  <c r="I9" i="1"/>
  <c r="I8" i="1"/>
  <c r="C18" i="2" l="1"/>
  <c r="H26" i="2"/>
  <c r="H18" i="2"/>
  <c r="E18" i="2"/>
  <c r="E20" i="2" s="1"/>
  <c r="I20" i="2"/>
  <c r="F18" i="2"/>
  <c r="F20" i="2" s="1"/>
  <c r="K27" i="2"/>
  <c r="J26" i="2"/>
  <c r="J18" i="2"/>
  <c r="C20" i="2" l="1"/>
  <c r="G27" i="2"/>
  <c r="H20" i="2"/>
  <c r="H27" i="2"/>
  <c r="I27" i="2"/>
  <c r="J27" i="2"/>
  <c r="J20" i="2"/>
</calcChain>
</file>

<file path=xl/sharedStrings.xml><?xml version="1.0" encoding="utf-8"?>
<sst xmlns="http://schemas.openxmlformats.org/spreadsheetml/2006/main" count="38" uniqueCount="37">
  <si>
    <t>Price</t>
  </si>
  <si>
    <t>Shares</t>
  </si>
  <si>
    <t>MC</t>
  </si>
  <si>
    <t>Cash</t>
  </si>
  <si>
    <t>Debt</t>
  </si>
  <si>
    <t>EV</t>
  </si>
  <si>
    <t>Net Cash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</si>
  <si>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</si>
  <si>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</si>
  <si>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</si>
  <si>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</si>
  <si>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</si>
  <si>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</si>
  <si>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</si>
  <si>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</si>
  <si>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</si>
  <si>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</si>
  <si>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Cloud Services</t>
  </si>
  <si>
    <t>Cloud License</t>
  </si>
  <si>
    <t>Hardware</t>
  </si>
  <si>
    <t>Software</t>
  </si>
  <si>
    <t>COGS</t>
  </si>
  <si>
    <t>S&amp;M</t>
  </si>
  <si>
    <t>R&amp;D</t>
  </si>
  <si>
    <t>G&amp;A</t>
  </si>
  <si>
    <t>Restructuring</t>
  </si>
  <si>
    <t>Operating Income</t>
  </si>
  <si>
    <t>Pretax Income</t>
  </si>
  <si>
    <t>Taxes</t>
  </si>
  <si>
    <t>Net Income</t>
  </si>
  <si>
    <t>EPS</t>
  </si>
  <si>
    <t>Gross Profit</t>
  </si>
  <si>
    <t>Gross Margin</t>
  </si>
  <si>
    <t>Tax Rate</t>
  </si>
  <si>
    <t>Revenue y/y</t>
  </si>
  <si>
    <t>Net Income y/y</t>
  </si>
  <si>
    <t>Interest Expences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</si>
</sst>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3" fontId="1" fillId="0" borderId="0" xfId="0" applyNumberFormat="1" applyFont="1"/>
    <xf numFmtId="2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:I11"/>
  <sheetViews>
    <sheetView workbookViewId="0">
      <selection activeCell="I12" sqref="I12"/>
    </sheetView>
  </sheetViews>
  <sheetFormatPr defaultRowHeight="15" x14ac:dyDescent="0.25"/>
  <cols>
    <col min="9" max="9" width="9.140625" style="1"/>
  </cols>
  <sheetData>
    <row r="1" spans="8:9" x14ac:dyDescent="0.25">
      <c r="I1"/>
    </row>
    <row r="2" spans="8:9" x14ac:dyDescent="0.25">
      <c r="I2"/>
    </row>
    <row r="3" spans="8:9" x14ac:dyDescent="0.25">
      <c r="I3"/>
    </row>
    <row r="4" spans="8:9" x14ac:dyDescent="0.25">
      <c r="I4"/>
    </row>
    <row r="5" spans="8:9" x14ac:dyDescent="0.25">
      <c r="H5" t="s">
        <v>0</v>
      </c>
      <c r="I5">
        <v>124</v>
      </c>
    </row>
    <row r="6" spans="8:9" x14ac:dyDescent="0.25">
      <c r="H6" t="s">
        <v>1</v>
      </c>
      <c r="I6" s="1">
        <v>2748.5140000000001</v>
      </c>
    </row>
    <row r="7" spans="8:9" x14ac:dyDescent="0.25">
      <c r="H7" t="s">
        <v>2</v>
      </c>
      <c r="I7" s="1">
        <f>I6*I5</f>
        <v>340815.73600000003</v>
      </c>
    </row>
    <row r="8" spans="8:9" x14ac:dyDescent="0.25">
      <c r="H8" t="s">
        <v>3</v>
      </c>
      <c r="I8" s="1">
        <f>9481+423</f>
        <v>9904</v>
      </c>
    </row>
    <row r="9" spans="8:9" x14ac:dyDescent="0.25">
      <c r="H9" t="s">
        <v>4</v>
      </c>
      <c r="I9" s="1">
        <f>5510+82470</f>
        <v>87980</v>
      </c>
    </row>
    <row r="10" spans="8:9" x14ac:dyDescent="0.25">
      <c r="H10" t="s">
        <v>5</v>
      </c>
      <c r="I10" s="1">
        <f>I7-I8+I9</f>
        <v>418891.73600000003</v>
      </c>
    </row>
    <row r="11" spans="8:9" x14ac:dyDescent="0.25">
      <c r="H11" t="s">
        <v>6</v>
      </c>
      <c r="I11" s="1">
        <f>+I8-I9</f>
        <v>-78076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CEA23-2029-4177-ABD6-E70CE557F756}">
  <dimension ref="A1:X2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2" max="2" width="17" bestFit="1" customWidth="1"/>
    <col min="3" max="16384" width="9.140625" style="1"/>
  </cols>
  <sheetData>
    <row r="1" spans="1:24" customFormat="1" x14ac:dyDescent="0.25"/>
    <row r="2" spans="1:24" s="2" customFormat="1" x14ac:dyDescent="0.25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N2" s="2">
        <v>2021</v>
      </c>
      <c r="O2" s="2">
        <f>+N2+1</f>
        <v>2022</v>
      </c>
      <c r="P2" s="2">
        <f t="shared" ref="P2:X2" si="0">+O2+1</f>
        <v>2023</v>
      </c>
      <c r="Q2" s="2">
        <f t="shared" si="0"/>
        <v>2024</v>
      </c>
      <c r="R2" s="2">
        <f t="shared" si="0"/>
        <v>2025</v>
      </c>
      <c r="S2" s="2">
        <f t="shared" si="0"/>
        <v>2026</v>
      </c>
      <c r="T2" s="2">
        <f t="shared" si="0"/>
        <v>2027</v>
      </c>
      <c r="U2" s="2">
        <f t="shared" si="0"/>
        <v>2028</v>
      </c>
      <c r="V2" s="2">
        <f t="shared" si="0"/>
        <v>2029</v>
      </c>
      <c r="W2" s="2">
        <f t="shared" si="0"/>
        <v>2030</v>
      </c>
      <c r="X2" s="2">
        <f t="shared" si="0"/>
        <v>2031</v>
      </c>
    </row>
    <row r="3" spans="1:24" x14ac:dyDescent="0.25">
      <c r="B3" t="s">
        <v>17</v>
      </c>
      <c r="C3" s="1">
        <v>7637</v>
      </c>
      <c r="D3" s="1">
        <v>7612</v>
      </c>
      <c r="E3" s="1">
        <v>8417</v>
      </c>
      <c r="F3" s="1">
        <v>8598</v>
      </c>
      <c r="G3" s="1">
        <v>8923</v>
      </c>
      <c r="H3" s="1">
        <v>9370</v>
      </c>
      <c r="I3" s="1">
        <v>9547</v>
      </c>
      <c r="J3" s="1">
        <v>9639</v>
      </c>
      <c r="K3" s="1">
        <v>9963</v>
      </c>
      <c r="P3" s="1">
        <f>SUM(D3:H3)</f>
        <v>42920</v>
      </c>
    </row>
    <row r="4" spans="1:24" x14ac:dyDescent="0.25">
      <c r="B4" t="s">
        <v>18</v>
      </c>
      <c r="C4" s="1">
        <v>1289</v>
      </c>
      <c r="D4" s="1">
        <v>2539</v>
      </c>
      <c r="E4" s="1">
        <v>904</v>
      </c>
      <c r="F4" s="1">
        <v>1435</v>
      </c>
      <c r="G4" s="1">
        <v>1288</v>
      </c>
      <c r="H4" s="1">
        <v>2152</v>
      </c>
      <c r="I4" s="1">
        <v>809</v>
      </c>
      <c r="J4" s="1">
        <v>1178</v>
      </c>
      <c r="K4" s="1">
        <v>1256</v>
      </c>
      <c r="P4" s="1">
        <f t="shared" ref="P4:P18" si="1">SUM(D4:H4)</f>
        <v>8318</v>
      </c>
    </row>
    <row r="5" spans="1:24" x14ac:dyDescent="0.25">
      <c r="B5" t="s">
        <v>19</v>
      </c>
      <c r="C5" s="1">
        <v>798</v>
      </c>
      <c r="D5" s="1">
        <v>856</v>
      </c>
      <c r="E5" s="1">
        <v>763</v>
      </c>
      <c r="F5" s="1">
        <v>850</v>
      </c>
      <c r="G5" s="1">
        <v>811</v>
      </c>
      <c r="H5" s="1">
        <v>850</v>
      </c>
      <c r="I5" s="1">
        <v>714</v>
      </c>
      <c r="J5" s="1">
        <v>756</v>
      </c>
      <c r="K5" s="1">
        <v>754</v>
      </c>
      <c r="P5" s="1">
        <f t="shared" si="1"/>
        <v>4130</v>
      </c>
    </row>
    <row r="6" spans="1:24" x14ac:dyDescent="0.25">
      <c r="B6" t="s">
        <v>20</v>
      </c>
      <c r="C6" s="1">
        <v>789</v>
      </c>
      <c r="D6" s="1">
        <v>833</v>
      </c>
      <c r="E6" s="1">
        <v>1361</v>
      </c>
      <c r="F6" s="1">
        <v>1392</v>
      </c>
      <c r="G6" s="1">
        <v>1376</v>
      </c>
      <c r="H6" s="1">
        <v>1465</v>
      </c>
      <c r="I6" s="1">
        <v>1383</v>
      </c>
      <c r="J6" s="1">
        <v>1368</v>
      </c>
      <c r="K6" s="1">
        <v>1307</v>
      </c>
      <c r="P6" s="1">
        <f t="shared" si="1"/>
        <v>6427</v>
      </c>
    </row>
    <row r="7" spans="1:24" s="4" customFormat="1" x14ac:dyDescent="0.25">
      <c r="A7" s="3"/>
      <c r="B7" s="3" t="s">
        <v>7</v>
      </c>
      <c r="C7" s="4">
        <f>SUM(C3:C6)</f>
        <v>10513</v>
      </c>
      <c r="D7" s="4">
        <f>SUM(D3:D6)</f>
        <v>11840</v>
      </c>
      <c r="E7" s="4">
        <f>SUM(E3:E6)</f>
        <v>11445</v>
      </c>
      <c r="F7" s="4">
        <f>SUM(F3:F6)</f>
        <v>12275</v>
      </c>
      <c r="G7" s="4">
        <f>SUM(G3:G6)</f>
        <v>12398</v>
      </c>
      <c r="H7" s="4">
        <f>SUM(H3:H6)</f>
        <v>13837</v>
      </c>
      <c r="I7" s="4">
        <f>SUM(I3:I6)</f>
        <v>12453</v>
      </c>
      <c r="J7" s="4">
        <f>SUM(J3:J6)</f>
        <v>12941</v>
      </c>
      <c r="K7" s="4">
        <f>SUM(K3:K6)</f>
        <v>13280</v>
      </c>
      <c r="O7" s="1"/>
      <c r="P7" s="1">
        <f t="shared" si="1"/>
        <v>61795</v>
      </c>
    </row>
    <row r="8" spans="1:24" x14ac:dyDescent="0.25">
      <c r="B8" t="s">
        <v>21</v>
      </c>
      <c r="C8" s="1">
        <f>1305+244+669</f>
        <v>2218</v>
      </c>
      <c r="D8" s="1">
        <f>1435+254+707</f>
        <v>2396</v>
      </c>
      <c r="E8" s="1">
        <f>1891+286+1181</f>
        <v>3358</v>
      </c>
      <c r="F8" s="1">
        <f>1891+286+1181</f>
        <v>3358</v>
      </c>
      <c r="G8" s="1">
        <f>1980+244+1215</f>
        <v>3439</v>
      </c>
      <c r="H8" s="1">
        <f>2157+261+1312</f>
        <v>3730</v>
      </c>
      <c r="I8" s="1">
        <f>2179+219+1212</f>
        <v>3610</v>
      </c>
      <c r="J8" s="1">
        <f>2274+213+1253</f>
        <v>3740</v>
      </c>
      <c r="K8" s="1">
        <f>2452+217+1200</f>
        <v>3869</v>
      </c>
      <c r="P8" s="1">
        <f t="shared" si="1"/>
        <v>16281</v>
      </c>
    </row>
    <row r="9" spans="1:24" x14ac:dyDescent="0.25">
      <c r="B9" t="s">
        <v>31</v>
      </c>
      <c r="C9" s="1">
        <f>C7-C8</f>
        <v>8295</v>
      </c>
      <c r="D9" s="1">
        <f>D7-D8</f>
        <v>9444</v>
      </c>
      <c r="E9" s="1">
        <f>E7-E8</f>
        <v>8087</v>
      </c>
      <c r="F9" s="1">
        <f>F7-F8</f>
        <v>8917</v>
      </c>
      <c r="G9" s="1">
        <f>G7-G8</f>
        <v>8959</v>
      </c>
      <c r="H9" s="1">
        <f>H7-H8</f>
        <v>10107</v>
      </c>
      <c r="I9" s="1">
        <f>I7-I8</f>
        <v>8843</v>
      </c>
      <c r="J9" s="1">
        <f>J7-J8</f>
        <v>9201</v>
      </c>
      <c r="K9" s="1">
        <f>K7-K8</f>
        <v>9411</v>
      </c>
      <c r="P9" s="1">
        <f t="shared" si="1"/>
        <v>45514</v>
      </c>
    </row>
    <row r="10" spans="1:24" x14ac:dyDescent="0.25">
      <c r="B10" t="s">
        <v>22</v>
      </c>
      <c r="C10" s="1">
        <v>2004</v>
      </c>
      <c r="D10" s="1">
        <v>2238</v>
      </c>
      <c r="E10" s="1">
        <v>2177</v>
      </c>
      <c r="F10" s="1">
        <v>2216</v>
      </c>
      <c r="G10" s="1">
        <v>2150</v>
      </c>
      <c r="H10" s="1">
        <v>2289</v>
      </c>
      <c r="I10" s="1">
        <v>2026</v>
      </c>
      <c r="J10" s="1">
        <v>2093</v>
      </c>
      <c r="K10" s="1">
        <v>2042</v>
      </c>
      <c r="P10" s="1">
        <f t="shared" si="1"/>
        <v>11070</v>
      </c>
    </row>
    <row r="11" spans="1:24" x14ac:dyDescent="0.25">
      <c r="B11" t="s">
        <v>23</v>
      </c>
      <c r="C11" s="1">
        <v>1816</v>
      </c>
      <c r="D11" s="1">
        <v>1965</v>
      </c>
      <c r="E11" s="1">
        <v>2093</v>
      </c>
      <c r="F11" s="1">
        <v>2158</v>
      </c>
      <c r="G11" s="1">
        <v>2146</v>
      </c>
      <c r="H11" s="1">
        <v>2226</v>
      </c>
      <c r="I11" s="1">
        <v>2216</v>
      </c>
      <c r="J11" s="1">
        <v>2226</v>
      </c>
      <c r="K11" s="1">
        <v>2248</v>
      </c>
      <c r="P11" s="1">
        <f t="shared" si="1"/>
        <v>10588</v>
      </c>
    </row>
    <row r="12" spans="1:24" x14ac:dyDescent="0.25">
      <c r="B12" t="s">
        <v>24</v>
      </c>
      <c r="C12" s="1">
        <v>19</v>
      </c>
      <c r="D12" s="1">
        <v>364</v>
      </c>
      <c r="E12" s="1">
        <v>411</v>
      </c>
      <c r="F12" s="1">
        <v>366</v>
      </c>
      <c r="G12" s="1">
        <v>402</v>
      </c>
      <c r="H12" s="1">
        <v>400</v>
      </c>
      <c r="I12" s="1">
        <v>393</v>
      </c>
      <c r="J12" s="1">
        <v>375</v>
      </c>
      <c r="K12" s="1">
        <v>377</v>
      </c>
      <c r="P12" s="1">
        <f t="shared" si="1"/>
        <v>1943</v>
      </c>
    </row>
    <row r="13" spans="1:24" x14ac:dyDescent="0.25">
      <c r="B13" t="s">
        <v>25</v>
      </c>
      <c r="C13" s="1">
        <v>78</v>
      </c>
      <c r="D13" s="1">
        <v>100</v>
      </c>
      <c r="E13" s="1">
        <v>144</v>
      </c>
      <c r="F13" s="1">
        <v>137</v>
      </c>
      <c r="G13" s="1">
        <v>78</v>
      </c>
      <c r="H13" s="1">
        <v>131</v>
      </c>
      <c r="I13" s="1">
        <v>138</v>
      </c>
      <c r="J13" s="1">
        <v>83</v>
      </c>
      <c r="K13" s="1">
        <v>90</v>
      </c>
      <c r="P13" s="1">
        <f t="shared" si="1"/>
        <v>590</v>
      </c>
    </row>
    <row r="14" spans="1:24" x14ac:dyDescent="0.25">
      <c r="B14" t="s">
        <v>26</v>
      </c>
      <c r="C14" s="1">
        <f>C9-C10-C11-C12-C13</f>
        <v>4378</v>
      </c>
      <c r="D14" s="1">
        <f>D9-D10-D11-D12-D13</f>
        <v>4777</v>
      </c>
      <c r="E14" s="1">
        <f>E9-E10-E11-E12-E13</f>
        <v>3262</v>
      </c>
      <c r="F14" s="1">
        <f>F9-F10-F11-F12-F13</f>
        <v>4040</v>
      </c>
      <c r="G14" s="1">
        <f>G9-G10-G11-G12-G13</f>
        <v>4183</v>
      </c>
      <c r="H14" s="1">
        <f>H9-H10-H11-H12-H13</f>
        <v>5061</v>
      </c>
      <c r="I14" s="1">
        <f>I9-I10-I11-I12-I13</f>
        <v>4070</v>
      </c>
      <c r="J14" s="1">
        <f>J9-J10-J11-J12-J13</f>
        <v>4424</v>
      </c>
      <c r="K14" s="1">
        <f>K9-K10-K11-K12-K13</f>
        <v>4654</v>
      </c>
      <c r="P14" s="1">
        <f t="shared" si="1"/>
        <v>21323</v>
      </c>
    </row>
    <row r="15" spans="1:24" x14ac:dyDescent="0.25">
      <c r="B15" t="s">
        <v>36</v>
      </c>
      <c r="C15" s="1">
        <v>667</v>
      </c>
      <c r="D15" s="1">
        <v>704</v>
      </c>
      <c r="E15" s="1">
        <v>787</v>
      </c>
      <c r="F15" s="1">
        <v>856</v>
      </c>
      <c r="G15" s="1">
        <v>908</v>
      </c>
      <c r="H15" s="1">
        <v>955</v>
      </c>
      <c r="I15" s="1">
        <v>872</v>
      </c>
      <c r="J15" s="1">
        <v>888</v>
      </c>
      <c r="K15" s="1">
        <v>876</v>
      </c>
      <c r="P15" s="1">
        <f t="shared" si="1"/>
        <v>4210</v>
      </c>
    </row>
    <row r="16" spans="1:24" x14ac:dyDescent="0.25">
      <c r="B16" t="s">
        <v>27</v>
      </c>
      <c r="C16" s="1">
        <f>+C14-C15</f>
        <v>3711</v>
      </c>
      <c r="D16" s="1">
        <f>+D14-D15</f>
        <v>4073</v>
      </c>
      <c r="E16" s="1">
        <f>+E14-E15</f>
        <v>2475</v>
      </c>
      <c r="F16" s="1">
        <f>+F14-F15</f>
        <v>3184</v>
      </c>
      <c r="G16" s="1">
        <f>+G14-G15</f>
        <v>3275</v>
      </c>
      <c r="H16" s="1">
        <f>+H14-H15</f>
        <v>4106</v>
      </c>
      <c r="I16" s="1">
        <f>+I14-I15</f>
        <v>3198</v>
      </c>
      <c r="J16" s="1">
        <f>+J14-J15</f>
        <v>3536</v>
      </c>
      <c r="K16" s="1">
        <f>+K14-K15</f>
        <v>3778</v>
      </c>
      <c r="P16" s="1">
        <f t="shared" si="1"/>
        <v>17113</v>
      </c>
    </row>
    <row r="17" spans="1:16" x14ac:dyDescent="0.25">
      <c r="B17" t="s">
        <v>28</v>
      </c>
      <c r="C17" s="1">
        <v>521</v>
      </c>
      <c r="D17" s="1">
        <v>-435</v>
      </c>
      <c r="E17" s="1">
        <v>-108</v>
      </c>
      <c r="F17" s="1">
        <v>403</v>
      </c>
      <c r="G17" s="1">
        <v>322</v>
      </c>
      <c r="H17" s="1">
        <v>210</v>
      </c>
      <c r="I17" s="1">
        <v>45</v>
      </c>
      <c r="J17" s="1">
        <v>217</v>
      </c>
      <c r="K17" s="1">
        <v>464</v>
      </c>
      <c r="P17" s="1">
        <f t="shared" si="1"/>
        <v>392</v>
      </c>
    </row>
    <row r="18" spans="1:16" s="4" customFormat="1" x14ac:dyDescent="0.25">
      <c r="A18" s="3"/>
      <c r="B18" s="3" t="s">
        <v>29</v>
      </c>
      <c r="C18" s="4">
        <f>+C16-C17</f>
        <v>3190</v>
      </c>
      <c r="D18" s="4">
        <f>+D16-D17</f>
        <v>4508</v>
      </c>
      <c r="E18" s="4">
        <f>+E16-E17</f>
        <v>2583</v>
      </c>
      <c r="F18" s="4">
        <f>+F16-F17</f>
        <v>2781</v>
      </c>
      <c r="G18" s="4">
        <f>+G16-G17</f>
        <v>2953</v>
      </c>
      <c r="H18" s="4">
        <f>+H16-H17</f>
        <v>3896</v>
      </c>
      <c r="I18" s="4">
        <f>+I16-I17</f>
        <v>3153</v>
      </c>
      <c r="J18" s="4">
        <f>+J16-J17</f>
        <v>3319</v>
      </c>
      <c r="K18" s="4">
        <f>+K16-K17</f>
        <v>3314</v>
      </c>
      <c r="O18" s="1"/>
      <c r="P18" s="1">
        <f t="shared" si="1"/>
        <v>16721</v>
      </c>
    </row>
    <row r="19" spans="1:16" x14ac:dyDescent="0.25">
      <c r="B19" t="s">
        <v>1</v>
      </c>
      <c r="C19" s="1">
        <v>2670</v>
      </c>
      <c r="D19" s="1">
        <v>2685</v>
      </c>
      <c r="E19" s="1">
        <v>2685</v>
      </c>
      <c r="F19" s="1">
        <v>2695</v>
      </c>
      <c r="G19" s="1">
        <v>2698</v>
      </c>
      <c r="H19" s="1">
        <v>2707</v>
      </c>
      <c r="I19" s="1">
        <v>2728</v>
      </c>
      <c r="J19" s="1">
        <v>2746</v>
      </c>
      <c r="K19" s="1">
        <v>2748</v>
      </c>
    </row>
    <row r="20" spans="1:16" s="5" customFormat="1" x14ac:dyDescent="0.25">
      <c r="B20" s="5" t="s">
        <v>30</v>
      </c>
      <c r="C20" s="5">
        <f>C18/C19</f>
        <v>1.1947565543071161</v>
      </c>
      <c r="D20" s="5">
        <f>D18/D19</f>
        <v>1.6789571694599628</v>
      </c>
      <c r="E20" s="5">
        <f>E18/E19</f>
        <v>0.96201117318435758</v>
      </c>
      <c r="F20" s="5">
        <f>F18/F19</f>
        <v>1.0319109461966605</v>
      </c>
      <c r="G20" s="5">
        <f>G18/G19</f>
        <v>1.0945144551519643</v>
      </c>
      <c r="H20" s="5">
        <f>H18/H19</f>
        <v>1.4392316217214629</v>
      </c>
      <c r="I20" s="5">
        <f>I18/I19</f>
        <v>1.155791788856305</v>
      </c>
      <c r="J20" s="5">
        <f>J18/J19</f>
        <v>1.208667152221413</v>
      </c>
      <c r="K20" s="5">
        <f>K18/K19</f>
        <v>1.2059679767103348</v>
      </c>
      <c r="O20" s="1"/>
      <c r="P20" s="1">
        <f>SUM(G20:J20)</f>
        <v>4.8982050179511454</v>
      </c>
    </row>
    <row r="24" spans="1:16" x14ac:dyDescent="0.25">
      <c r="B24" t="s">
        <v>34</v>
      </c>
      <c r="C24" s="6"/>
      <c r="D24" s="6"/>
      <c r="E24" s="6"/>
      <c r="F24" s="6"/>
      <c r="G24" s="6">
        <f>G7/C7-1</f>
        <v>0.17930181679824986</v>
      </c>
      <c r="H24" s="6">
        <f>H7/D7-1</f>
        <v>0.16866554054054061</v>
      </c>
      <c r="I24" s="6">
        <f>I7/E7-1</f>
        <v>8.8073394495412849E-2</v>
      </c>
      <c r="J24" s="6">
        <f>J7/F7-1</f>
        <v>5.425661914460278E-2</v>
      </c>
      <c r="K24" s="6">
        <f>K7/G7-1</f>
        <v>7.114050653331172E-2</v>
      </c>
    </row>
    <row r="25" spans="1:16" x14ac:dyDescent="0.25">
      <c r="B25" t="s">
        <v>32</v>
      </c>
      <c r="C25" s="6">
        <f>C8/C7</f>
        <v>0.21097688576048701</v>
      </c>
      <c r="D25" s="6">
        <f>D8/D7</f>
        <v>0.20236486486486485</v>
      </c>
      <c r="E25" s="6">
        <f>E8/E7</f>
        <v>0.29340323285277414</v>
      </c>
      <c r="F25" s="6">
        <f>F8/F7</f>
        <v>0.2735641547861507</v>
      </c>
      <c r="G25" s="6">
        <f>G8/G7</f>
        <v>0.27738344894337796</v>
      </c>
      <c r="H25" s="6">
        <f>H8/H7</f>
        <v>0.26956710269567102</v>
      </c>
      <c r="I25" s="6">
        <f>I8/I7</f>
        <v>0.28988998634867102</v>
      </c>
      <c r="J25" s="6">
        <f>J8/J7</f>
        <v>0.28900394096283133</v>
      </c>
      <c r="K25" s="6">
        <f>K8/K7</f>
        <v>0.29134036144578312</v>
      </c>
    </row>
    <row r="26" spans="1:16" x14ac:dyDescent="0.25">
      <c r="B26" t="s">
        <v>33</v>
      </c>
      <c r="C26" s="6">
        <f>C17/C16</f>
        <v>0.1403934249528429</v>
      </c>
      <c r="D26" s="6">
        <f>D17/D16</f>
        <v>-0.10680088386938374</v>
      </c>
      <c r="E26" s="6">
        <f>E17/E16</f>
        <v>-4.363636363636364E-2</v>
      </c>
      <c r="F26" s="6">
        <f>F17/F16</f>
        <v>0.12657035175879397</v>
      </c>
      <c r="G26" s="6">
        <f>G17/G16</f>
        <v>9.83206106870229E-2</v>
      </c>
      <c r="H26" s="6">
        <f>H17/H16</f>
        <v>5.1144666341938629E-2</v>
      </c>
      <c r="I26" s="6">
        <f>I17/I16</f>
        <v>1.4071294559099437E-2</v>
      </c>
      <c r="J26" s="6">
        <f>J17/J16</f>
        <v>6.1368778280542984E-2</v>
      </c>
      <c r="K26" s="6">
        <f>K17/K16</f>
        <v>0.12281630492323981</v>
      </c>
    </row>
    <row r="27" spans="1:16" x14ac:dyDescent="0.25">
      <c r="B27" t="s">
        <v>35</v>
      </c>
      <c r="C27" s="6"/>
      <c r="D27" s="6"/>
      <c r="E27" s="6"/>
      <c r="F27" s="6"/>
      <c r="G27" s="6">
        <f>G18/C18-1</f>
        <v>-7.4294670846394961E-2</v>
      </c>
      <c r="H27" s="6">
        <f>H18/D18-1</f>
        <v>-0.13575865128660158</v>
      </c>
      <c r="I27" s="6">
        <f>I18/E18-1</f>
        <v>0.22067363530778161</v>
      </c>
      <c r="J27" s="6">
        <f>J18/F18-1</f>
        <v>0.19345559151384384</v>
      </c>
      <c r="K27" s="6">
        <f>K18/G18-1</f>
        <v>0.12224856078564161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bakhrom mansurov</dc:creator>
  <cp:lastModifiedBy>bakhrom mansurov</cp:lastModifiedBy>
  <dcterms:created xsi:type="dcterms:W3CDTF">2015-06-05T18:17:20Z</dcterms:created>
  <dcterms:modified xsi:type="dcterms:W3CDTF">2024-05-20T17:13:48Z</dcterms:modified>
</cp:coreProperties>
</file>