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50809ad8919981a3/Рабочий стол/Financial Modelling/"/>
    </mc:Choice>
  </mc:AlternateContent>
  <xr:revisionPtr revIDLastSave="194" documentId="11_F25DC773A252ABDACC10480A611F4EDE5ADE58F3" xr6:coauthVersionLast="47" xr6:coauthVersionMax="47" xr10:uidLastSave="{824699B0-9F9D-4212-83F0-5944A842EC50}"/>
  <bookViews>
    <workbookView xWindow="-120" yWindow="-120" windowWidth="20730" windowHeight="11760" activeTab="1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2" l="1"/>
  <c r="N20" i="2"/>
  <c r="N19" i="2"/>
  <c r="N22" i="2"/>
  <c r="N18" i="2"/>
  <c r="M7" i="2"/>
  <c r="M19" i="2"/>
  <c r="M5" i="2"/>
  <c r="O21" i="2"/>
  <c r="N21" i="2"/>
  <c r="J21" i="2"/>
  <c r="I21" i="2"/>
  <c r="H21" i="2"/>
  <c r="G21" i="2"/>
  <c r="F21" i="2"/>
  <c r="E21" i="2"/>
  <c r="D21" i="2"/>
  <c r="C21" i="2"/>
  <c r="K21" i="2"/>
  <c r="O22" i="2"/>
  <c r="O18" i="2"/>
  <c r="O20" i="2"/>
  <c r="O19" i="2"/>
  <c r="N14" i="2"/>
  <c r="N13" i="2"/>
  <c r="N15" i="2"/>
  <c r="N12" i="2"/>
  <c r="N11" i="2"/>
  <c r="N10" i="2"/>
  <c r="N9" i="2"/>
  <c r="N8" i="2"/>
  <c r="N7" i="2"/>
  <c r="N6" i="2"/>
  <c r="N5" i="2"/>
  <c r="N4" i="2"/>
  <c r="N3" i="2"/>
  <c r="O14" i="2"/>
  <c r="O15" i="2"/>
  <c r="O13" i="2"/>
  <c r="O12" i="2"/>
  <c r="O11" i="2"/>
  <c r="O10" i="2"/>
  <c r="O9" i="2"/>
  <c r="O8" i="2"/>
  <c r="O7" i="2"/>
  <c r="O6" i="2"/>
  <c r="O5" i="2"/>
  <c r="O4" i="2"/>
  <c r="O3" i="2"/>
  <c r="J22" i="2"/>
  <c r="I22" i="2"/>
  <c r="H22" i="2"/>
  <c r="G22" i="2"/>
  <c r="K22" i="2"/>
  <c r="J18" i="2"/>
  <c r="I18" i="2"/>
  <c r="H18" i="2"/>
  <c r="G18" i="2"/>
  <c r="K18" i="2"/>
  <c r="C19" i="2"/>
  <c r="C5" i="2"/>
  <c r="C8" i="2" s="1"/>
  <c r="C11" i="2" s="1"/>
  <c r="D19" i="2"/>
  <c r="D5" i="2"/>
  <c r="D8" i="2" s="1"/>
  <c r="D11" i="2" s="1"/>
  <c r="E19" i="2"/>
  <c r="E5" i="2"/>
  <c r="E8" i="2" s="1"/>
  <c r="E11" i="2" s="1"/>
  <c r="F19" i="2"/>
  <c r="F5" i="2"/>
  <c r="F8" i="2" s="1"/>
  <c r="F11" i="2" s="1"/>
  <c r="K19" i="2"/>
  <c r="J19" i="2"/>
  <c r="I19" i="2"/>
  <c r="H19" i="2"/>
  <c r="G19" i="2"/>
  <c r="K20" i="2"/>
  <c r="J20" i="2"/>
  <c r="I20" i="2"/>
  <c r="H20" i="2"/>
  <c r="G20" i="2"/>
  <c r="G5" i="2"/>
  <c r="G8" i="2" s="1"/>
  <c r="G11" i="2" s="1"/>
  <c r="G13" i="2" s="1"/>
  <c r="G15" i="2" s="1"/>
  <c r="H5" i="2"/>
  <c r="H8" i="2" s="1"/>
  <c r="H11" i="2" s="1"/>
  <c r="H13" i="2" s="1"/>
  <c r="H15" i="2" s="1"/>
  <c r="I5" i="2"/>
  <c r="I8" i="2" s="1"/>
  <c r="I11" i="2" s="1"/>
  <c r="I13" i="2" s="1"/>
  <c r="I15" i="2" s="1"/>
  <c r="J5" i="2"/>
  <c r="J8" i="2" s="1"/>
  <c r="J11" i="2" s="1"/>
  <c r="J13" i="2" s="1"/>
  <c r="J15" i="2" s="1"/>
  <c r="K15" i="2"/>
  <c r="K13" i="2"/>
  <c r="K11" i="2"/>
  <c r="K8" i="2"/>
  <c r="K5" i="2"/>
  <c r="I12" i="1"/>
  <c r="I11" i="1"/>
  <c r="I10" i="1"/>
  <c r="I9" i="1"/>
  <c r="I8" i="1"/>
  <c r="I7" i="1"/>
  <c r="M8" i="2" l="1"/>
  <c r="M21" i="2" s="1"/>
  <c r="M11" i="2"/>
  <c r="C20" i="2"/>
  <c r="C13" i="2"/>
  <c r="C15" i="2" s="1"/>
  <c r="D20" i="2"/>
  <c r="D13" i="2"/>
  <c r="D15" i="2" s="1"/>
  <c r="E20" i="2"/>
  <c r="E13" i="2"/>
  <c r="E15" i="2" s="1"/>
  <c r="F20" i="2"/>
  <c r="F13" i="2"/>
  <c r="F15" i="2" s="1"/>
  <c r="M13" i="2" l="1"/>
  <c r="M20" i="2"/>
  <c r="M15" i="2" l="1"/>
</calcChain>
</file>

<file path=xl/sharedStrings.xml><?xml version="1.0" encoding="utf-8"?>
<sst xmlns="http://schemas.openxmlformats.org/spreadsheetml/2006/main" count="34" uniqueCount="33">
  <si>
    <t>Price</t>
  </si>
  <si>
    <t>Shares</t>
  </si>
  <si>
    <t>MC</t>
  </si>
  <si>
    <t>Cash</t>
  </si>
  <si>
    <t>Debt</t>
  </si>
  <si>
    <t>EV</t>
  </si>
  <si>
    <t>Net Cash</t>
  </si>
  <si>
    <t>Revenue</t>
  </si>
  <si>
    <t>COGS</t>
  </si>
  <si>
    <t>Gross Profit</t>
  </si>
  <si>
    <t>R&amp;D</t>
  </si>
  <si>
    <t>S&amp;M</t>
  </si>
  <si>
    <t>Operating Profit</t>
  </si>
  <si>
    <t>Interest Income</t>
  </si>
  <si>
    <t>Other Income</t>
  </si>
  <si>
    <t>Pretax Income</t>
  </si>
  <si>
    <t>Taxes</t>
  </si>
  <si>
    <t xml:space="preserve">Net Income </t>
  </si>
  <si>
    <t>EPS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</si>
  <si>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</si>
  <si>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</si>
  <si>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</si>
  <si>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</si>
  <si>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</si>
  <si>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</si>
  <si>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</si>
  <si>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</si>
  <si>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</si>
  <si>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Revenue YoY</t>
  </si>
  <si>
    <t>Gross Margin</t>
  </si>
  <si>
    <t>Tax Rate</t>
  </si>
  <si>
    <t>Operating Margin</t>
  </si>
  <si>
    <t>Net Income YoY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</si>
</sst>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2" fontId="0" fillId="0" borderId="0" xfId="0" applyNumberFormat="1"/>
    <xf numFmtId="9" fontId="0" fillId="0" borderId="0" xfId="0" applyNumberFormat="1"/>
    <xf numFmtId="9" fontId="1" fillId="0" borderId="0" xfId="0" applyNumberFormat="1" applyFont="1"/>
    <xf numFmtId="3" fontId="2" fillId="0" borderId="0" xfId="0" applyNumberFormat="1" applyFont="1"/>
    <xf numFmtId="2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:I12"/>
  <sheetViews>
    <sheetView workbookViewId="0">
      <selection activeCell="J13" sqref="J13"/>
    </sheetView>
  </sheetViews>
  <sheetFormatPr defaultRowHeight="15" x14ac:dyDescent="0.25"/>
  <cols>
    <col min="9" max="9" width="9.140625" style="1"/>
  </cols>
  <sheetData>
    <row r="1" spans="8:9" x14ac:dyDescent="0.25">
      <c r="I1"/>
    </row>
    <row r="2" spans="8:9" x14ac:dyDescent="0.25">
      <c r="I2"/>
    </row>
    <row r="3" spans="8:9" x14ac:dyDescent="0.25">
      <c r="I3"/>
    </row>
    <row r="4" spans="8:9" x14ac:dyDescent="0.25">
      <c r="I4"/>
    </row>
    <row r="5" spans="8:9" x14ac:dyDescent="0.25">
      <c r="I5"/>
    </row>
    <row r="6" spans="8:9" x14ac:dyDescent="0.25">
      <c r="H6" t="s">
        <v>0</v>
      </c>
      <c r="I6" s="1">
        <v>153</v>
      </c>
    </row>
    <row r="7" spans="8:9" x14ac:dyDescent="0.25">
      <c r="H7" t="s">
        <v>1</v>
      </c>
      <c r="I7" s="1">
        <f>25930/5</f>
        <v>5186</v>
      </c>
    </row>
    <row r="8" spans="8:9" x14ac:dyDescent="0.25">
      <c r="H8" t="s">
        <v>2</v>
      </c>
      <c r="I8" s="1">
        <f>+I7*I6</f>
        <v>793458</v>
      </c>
    </row>
    <row r="9" spans="8:9" x14ac:dyDescent="0.25">
      <c r="H9" t="s">
        <v>3</v>
      </c>
      <c r="I9" s="1">
        <f>53074+7015</f>
        <v>60089</v>
      </c>
    </row>
    <row r="10" spans="8:9" x14ac:dyDescent="0.25">
      <c r="H10" t="s">
        <v>4</v>
      </c>
      <c r="I10" s="1">
        <f>391+29863</f>
        <v>30254</v>
      </c>
    </row>
    <row r="11" spans="8:9" x14ac:dyDescent="0.25">
      <c r="H11" t="s">
        <v>5</v>
      </c>
      <c r="I11" s="1">
        <f>I8-I9+I10</f>
        <v>763623</v>
      </c>
    </row>
    <row r="12" spans="8:9" x14ac:dyDescent="0.25">
      <c r="H12" t="s">
        <v>6</v>
      </c>
      <c r="I12" s="1">
        <f>+I9-I10</f>
        <v>29835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7228F-E391-471A-94D4-ABDFFEA9BAF1}">
  <dimension ref="A1:P2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18" sqref="O18"/>
    </sheetView>
  </sheetViews>
  <sheetFormatPr defaultRowHeight="15" x14ac:dyDescent="0.25"/>
  <cols>
    <col min="2" max="2" width="15.42578125" bestFit="1" customWidth="1"/>
    <col min="3" max="13" width="9.140625" style="1"/>
    <col min="14" max="14" width="9.140625" style="7"/>
    <col min="15" max="16384" width="9.140625" style="1"/>
  </cols>
  <sheetData>
    <row r="1" spans="1:16" customFormat="1" x14ac:dyDescent="0.25">
      <c r="N1" s="9"/>
    </row>
    <row r="2" spans="1:16" customFormat="1" x14ac:dyDescent="0.25"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M2">
        <v>2021</v>
      </c>
      <c r="N2" s="9">
        <v>2022</v>
      </c>
      <c r="O2">
        <v>2023</v>
      </c>
    </row>
    <row r="3" spans="1:16" s="3" customFormat="1" x14ac:dyDescent="0.25">
      <c r="A3" s="2"/>
      <c r="B3" s="2" t="s">
        <v>7</v>
      </c>
      <c r="C3" s="3">
        <v>17567</v>
      </c>
      <c r="D3" s="3">
        <v>18158</v>
      </c>
      <c r="E3" s="3">
        <v>20255</v>
      </c>
      <c r="F3" s="3">
        <v>19931</v>
      </c>
      <c r="G3" s="3">
        <v>16719</v>
      </c>
      <c r="H3" s="3">
        <v>15677</v>
      </c>
      <c r="I3" s="3">
        <v>17278</v>
      </c>
      <c r="J3" s="3">
        <v>19624</v>
      </c>
      <c r="K3" s="3">
        <v>18873</v>
      </c>
      <c r="M3" s="3">
        <v>57224</v>
      </c>
      <c r="N3" s="3">
        <f>SUM(C3:F3)</f>
        <v>75911</v>
      </c>
      <c r="O3" s="3">
        <f>SUM(G3:J3)</f>
        <v>69298</v>
      </c>
      <c r="P3" s="3">
        <f>+O3*1.1</f>
        <v>76227.8</v>
      </c>
    </row>
    <row r="4" spans="1:16" x14ac:dyDescent="0.25">
      <c r="B4" t="s">
        <v>8</v>
      </c>
      <c r="C4" s="1">
        <v>7794</v>
      </c>
      <c r="D4" s="1">
        <v>7434</v>
      </c>
      <c r="E4" s="1">
        <v>8004</v>
      </c>
      <c r="F4" s="1">
        <v>7531</v>
      </c>
      <c r="G4" s="1">
        <v>7302</v>
      </c>
      <c r="H4" s="1">
        <v>7194</v>
      </c>
      <c r="I4" s="1">
        <v>7903</v>
      </c>
      <c r="J4" s="1">
        <v>9216</v>
      </c>
      <c r="K4" s="1">
        <v>8858</v>
      </c>
      <c r="M4" s="1">
        <v>27681</v>
      </c>
      <c r="N4" s="7">
        <f t="shared" ref="N4:N13" si="0">SUM(C4:F4)</f>
        <v>30763</v>
      </c>
      <c r="O4" s="7">
        <f t="shared" ref="O4:O13" si="1">SUM(G4:J4)</f>
        <v>31615</v>
      </c>
    </row>
    <row r="5" spans="1:16" x14ac:dyDescent="0.25">
      <c r="B5" t="s">
        <v>9</v>
      </c>
      <c r="C5" s="1">
        <f>C3-C4</f>
        <v>9773</v>
      </c>
      <c r="D5" s="1">
        <f>D3-D4</f>
        <v>10724</v>
      </c>
      <c r="E5" s="1">
        <f>E3-E4</f>
        <v>12251</v>
      </c>
      <c r="F5" s="1">
        <f>F3-F4</f>
        <v>12400</v>
      </c>
      <c r="G5" s="1">
        <f>G3-G4</f>
        <v>9417</v>
      </c>
      <c r="H5" s="1">
        <f>H3-H4</f>
        <v>8483</v>
      </c>
      <c r="I5" s="1">
        <f>I3-I4</f>
        <v>9375</v>
      </c>
      <c r="J5" s="1">
        <f>J3-J4</f>
        <v>10408</v>
      </c>
      <c r="K5" s="1">
        <f>K3-K4</f>
        <v>10015</v>
      </c>
      <c r="M5" s="1">
        <f>M3-M4</f>
        <v>29543</v>
      </c>
      <c r="N5" s="7">
        <f t="shared" si="0"/>
        <v>45148</v>
      </c>
      <c r="O5" s="7">
        <f t="shared" si="1"/>
        <v>37683</v>
      </c>
    </row>
    <row r="6" spans="1:16" x14ac:dyDescent="0.25">
      <c r="B6" t="s">
        <v>10</v>
      </c>
      <c r="C6" s="1">
        <v>1290</v>
      </c>
      <c r="D6" s="1">
        <v>1348</v>
      </c>
      <c r="E6" s="1">
        <v>1417</v>
      </c>
      <c r="F6" s="1">
        <v>1421</v>
      </c>
      <c r="G6" s="1">
        <v>1287</v>
      </c>
      <c r="H6" s="1">
        <v>1358</v>
      </c>
      <c r="I6" s="1">
        <v>1616</v>
      </c>
      <c r="J6" s="1">
        <v>1582</v>
      </c>
      <c r="K6" s="1">
        <v>1468</v>
      </c>
      <c r="M6" s="1">
        <v>4496</v>
      </c>
      <c r="N6" s="7">
        <f t="shared" si="0"/>
        <v>5476</v>
      </c>
      <c r="O6" s="7">
        <f t="shared" si="1"/>
        <v>5843</v>
      </c>
    </row>
    <row r="7" spans="1:16" x14ac:dyDescent="0.25">
      <c r="B7" t="s">
        <v>11</v>
      </c>
      <c r="C7" s="1">
        <v>449</v>
      </c>
      <c r="D7" s="1">
        <v>466</v>
      </c>
      <c r="E7" s="1">
        <v>568</v>
      </c>
      <c r="F7" s="1">
        <v>635</v>
      </c>
      <c r="G7" s="1">
        <v>531</v>
      </c>
      <c r="H7" s="1">
        <v>539</v>
      </c>
      <c r="I7" s="1">
        <v>556</v>
      </c>
      <c r="J7" s="1">
        <v>665</v>
      </c>
      <c r="K7" s="1">
        <v>613</v>
      </c>
      <c r="M7" s="1">
        <f>1331+272</f>
        <v>1603</v>
      </c>
      <c r="N7" s="7">
        <f t="shared" si="0"/>
        <v>2118</v>
      </c>
      <c r="O7" s="7">
        <f t="shared" si="1"/>
        <v>2291</v>
      </c>
    </row>
    <row r="8" spans="1:16" x14ac:dyDescent="0.25">
      <c r="B8" t="s">
        <v>12</v>
      </c>
      <c r="C8" s="1">
        <f>C5-C6-C7</f>
        <v>8034</v>
      </c>
      <c r="D8" s="1">
        <f>D5-D6-D7</f>
        <v>8910</v>
      </c>
      <c r="E8" s="1">
        <f>E5-E6-E7</f>
        <v>10266</v>
      </c>
      <c r="F8" s="1">
        <f>F5-F6-F7</f>
        <v>10344</v>
      </c>
      <c r="G8" s="1">
        <f>G5-G6-G7</f>
        <v>7599</v>
      </c>
      <c r="H8" s="1">
        <f>H5-H6-H7</f>
        <v>6586</v>
      </c>
      <c r="I8" s="1">
        <f>I5-I6-I7</f>
        <v>7203</v>
      </c>
      <c r="J8" s="1">
        <f>J5-J6-J7</f>
        <v>8161</v>
      </c>
      <c r="K8" s="1">
        <f>K5-K6-K7</f>
        <v>7934</v>
      </c>
      <c r="M8" s="1">
        <f>M5-M6-M7</f>
        <v>23444</v>
      </c>
      <c r="N8" s="7">
        <f t="shared" si="0"/>
        <v>37554</v>
      </c>
      <c r="O8" s="7">
        <f t="shared" si="1"/>
        <v>29549</v>
      </c>
    </row>
    <row r="9" spans="1:16" x14ac:dyDescent="0.25">
      <c r="B9" t="s">
        <v>13</v>
      </c>
      <c r="C9" s="1">
        <v>-17</v>
      </c>
      <c r="D9" s="1">
        <v>22</v>
      </c>
      <c r="E9" s="1">
        <v>107</v>
      </c>
      <c r="F9" s="1">
        <v>231</v>
      </c>
      <c r="G9" s="1">
        <v>350</v>
      </c>
      <c r="H9" s="1">
        <v>348</v>
      </c>
      <c r="I9" s="1">
        <v>395</v>
      </c>
      <c r="J9" s="1">
        <v>455</v>
      </c>
      <c r="K9" s="1">
        <v>531</v>
      </c>
      <c r="M9" s="1">
        <v>205</v>
      </c>
      <c r="N9" s="7">
        <f t="shared" si="0"/>
        <v>343</v>
      </c>
      <c r="O9" s="7">
        <f t="shared" si="1"/>
        <v>1548</v>
      </c>
    </row>
    <row r="10" spans="1:16" x14ac:dyDescent="0.25">
      <c r="B10" t="s">
        <v>14</v>
      </c>
      <c r="C10" s="1">
        <v>64</v>
      </c>
      <c r="D10" s="1">
        <v>33</v>
      </c>
      <c r="E10" s="1">
        <v>34</v>
      </c>
      <c r="F10" s="1">
        <v>20</v>
      </c>
      <c r="G10" s="1">
        <v>44</v>
      </c>
      <c r="H10" s="1">
        <v>30</v>
      </c>
      <c r="I10" s="1">
        <v>7</v>
      </c>
      <c r="J10" s="1">
        <v>71</v>
      </c>
      <c r="K10" s="1">
        <v>-1</v>
      </c>
      <c r="M10" s="1">
        <v>35</v>
      </c>
      <c r="N10" s="7">
        <f t="shared" si="0"/>
        <v>151</v>
      </c>
      <c r="O10" s="7">
        <f t="shared" si="1"/>
        <v>152</v>
      </c>
    </row>
    <row r="11" spans="1:16" x14ac:dyDescent="0.25">
      <c r="B11" t="s">
        <v>15</v>
      </c>
      <c r="C11" s="1">
        <f>C8+C10+C9</f>
        <v>8081</v>
      </c>
      <c r="D11" s="1">
        <f>D8+D10+D9</f>
        <v>8965</v>
      </c>
      <c r="E11" s="1">
        <f>E8+E10+E9</f>
        <v>10407</v>
      </c>
      <c r="F11" s="1">
        <f>F8+F10+F9</f>
        <v>10595</v>
      </c>
      <c r="G11" s="1">
        <f>G8+G10+G9</f>
        <v>7993</v>
      </c>
      <c r="H11" s="1">
        <f>H8+H10+H9</f>
        <v>6964</v>
      </c>
      <c r="I11" s="1">
        <f>I8+I10+I9</f>
        <v>7605</v>
      </c>
      <c r="J11" s="1">
        <f>J8+J10+J9</f>
        <v>8687</v>
      </c>
      <c r="K11" s="1">
        <f>K8+K10+K9</f>
        <v>8464</v>
      </c>
      <c r="M11" s="1">
        <f>M8+M10+M9</f>
        <v>23684</v>
      </c>
      <c r="N11" s="7">
        <f t="shared" si="0"/>
        <v>38048</v>
      </c>
      <c r="O11" s="7">
        <f t="shared" si="1"/>
        <v>31249</v>
      </c>
    </row>
    <row r="12" spans="1:16" x14ac:dyDescent="0.25">
      <c r="B12" t="s">
        <v>16</v>
      </c>
      <c r="C12" s="1">
        <v>857</v>
      </c>
      <c r="D12" s="1">
        <v>979</v>
      </c>
      <c r="E12" s="1">
        <v>1178</v>
      </c>
      <c r="F12" s="1">
        <v>1236</v>
      </c>
      <c r="G12" s="1">
        <v>1227</v>
      </c>
      <c r="H12" s="1">
        <v>1074</v>
      </c>
      <c r="I12" s="1">
        <v>984</v>
      </c>
      <c r="J12" s="1">
        <v>1254</v>
      </c>
      <c r="K12" s="1">
        <v>1316</v>
      </c>
      <c r="M12" s="1">
        <v>2529</v>
      </c>
      <c r="N12" s="7">
        <f t="shared" si="0"/>
        <v>4250</v>
      </c>
      <c r="O12" s="7">
        <f t="shared" si="1"/>
        <v>4539</v>
      </c>
    </row>
    <row r="13" spans="1:16" s="3" customFormat="1" x14ac:dyDescent="0.25">
      <c r="A13" s="2"/>
      <c r="B13" s="2" t="s">
        <v>17</v>
      </c>
      <c r="C13" s="3">
        <f>C11-C12</f>
        <v>7224</v>
      </c>
      <c r="D13" s="3">
        <f>D11-D12</f>
        <v>7986</v>
      </c>
      <c r="E13" s="3">
        <f>E11-E12</f>
        <v>9229</v>
      </c>
      <c r="F13" s="3">
        <f>F11-F12</f>
        <v>9359</v>
      </c>
      <c r="G13" s="3">
        <f>G11-G12</f>
        <v>6766</v>
      </c>
      <c r="H13" s="3">
        <f>H11-H12</f>
        <v>5890</v>
      </c>
      <c r="I13" s="3">
        <f>I11-I12</f>
        <v>6621</v>
      </c>
      <c r="J13" s="3">
        <f>J11-J12</f>
        <v>7433</v>
      </c>
      <c r="K13" s="3">
        <f>K11-K12</f>
        <v>7148</v>
      </c>
      <c r="M13" s="3">
        <f>M11-M12</f>
        <v>21155</v>
      </c>
      <c r="N13" s="3">
        <f t="shared" si="0"/>
        <v>33798</v>
      </c>
      <c r="O13" s="3">
        <f t="shared" si="1"/>
        <v>26710</v>
      </c>
    </row>
    <row r="14" spans="1:16" x14ac:dyDescent="0.25">
      <c r="B14" t="s">
        <v>1</v>
      </c>
      <c r="C14" s="1">
        <v>5185.8</v>
      </c>
      <c r="D14" s="1">
        <v>5185.8</v>
      </c>
      <c r="E14" s="1">
        <v>5185.8</v>
      </c>
      <c r="F14" s="1">
        <v>5185.8</v>
      </c>
      <c r="G14" s="1">
        <v>5185.8</v>
      </c>
      <c r="H14" s="1">
        <v>5185.8</v>
      </c>
      <c r="I14" s="1">
        <v>5185.8</v>
      </c>
      <c r="J14" s="1">
        <v>5185.8</v>
      </c>
      <c r="K14" s="1">
        <v>5186</v>
      </c>
      <c r="M14" s="1">
        <v>5186</v>
      </c>
      <c r="N14" s="7">
        <f>AVERAGE(C14:F14)</f>
        <v>5185.8</v>
      </c>
      <c r="O14" s="7">
        <f>AVERAGE(G14:J14)</f>
        <v>5185.8</v>
      </c>
    </row>
    <row r="15" spans="1:16" s="4" customFormat="1" x14ac:dyDescent="0.25">
      <c r="B15" s="4" t="s">
        <v>18</v>
      </c>
      <c r="C15" s="4">
        <f>+C13/C14</f>
        <v>1.3930348258706466</v>
      </c>
      <c r="D15" s="4">
        <f>+D13/D14</f>
        <v>1.5399745458752747</v>
      </c>
      <c r="E15" s="4">
        <f>+E13/E14</f>
        <v>1.7796675537043465</v>
      </c>
      <c r="F15" s="4">
        <f>+F13/F14</f>
        <v>1.8047360098731149</v>
      </c>
      <c r="G15" s="4">
        <f>+G13/G14</f>
        <v>1.3047167264452928</v>
      </c>
      <c r="H15" s="4">
        <f>+H13/H14</f>
        <v>1.1357938987234371</v>
      </c>
      <c r="I15" s="4">
        <f>+I13/I14</f>
        <v>1.2767557561032048</v>
      </c>
      <c r="J15" s="4">
        <f>+J13/J14</f>
        <v>1.4333371900188978</v>
      </c>
      <c r="K15" s="4">
        <f>+K13/K14</f>
        <v>1.3783262630158117</v>
      </c>
      <c r="M15" s="4">
        <f>+M13/M14</f>
        <v>4.079251831854994</v>
      </c>
      <c r="N15" s="7">
        <f>SUM(C15:F15)</f>
        <v>6.5174129353233825</v>
      </c>
      <c r="O15" s="8">
        <f>SUM(G15:J15)</f>
        <v>5.1506035712908318</v>
      </c>
    </row>
    <row r="18" spans="1:15" s="6" customFormat="1" x14ac:dyDescent="0.25">
      <c r="B18" s="6" t="s">
        <v>28</v>
      </c>
      <c r="G18" s="6">
        <f t="shared" ref="G18:J18" si="2">G3/C3-1</f>
        <v>-4.8272328798315001E-2</v>
      </c>
      <c r="H18" s="6">
        <f t="shared" si="2"/>
        <v>-0.13663399052759118</v>
      </c>
      <c r="I18" s="6">
        <f t="shared" si="2"/>
        <v>-0.14697605529498892</v>
      </c>
      <c r="J18" s="6">
        <f t="shared" si="2"/>
        <v>-1.5403140835883788E-2</v>
      </c>
      <c r="K18" s="6">
        <f>K3/G3-1</f>
        <v>0.12883545666606855</v>
      </c>
      <c r="N18" s="6">
        <f>N3/M3-1</f>
        <v>0.32655878652313719</v>
      </c>
      <c r="O18" s="6">
        <f>O3/N3-1</f>
        <v>-8.7115174348908586E-2</v>
      </c>
    </row>
    <row r="19" spans="1:15" s="5" customFormat="1" x14ac:dyDescent="0.25">
      <c r="B19" s="5" t="s">
        <v>29</v>
      </c>
      <c r="C19" s="5">
        <f>C4/C3</f>
        <v>0.44367279558262651</v>
      </c>
      <c r="D19" s="5">
        <f>D4/D3</f>
        <v>0.40940632228218965</v>
      </c>
      <c r="E19" s="5">
        <f>E4/E3</f>
        <v>0.39516168847198224</v>
      </c>
      <c r="F19" s="5">
        <f>F4/F3</f>
        <v>0.37785359490241333</v>
      </c>
      <c r="G19" s="5">
        <f>G4/G3</f>
        <v>0.43674860936658894</v>
      </c>
      <c r="H19" s="5">
        <f t="shared" ref="H19:K19" si="3">H4/H3</f>
        <v>0.45888881801365056</v>
      </c>
      <c r="I19" s="5">
        <f t="shared" si="3"/>
        <v>0.45740247713855769</v>
      </c>
      <c r="J19" s="5">
        <f t="shared" si="3"/>
        <v>0.46962902568283732</v>
      </c>
      <c r="K19" s="5">
        <f t="shared" si="3"/>
        <v>0.46934774545647223</v>
      </c>
      <c r="M19" s="5">
        <f t="shared" ref="M19" si="4">M4/M3</f>
        <v>0.48373060254438699</v>
      </c>
      <c r="N19" s="5">
        <f t="shared" ref="N19:O19" si="5">N4/N3</f>
        <v>0.40525088590586344</v>
      </c>
      <c r="O19" s="5">
        <f t="shared" si="5"/>
        <v>0.45621807267164999</v>
      </c>
    </row>
    <row r="20" spans="1:15" s="5" customFormat="1" x14ac:dyDescent="0.25">
      <c r="B20" s="5" t="s">
        <v>30</v>
      </c>
      <c r="C20" s="5">
        <f>C12/C11</f>
        <v>0.10605123128325702</v>
      </c>
      <c r="D20" s="5">
        <f>D12/D11</f>
        <v>0.10920245398773006</v>
      </c>
      <c r="E20" s="5">
        <f>E12/E11</f>
        <v>0.11319304314403766</v>
      </c>
      <c r="F20" s="5">
        <f>F12/F11</f>
        <v>0.11665880132137801</v>
      </c>
      <c r="G20" s="5">
        <f>G12/G11</f>
        <v>0.15350932065557363</v>
      </c>
      <c r="H20" s="5">
        <f t="shared" ref="H20:K20" si="6">H12/H11</f>
        <v>0.15422171165996554</v>
      </c>
      <c r="I20" s="5">
        <f t="shared" si="6"/>
        <v>0.12938856015779093</v>
      </c>
      <c r="J20" s="5">
        <f t="shared" si="6"/>
        <v>0.1443536318637044</v>
      </c>
      <c r="K20" s="5">
        <f t="shared" si="6"/>
        <v>0.15548204158790171</v>
      </c>
      <c r="M20" s="5">
        <f t="shared" ref="M20" si="7">M12/M11</f>
        <v>0.10678094916399257</v>
      </c>
      <c r="N20" s="5">
        <f t="shared" ref="N20:O20" si="8">N12/N11</f>
        <v>0.11170100925147182</v>
      </c>
      <c r="O20" s="5">
        <f t="shared" si="8"/>
        <v>0.1452526480847387</v>
      </c>
    </row>
    <row r="21" spans="1:15" s="5" customFormat="1" x14ac:dyDescent="0.25">
      <c r="B21" s="5" t="s">
        <v>31</v>
      </c>
      <c r="C21" s="5">
        <f t="shared" ref="C21:J21" si="9">C8/C3</f>
        <v>0.45733477543120626</v>
      </c>
      <c r="D21" s="5">
        <f t="shared" si="9"/>
        <v>0.4906928075779271</v>
      </c>
      <c r="E21" s="5">
        <f t="shared" si="9"/>
        <v>0.50683781782275983</v>
      </c>
      <c r="F21" s="5">
        <f t="shared" si="9"/>
        <v>0.51899051728463197</v>
      </c>
      <c r="G21" s="5">
        <f t="shared" si="9"/>
        <v>0.45451282971469587</v>
      </c>
      <c r="H21" s="5">
        <f t="shared" si="9"/>
        <v>0.42010588760604706</v>
      </c>
      <c r="I21" s="5">
        <f t="shared" si="9"/>
        <v>0.41688852876490334</v>
      </c>
      <c r="J21" s="5">
        <f t="shared" si="9"/>
        <v>0.41586832450061151</v>
      </c>
      <c r="K21" s="5">
        <f>K8/K3</f>
        <v>0.42038891538176232</v>
      </c>
      <c r="M21" s="5">
        <f>M8/M3</f>
        <v>0.40968824269537257</v>
      </c>
      <c r="N21" s="5">
        <f t="shared" ref="N21:O21" si="10">N8/N3</f>
        <v>0.49471091146210694</v>
      </c>
      <c r="O21" s="5">
        <f t="shared" si="10"/>
        <v>0.42640480244740109</v>
      </c>
    </row>
    <row r="22" spans="1:15" s="3" customFormat="1" x14ac:dyDescent="0.25">
      <c r="A22" s="2"/>
      <c r="B22" s="2" t="s">
        <v>32</v>
      </c>
      <c r="G22" s="6">
        <f>G13/C13-1</f>
        <v>-6.3399778516057603E-2</v>
      </c>
      <c r="H22" s="6">
        <f>H13/D13-1</f>
        <v>-0.26245930378161786</v>
      </c>
      <c r="I22" s="6">
        <f>I13/E13-1</f>
        <v>-0.28258749593672117</v>
      </c>
      <c r="J22" s="6">
        <f>J13/F13-1</f>
        <v>-0.2057912170103644</v>
      </c>
      <c r="K22" s="6">
        <f>K13/G13-1</f>
        <v>5.6458764410286744E-2</v>
      </c>
      <c r="L22" s="6"/>
      <c r="M22" s="6"/>
      <c r="N22" s="6">
        <f>N13/M13-1</f>
        <v>0.59763649255495155</v>
      </c>
      <c r="O22" s="6">
        <f>O13/N13-1</f>
        <v>-0.20971655127522337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bakhrom mansurov</dc:creator>
  <cp:lastModifiedBy>bakhrom mansurov</cp:lastModifiedBy>
  <dcterms:created xsi:type="dcterms:W3CDTF">2015-06-05T18:17:20Z</dcterms:created>
  <dcterms:modified xsi:type="dcterms:W3CDTF">2024-05-21T21:17:06Z</dcterms:modified>
</cp:coreProperties>
</file>