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50809ad8919981a3/Рабочий стол/Financial Modelling/"/>
    </mc:Choice>
  </mc:AlternateContent>
  <xr:revisionPtr revIDLastSave="500" documentId="11_F25DC773A252ABDACC10480A611F4EDE5ADE58F3" xr6:coauthVersionLast="47" xr6:coauthVersionMax="47" xr10:uidLastSave="{499CA608-1552-4176-BD1A-597F7E7B4990}"/>
  <bookViews>
    <workbookView xWindow="-120" yWindow="-120" windowWidth="20730" windowHeight="11760" xr2:uid="{00000000-000D-0000-FFFF-FFFF00000000}"/>
  </bookViews>
  <sheets>
    <sheet name="Compan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I17" i="1"/>
  <c r="J9" i="1" l="1"/>
  <c r="M9" i="1"/>
  <c r="N9" i="1" s="1"/>
  <c r="O9" i="1" s="1"/>
  <c r="P9" i="1" s="1"/>
  <c r="Q9" i="1" s="1"/>
  <c r="R9" i="1" s="1"/>
  <c r="L9" i="1"/>
  <c r="I9" i="1"/>
  <c r="J12" i="1"/>
  <c r="J22" i="1"/>
  <c r="N22" i="1"/>
  <c r="O22" i="1" s="1"/>
  <c r="P22" i="1" s="1"/>
  <c r="Q22" i="1" s="1"/>
  <c r="R22" i="1" s="1"/>
  <c r="M22" i="1"/>
  <c r="L22" i="1"/>
  <c r="I22" i="1"/>
  <c r="M32" i="1" l="1"/>
  <c r="N32" i="1" s="1"/>
  <c r="O32" i="1" s="1"/>
  <c r="P32" i="1" s="1"/>
  <c r="Q32" i="1" s="1"/>
  <c r="R32" i="1" s="1"/>
  <c r="L32" i="1"/>
  <c r="J32" i="1"/>
  <c r="I32" i="1"/>
  <c r="L12" i="1"/>
  <c r="M12" i="1" s="1"/>
  <c r="N12" i="1" s="1"/>
  <c r="O12" i="1" s="1"/>
  <c r="P12" i="1" s="1"/>
  <c r="Q12" i="1" s="1"/>
  <c r="R12" i="1" s="1"/>
  <c r="I12" i="1" l="1"/>
  <c r="J23" i="1" l="1"/>
  <c r="I23" i="1"/>
  <c r="I7" i="1"/>
  <c r="H7" i="1" l="1"/>
  <c r="I6" i="1" l="1"/>
  <c r="I3" i="1"/>
  <c r="I4" i="1" l="1"/>
  <c r="H27" i="1" l="1"/>
  <c r="I27" i="1" l="1"/>
  <c r="I8" i="1"/>
</calcChain>
</file>

<file path=xl/sharedStrings.xml><?xml version="1.0" encoding="utf-8"?>
<sst xmlns="http://schemas.openxmlformats.org/spreadsheetml/2006/main" count="158" uniqueCount="118">
  <si>
    <t>Company</t>
  </si>
  <si>
    <t>Ticker</t>
  </si>
  <si>
    <t>Price</t>
  </si>
  <si>
    <t>MC</t>
  </si>
  <si>
    <t>Net Cash</t>
  </si>
  <si>
    <t>EV</t>
  </si>
  <si>
    <t>Microsoft</t>
  </si>
  <si>
    <t>Apple</t>
  </si>
  <si>
    <t>Nvidia</t>
  </si>
  <si>
    <t>Alphabet(Google)</t>
  </si>
  <si>
    <t>Amazon</t>
  </si>
  <si>
    <t>Meta</t>
  </si>
  <si>
    <t>TSMC</t>
  </si>
  <si>
    <t>Broadcom</t>
  </si>
  <si>
    <t>Tesla</t>
  </si>
  <si>
    <t>Tencent</t>
  </si>
  <si>
    <t>Samsung</t>
  </si>
  <si>
    <t>ASML</t>
  </si>
  <si>
    <t>Oracle</t>
  </si>
  <si>
    <t>Salesforce</t>
  </si>
  <si>
    <t>Netflix</t>
  </si>
  <si>
    <t>AMD</t>
  </si>
  <si>
    <t>SAP</t>
  </si>
  <si>
    <t>Adobe</t>
  </si>
  <si>
    <t>Qualcomm</t>
  </si>
  <si>
    <t>Cisco</t>
  </si>
  <si>
    <t>Pinduoduo</t>
  </si>
  <si>
    <t>Applied Materials</t>
  </si>
  <si>
    <t>Texas Instruments</t>
  </si>
  <si>
    <t>IBM</t>
  </si>
  <si>
    <t>ServiceNow</t>
  </si>
  <si>
    <t>Schneider Electric</t>
  </si>
  <si>
    <t>Micron Technology</t>
  </si>
  <si>
    <t>Uber</t>
  </si>
  <si>
    <t>Intel</t>
  </si>
  <si>
    <t>Booking Holdings</t>
  </si>
  <si>
    <t>Arm Holdings</t>
  </si>
  <si>
    <t>Lam Research</t>
  </si>
  <si>
    <t>Keyence</t>
  </si>
  <si>
    <t>Analog Devices</t>
  </si>
  <si>
    <t>Tokyo Electron</t>
  </si>
  <si>
    <t>Automatic Data Processing</t>
  </si>
  <si>
    <t>Sony</t>
  </si>
  <si>
    <t>KLA</t>
  </si>
  <si>
    <t>Arista Networks</t>
  </si>
  <si>
    <t>Palo Alto Networks</t>
  </si>
  <si>
    <t>Meituan</t>
  </si>
  <si>
    <t>Dell</t>
  </si>
  <si>
    <t>SK Hynix</t>
  </si>
  <si>
    <t>Airbnb</t>
  </si>
  <si>
    <t>Fiserv</t>
  </si>
  <si>
    <t>MercadoLibre</t>
  </si>
  <si>
    <t>Synopsys</t>
  </si>
  <si>
    <t>CrowdStrike</t>
  </si>
  <si>
    <t>CDS</t>
  </si>
  <si>
    <t>Equinix</t>
  </si>
  <si>
    <t>Shopify</t>
  </si>
  <si>
    <t>MSFT</t>
  </si>
  <si>
    <t>ADBE</t>
  </si>
  <si>
    <t>AAPL</t>
  </si>
  <si>
    <t>NVDA</t>
  </si>
  <si>
    <t>GOOG</t>
  </si>
  <si>
    <t>AMZN</t>
  </si>
  <si>
    <t>META</t>
  </si>
  <si>
    <t>TSM</t>
  </si>
  <si>
    <t>AVGO</t>
  </si>
  <si>
    <t>TSLA</t>
  </si>
  <si>
    <t>TCEHY</t>
  </si>
  <si>
    <t>005930.KS</t>
  </si>
  <si>
    <t>ORCL</t>
  </si>
  <si>
    <t>CRM</t>
  </si>
  <si>
    <t>NFLX</t>
  </si>
  <si>
    <t>QCOM</t>
  </si>
  <si>
    <t>CSCO</t>
  </si>
  <si>
    <t>2023 EV/E</t>
  </si>
  <si>
    <t>2023 E</t>
  </si>
  <si>
    <t>2024 EV/E</t>
  </si>
  <si>
    <t>2024 E</t>
  </si>
  <si>
    <t>2025 E</t>
  </si>
  <si>
    <t>2026 E</t>
  </si>
  <si>
    <t>2027 E</t>
  </si>
  <si>
    <t>2028 E</t>
  </si>
  <si>
    <t>2029 E</t>
  </si>
  <si>
    <t>2030 E</t>
  </si>
  <si>
    <t>2023 RevG</t>
  </si>
  <si>
    <t>GM%</t>
  </si>
  <si>
    <t>SubSector</t>
  </si>
  <si>
    <t>Enterprice Software</t>
  </si>
  <si>
    <t>Consumer Electronics</t>
  </si>
  <si>
    <t>Semiconductors</t>
  </si>
  <si>
    <t>Search Engine</t>
  </si>
  <si>
    <t>Ecommerce</t>
  </si>
  <si>
    <t>Social Network</t>
  </si>
  <si>
    <t>Auto Manufacturing</t>
  </si>
  <si>
    <t>Internet Content</t>
  </si>
  <si>
    <t>Software</t>
  </si>
  <si>
    <t>Entertainment</t>
  </si>
  <si>
    <t>Communication Equipment</t>
  </si>
  <si>
    <t>Information Technology Services</t>
  </si>
  <si>
    <t>Industrials</t>
  </si>
  <si>
    <t>Travel Services</t>
  </si>
  <si>
    <t>Scientific Instruments</t>
  </si>
  <si>
    <t>Staffing Services</t>
  </si>
  <si>
    <t>Hardware</t>
  </si>
  <si>
    <t>Internet Retail</t>
  </si>
  <si>
    <t>Computer Hardware</t>
  </si>
  <si>
    <t>Real Estate</t>
  </si>
  <si>
    <t>Alibaba</t>
  </si>
  <si>
    <t>BABA</t>
  </si>
  <si>
    <t>88.54</t>
  </si>
  <si>
    <t>HQ</t>
  </si>
  <si>
    <t>Hong Kong</t>
  </si>
  <si>
    <t>INTC</t>
  </si>
  <si>
    <t>California</t>
  </si>
  <si>
    <t xml:space="preserve">  </t>
  </si>
  <si>
    <t>China</t>
  </si>
  <si>
    <t>EBAY</t>
  </si>
  <si>
    <t xml:space="preserve">Internet Retail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</si>
</sst>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9" fontId="2" fillId="0" borderId="0" xfId="0" applyNumberFormat="1" applyFont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CEHY.xlsx" TargetMode="External"/><Relationship Id="rId13" Type="http://schemas.openxmlformats.org/officeDocument/2006/relationships/hyperlink" Target="NFLX.xlsx" TargetMode="External"/><Relationship Id="rId3" Type="http://schemas.openxmlformats.org/officeDocument/2006/relationships/hyperlink" Target="https://1drv.ms/x/c/50809ad8919981a3/EXKvIYSDafVKuNthDOf8W00BXD4SCq2AXPfVh2JE-saHBw?e=fmmrQT" TargetMode="External"/><Relationship Id="rId7" Type="http://schemas.openxmlformats.org/officeDocument/2006/relationships/hyperlink" Target="https://1drv.ms/x/c/50809ad8919981a3/EU1-sqQTqfRDpZ4bT-0YOHMBt9ZpTMN5FczwnRbUf3DUGw?e=GSn0J7" TargetMode="External"/><Relationship Id="rId12" Type="http://schemas.openxmlformats.org/officeDocument/2006/relationships/hyperlink" Target="TSM.xlsx" TargetMode="External"/><Relationship Id="rId2" Type="http://schemas.openxmlformats.org/officeDocument/2006/relationships/hyperlink" Target="https://1drv.ms/x/c/50809ad8919981a3/EUwU1_HGeKlNpn5MIsPTKXEBweWB_jeT6rk3BUefb8RbDg?e=6d6f9P" TargetMode="External"/><Relationship Id="rId1" Type="http://schemas.openxmlformats.org/officeDocument/2006/relationships/hyperlink" Target="https://1drv.ms/x/c/50809ad8919981a3/EUiGGaUzRIlGk7NIaC5dnL8BGcUABG_sjhp-3I6cdvolUQ?e=ZqgeaM" TargetMode="External"/><Relationship Id="rId6" Type="http://schemas.openxmlformats.org/officeDocument/2006/relationships/hyperlink" Target="https://1drv.ms/x/c/50809ad8919981a3/EQcOeMqA71xOrDdoOLu6lA0BOhQjMROK7Pz2MeznkW99hQ?e=rKD2UL" TargetMode="External"/><Relationship Id="rId11" Type="http://schemas.openxmlformats.org/officeDocument/2006/relationships/hyperlink" Target="CSCO.xlsx" TargetMode="External"/><Relationship Id="rId5" Type="http://schemas.openxmlformats.org/officeDocument/2006/relationships/hyperlink" Target="https://1drv.ms/x/c/50809ad8919981a3/ERKLfLhBNrRErUZ_qpd-KZ0Bg5AL2RUeg1Y2jmEvKnyDAQ?e=ATCQek" TargetMode="External"/><Relationship Id="rId10" Type="http://schemas.openxmlformats.org/officeDocument/2006/relationships/hyperlink" Target="ORCL.xlsx" TargetMode="External"/><Relationship Id="rId4" Type="http://schemas.openxmlformats.org/officeDocument/2006/relationships/hyperlink" Target="https://1drv.ms/x/c/50809ad8919981a3/EUiGGaUzRIlGk7NIaC5dnL8BGcUABG_sjhp-3I6cdvolUQ?e=GtMyMR" TargetMode="External"/><Relationship Id="rId9" Type="http://schemas.openxmlformats.org/officeDocument/2006/relationships/hyperlink" Target="INTC.xlsx" TargetMode="External"/><Relationship Id="rId14" Type="http://schemas.openxmlformats.org/officeDocument/2006/relationships/hyperlink" Target="EBA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7" sqref="B17"/>
    </sheetView>
  </sheetViews>
  <sheetFormatPr defaultRowHeight="15" x14ac:dyDescent="0.25"/>
  <cols>
    <col min="2" max="2" width="24.85546875" bestFit="1" customWidth="1"/>
    <col min="3" max="3" width="30.5703125" style="11" bestFit="1" customWidth="1"/>
    <col min="4" max="4" width="9.140625" style="10"/>
    <col min="5" max="5" width="9.140625" style="3"/>
    <col min="6" max="8" width="9.140625" style="4"/>
    <col min="9" max="9" width="9.5703125" style="4" bestFit="1" customWidth="1"/>
    <col min="10" max="10" width="9.5703125" style="4" customWidth="1"/>
    <col min="11" max="11" width="6.42578125" style="4" bestFit="1" customWidth="1"/>
    <col min="12" max="18" width="7.5703125" style="4" bestFit="1" customWidth="1"/>
    <col min="19" max="20" width="9.140625" style="5"/>
    <col min="21" max="21" width="10.42578125" style="4" bestFit="1" customWidth="1"/>
    <col min="22" max="16384" width="9.140625" style="4"/>
  </cols>
  <sheetData>
    <row r="1" spans="2:21" customFormat="1" x14ac:dyDescent="0.25">
      <c r="D1" s="10"/>
      <c r="S1" s="6"/>
      <c r="T1" s="6"/>
    </row>
    <row r="2" spans="2:21" s="1" customFormat="1" x14ac:dyDescent="0.25">
      <c r="B2" s="1" t="s">
        <v>0</v>
      </c>
      <c r="C2" s="1" t="s">
        <v>86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74</v>
      </c>
      <c r="J2" s="1" t="s">
        <v>76</v>
      </c>
      <c r="K2" s="1" t="s">
        <v>75</v>
      </c>
      <c r="L2" s="1" t="s">
        <v>77</v>
      </c>
      <c r="M2" s="1" t="s">
        <v>78</v>
      </c>
      <c r="N2" s="1" t="s">
        <v>79</v>
      </c>
      <c r="O2" s="1" t="s">
        <v>80</v>
      </c>
      <c r="P2" s="1" t="s">
        <v>81</v>
      </c>
      <c r="Q2" s="1" t="s">
        <v>82</v>
      </c>
      <c r="R2" s="1" t="s">
        <v>83</v>
      </c>
      <c r="S2" s="7" t="s">
        <v>84</v>
      </c>
      <c r="T2" s="7" t="s">
        <v>85</v>
      </c>
      <c r="U2" s="1" t="s">
        <v>110</v>
      </c>
    </row>
    <row r="3" spans="2:21" x14ac:dyDescent="0.25">
      <c r="B3" s="2" t="s">
        <v>6</v>
      </c>
      <c r="C3" s="8" t="s">
        <v>87</v>
      </c>
      <c r="D3" s="10" t="s">
        <v>57</v>
      </c>
      <c r="E3" s="3">
        <v>416.45</v>
      </c>
      <c r="F3" s="4">
        <v>3064042</v>
      </c>
      <c r="G3" s="4">
        <v>29386</v>
      </c>
      <c r="H3" s="4">
        <v>3034656</v>
      </c>
      <c r="I3" s="4">
        <f>H3/K3</f>
        <v>35.157514249965246</v>
      </c>
      <c r="K3" s="4">
        <v>86316</v>
      </c>
      <c r="S3" s="5">
        <v>0.02</v>
      </c>
      <c r="T3" s="5">
        <v>0.3</v>
      </c>
    </row>
    <row r="4" spans="2:21" x14ac:dyDescent="0.25">
      <c r="B4" s="2" t="s">
        <v>7</v>
      </c>
      <c r="C4" s="8" t="s">
        <v>88</v>
      </c>
      <c r="D4" s="10" t="s">
        <v>59</v>
      </c>
      <c r="E4" s="3">
        <v>168</v>
      </c>
      <c r="F4" s="4">
        <v>2594536</v>
      </c>
      <c r="G4" s="4">
        <v>64545</v>
      </c>
      <c r="H4" s="4">
        <v>2529691</v>
      </c>
      <c r="I4" s="4">
        <f>H4/K4</f>
        <v>26.580481449180947</v>
      </c>
      <c r="K4" s="4">
        <v>95171</v>
      </c>
      <c r="S4" s="5">
        <v>-0.02</v>
      </c>
      <c r="T4" s="5">
        <v>0.56999999999999995</v>
      </c>
    </row>
    <row r="5" spans="2:21" x14ac:dyDescent="0.25">
      <c r="B5" t="s">
        <v>8</v>
      </c>
      <c r="C5" s="9" t="s">
        <v>89</v>
      </c>
      <c r="D5" s="10" t="s">
        <v>60</v>
      </c>
    </row>
    <row r="6" spans="2:21" x14ac:dyDescent="0.25">
      <c r="B6" s="2" t="s">
        <v>9</v>
      </c>
      <c r="C6" s="8" t="s">
        <v>90</v>
      </c>
      <c r="D6" s="10" t="s">
        <v>61</v>
      </c>
      <c r="E6" s="3">
        <v>173</v>
      </c>
      <c r="F6" s="4">
        <v>2137934</v>
      </c>
      <c r="G6" s="4">
        <v>97663</v>
      </c>
      <c r="H6" s="4">
        <v>2040271</v>
      </c>
      <c r="I6" s="4">
        <f>H6/K6</f>
        <v>27.647821668134696</v>
      </c>
      <c r="K6" s="4">
        <v>73795</v>
      </c>
      <c r="S6" s="5">
        <v>0.09</v>
      </c>
      <c r="T6" s="5">
        <v>0.73</v>
      </c>
    </row>
    <row r="7" spans="2:21" x14ac:dyDescent="0.25">
      <c r="B7" s="2" t="s">
        <v>10</v>
      </c>
      <c r="C7" s="10" t="s">
        <v>104</v>
      </c>
      <c r="D7" s="10" t="s">
        <v>62</v>
      </c>
      <c r="E7" s="3">
        <v>184</v>
      </c>
      <c r="F7" s="4">
        <v>1910750</v>
      </c>
      <c r="G7" s="4">
        <v>28466</v>
      </c>
      <c r="H7" s="4">
        <f>+F7-G7</f>
        <v>1882284</v>
      </c>
      <c r="I7" s="4">
        <f>1882284/30000</f>
        <v>62.742800000000003</v>
      </c>
      <c r="K7" s="4">
        <v>30000</v>
      </c>
      <c r="S7" s="5">
        <v>0.12</v>
      </c>
      <c r="T7" s="5">
        <v>0.89</v>
      </c>
    </row>
    <row r="8" spans="2:21" x14ac:dyDescent="0.25">
      <c r="B8" s="2" t="s">
        <v>11</v>
      </c>
      <c r="C8" s="8" t="s">
        <v>92</v>
      </c>
      <c r="D8" s="10" t="s">
        <v>63</v>
      </c>
      <c r="E8" s="3">
        <v>471.85</v>
      </c>
      <c r="F8" s="4">
        <v>1197000</v>
      </c>
      <c r="G8" s="4">
        <v>47018</v>
      </c>
      <c r="H8" s="4">
        <v>1149982</v>
      </c>
      <c r="I8" s="4">
        <f>H8/K8</f>
        <v>29.413561142798681</v>
      </c>
      <c r="K8" s="4">
        <v>39097</v>
      </c>
      <c r="S8" s="5">
        <v>0.06</v>
      </c>
      <c r="T8" s="5">
        <v>0.65</v>
      </c>
    </row>
    <row r="9" spans="2:21" x14ac:dyDescent="0.25">
      <c r="B9" s="2" t="s">
        <v>12</v>
      </c>
      <c r="C9" s="10" t="s">
        <v>89</v>
      </c>
      <c r="D9" s="10" t="s">
        <v>64</v>
      </c>
      <c r="E9" s="3">
        <v>153</v>
      </c>
      <c r="F9" s="4">
        <v>793458</v>
      </c>
      <c r="G9" s="4">
        <v>29835</v>
      </c>
      <c r="H9" s="4">
        <v>763623</v>
      </c>
      <c r="I9" s="4">
        <f>H9/K9</f>
        <v>28.589404717334332</v>
      </c>
      <c r="J9" s="4">
        <f>H9/L9</f>
        <v>27.228004492699363</v>
      </c>
      <c r="K9" s="4">
        <v>26710</v>
      </c>
      <c r="L9" s="4">
        <f>+K9*1.05</f>
        <v>28045.5</v>
      </c>
      <c r="M9" s="4">
        <f t="shared" ref="M9:R9" si="0">+L9*1.05</f>
        <v>29447.775000000001</v>
      </c>
      <c r="N9" s="4">
        <f t="shared" si="0"/>
        <v>30920.163750000003</v>
      </c>
      <c r="O9" s="4">
        <f t="shared" si="0"/>
        <v>32466.171937500007</v>
      </c>
      <c r="P9" s="4">
        <f t="shared" si="0"/>
        <v>34089.480534375005</v>
      </c>
      <c r="Q9" s="4">
        <f t="shared" si="0"/>
        <v>35793.954561093757</v>
      </c>
      <c r="R9" s="4">
        <f t="shared" si="0"/>
        <v>37583.652289148449</v>
      </c>
      <c r="S9" s="5">
        <v>-0.09</v>
      </c>
      <c r="T9" s="5">
        <v>0.46</v>
      </c>
      <c r="U9" s="4" t="s">
        <v>115</v>
      </c>
    </row>
    <row r="10" spans="2:21" x14ac:dyDescent="0.25">
      <c r="B10" t="s">
        <v>13</v>
      </c>
      <c r="C10" s="10" t="s">
        <v>89</v>
      </c>
      <c r="D10" s="10" t="s">
        <v>65</v>
      </c>
      <c r="K10" s="5"/>
      <c r="L10" s="5"/>
      <c r="M10" s="5"/>
      <c r="N10" s="5"/>
      <c r="O10" s="5"/>
      <c r="P10" s="5"/>
      <c r="Q10" s="5"/>
      <c r="R10" s="5"/>
    </row>
    <row r="11" spans="2:21" x14ac:dyDescent="0.25">
      <c r="B11" t="s">
        <v>14</v>
      </c>
      <c r="C11" s="10" t="s">
        <v>93</v>
      </c>
      <c r="D11" s="10" t="s">
        <v>66</v>
      </c>
    </row>
    <row r="12" spans="2:21" x14ac:dyDescent="0.25">
      <c r="B12" s="2" t="s">
        <v>15</v>
      </c>
      <c r="C12" s="10" t="s">
        <v>94</v>
      </c>
      <c r="D12" s="10" t="s">
        <v>67</v>
      </c>
      <c r="E12" s="3">
        <v>51.63</v>
      </c>
      <c r="F12" s="4">
        <v>482808</v>
      </c>
      <c r="G12" s="4">
        <v>46872</v>
      </c>
      <c r="H12" s="4">
        <v>441150</v>
      </c>
      <c r="I12" s="4">
        <f>H12/K12</f>
        <v>26.692684697767291</v>
      </c>
      <c r="J12" s="4">
        <f>H12/L12</f>
        <v>25.666461094497254</v>
      </c>
      <c r="K12" s="4">
        <v>16527</v>
      </c>
      <c r="L12" s="4">
        <f>122770*0.14</f>
        <v>17187.800000000003</v>
      </c>
      <c r="M12" s="4">
        <f>+L12*1.04</f>
        <v>17875.312000000005</v>
      </c>
      <c r="N12" s="4">
        <f t="shared" ref="N12:R12" si="1">+M12*1.04</f>
        <v>18590.324480000007</v>
      </c>
      <c r="O12" s="4">
        <f t="shared" si="1"/>
        <v>19333.937459200006</v>
      </c>
      <c r="P12" s="4">
        <f t="shared" si="1"/>
        <v>20107.294957568007</v>
      </c>
      <c r="Q12" s="4">
        <f t="shared" si="1"/>
        <v>20911.586755870729</v>
      </c>
      <c r="R12" s="4">
        <f t="shared" si="1"/>
        <v>21748.050226105559</v>
      </c>
      <c r="S12" s="5">
        <v>0.1</v>
      </c>
      <c r="T12" s="5">
        <v>0.48</v>
      </c>
      <c r="U12" s="4" t="s">
        <v>111</v>
      </c>
    </row>
    <row r="13" spans="2:21" x14ac:dyDescent="0.25">
      <c r="B13" t="s">
        <v>16</v>
      </c>
      <c r="C13" s="10" t="s">
        <v>88</v>
      </c>
      <c r="D13" s="10" t="s">
        <v>68</v>
      </c>
    </row>
    <row r="14" spans="2:21" x14ac:dyDescent="0.25">
      <c r="B14" t="s">
        <v>17</v>
      </c>
      <c r="C14" s="10" t="s">
        <v>89</v>
      </c>
      <c r="D14" s="10" t="s">
        <v>17</v>
      </c>
    </row>
    <row r="15" spans="2:21" x14ac:dyDescent="0.25">
      <c r="B15" s="2" t="s">
        <v>18</v>
      </c>
      <c r="C15" s="10" t="s">
        <v>95</v>
      </c>
      <c r="D15" s="10" t="s">
        <v>69</v>
      </c>
      <c r="T15" s="5" t="s">
        <v>114</v>
      </c>
    </row>
    <row r="16" spans="2:21" x14ac:dyDescent="0.25">
      <c r="B16" t="s">
        <v>19</v>
      </c>
      <c r="C16" s="10" t="s">
        <v>95</v>
      </c>
      <c r="D16" s="10" t="s">
        <v>70</v>
      </c>
    </row>
    <row r="17" spans="2:21" x14ac:dyDescent="0.25">
      <c r="B17" s="2" t="s">
        <v>20</v>
      </c>
      <c r="C17" s="10" t="s">
        <v>96</v>
      </c>
      <c r="D17" s="10" t="s">
        <v>71</v>
      </c>
      <c r="E17" s="3">
        <v>636</v>
      </c>
      <c r="F17" s="4">
        <v>280839</v>
      </c>
      <c r="G17" s="4">
        <v>-6970</v>
      </c>
      <c r="H17" s="4">
        <v>287809</v>
      </c>
      <c r="I17" s="4">
        <f>+H17/5303</f>
        <v>54.272864416368094</v>
      </c>
      <c r="J17" s="4">
        <f>+H17/7854</f>
        <v>36.644894321364909</v>
      </c>
      <c r="K17" s="4">
        <v>5303</v>
      </c>
      <c r="L17" s="4">
        <v>7854</v>
      </c>
      <c r="M17" s="4">
        <v>7579</v>
      </c>
      <c r="N17" s="4">
        <v>8623</v>
      </c>
      <c r="O17" s="4">
        <v>10089</v>
      </c>
      <c r="P17" s="4">
        <v>11424</v>
      </c>
      <c r="Q17" s="4">
        <v>12952</v>
      </c>
      <c r="R17" s="4">
        <v>13730</v>
      </c>
      <c r="S17" s="5">
        <v>7.0000000000000007E-2</v>
      </c>
      <c r="T17" s="5">
        <v>0.42</v>
      </c>
      <c r="U17" s="4" t="s">
        <v>113</v>
      </c>
    </row>
    <row r="18" spans="2:21" x14ac:dyDescent="0.25">
      <c r="B18" t="s">
        <v>21</v>
      </c>
      <c r="C18" s="10" t="s">
        <v>89</v>
      </c>
      <c r="D18" s="10" t="s">
        <v>21</v>
      </c>
    </row>
    <row r="19" spans="2:21" x14ac:dyDescent="0.25">
      <c r="B19" t="s">
        <v>22</v>
      </c>
      <c r="C19" s="10" t="s">
        <v>95</v>
      </c>
      <c r="D19" s="10" t="s">
        <v>22</v>
      </c>
    </row>
    <row r="20" spans="2:21" x14ac:dyDescent="0.25">
      <c r="B20" t="s">
        <v>23</v>
      </c>
      <c r="C20" s="10" t="s">
        <v>95</v>
      </c>
      <c r="D20" s="10" t="s">
        <v>58</v>
      </c>
    </row>
    <row r="21" spans="2:21" x14ac:dyDescent="0.25">
      <c r="B21" t="s">
        <v>24</v>
      </c>
      <c r="C21" s="10" t="s">
        <v>89</v>
      </c>
      <c r="D21" s="10" t="s">
        <v>72</v>
      </c>
    </row>
    <row r="22" spans="2:21" x14ac:dyDescent="0.25">
      <c r="B22" s="2" t="s">
        <v>25</v>
      </c>
      <c r="C22" s="10" t="s">
        <v>97</v>
      </c>
      <c r="D22" s="10" t="s">
        <v>73</v>
      </c>
      <c r="E22" s="3">
        <v>46</v>
      </c>
      <c r="F22" s="4">
        <v>186263</v>
      </c>
      <c r="G22" s="4">
        <v>14006</v>
      </c>
      <c r="H22" s="4">
        <v>172197</v>
      </c>
      <c r="I22" s="4">
        <f>+H22/K22</f>
        <v>12.557208488295778</v>
      </c>
      <c r="J22" s="4">
        <f>H22/L22</f>
        <v>11.415644080268889</v>
      </c>
      <c r="K22" s="4">
        <v>13713</v>
      </c>
      <c r="L22" s="4">
        <f>+K22*1.1</f>
        <v>15084.300000000001</v>
      </c>
      <c r="M22" s="4">
        <f t="shared" ref="M22:R22" si="2">+L22*1.1</f>
        <v>16592.730000000003</v>
      </c>
      <c r="N22" s="4">
        <f t="shared" si="2"/>
        <v>18252.003000000004</v>
      </c>
      <c r="O22" s="4">
        <f t="shared" si="2"/>
        <v>20077.203300000005</v>
      </c>
      <c r="P22" s="4">
        <f t="shared" si="2"/>
        <v>22084.923630000008</v>
      </c>
      <c r="Q22" s="4">
        <f t="shared" si="2"/>
        <v>24293.41599300001</v>
      </c>
      <c r="R22" s="4">
        <f t="shared" si="2"/>
        <v>26722.757592300011</v>
      </c>
      <c r="S22" s="5">
        <v>0.11</v>
      </c>
      <c r="T22" s="5">
        <v>0.37</v>
      </c>
      <c r="U22" s="4" t="s">
        <v>113</v>
      </c>
    </row>
    <row r="23" spans="2:21" x14ac:dyDescent="0.25">
      <c r="B23" s="2" t="s">
        <v>107</v>
      </c>
      <c r="C23" s="10" t="s">
        <v>104</v>
      </c>
      <c r="D23" s="10" t="s">
        <v>108</v>
      </c>
      <c r="E23" s="3" t="s">
        <v>109</v>
      </c>
      <c r="F23" s="4">
        <v>192016</v>
      </c>
      <c r="G23" s="4">
        <v>139107</v>
      </c>
      <c r="H23" s="4">
        <v>52909</v>
      </c>
      <c r="I23" s="4">
        <f>52909/15410</f>
        <v>3.4334198572355614</v>
      </c>
      <c r="J23" s="4">
        <f>H23/L23</f>
        <v>3.2120568237008258</v>
      </c>
      <c r="K23" s="4">
        <v>15410</v>
      </c>
      <c r="L23" s="4">
        <v>16472</v>
      </c>
      <c r="M23" s="4">
        <v>16307.638875000004</v>
      </c>
      <c r="N23" s="4">
        <v>16144.562486249999</v>
      </c>
      <c r="O23" s="4">
        <v>15983.116861387507</v>
      </c>
      <c r="P23" s="4">
        <v>15823.28569277363</v>
      </c>
      <c r="Q23" s="4">
        <v>15665.052835845887</v>
      </c>
      <c r="R23" s="4">
        <v>15508.402307487426</v>
      </c>
      <c r="S23" s="5">
        <v>0.04</v>
      </c>
      <c r="T23" s="5">
        <v>0.92</v>
      </c>
      <c r="U23" s="4" t="s">
        <v>111</v>
      </c>
    </row>
    <row r="24" spans="2:21" x14ac:dyDescent="0.25">
      <c r="B24" t="s">
        <v>26</v>
      </c>
      <c r="C24" s="10" t="s">
        <v>91</v>
      </c>
    </row>
    <row r="25" spans="2:21" x14ac:dyDescent="0.25">
      <c r="B25" t="s">
        <v>27</v>
      </c>
      <c r="C25" s="10" t="s">
        <v>89</v>
      </c>
    </row>
    <row r="26" spans="2:21" x14ac:dyDescent="0.25">
      <c r="B26" t="s">
        <v>28</v>
      </c>
      <c r="C26" s="10" t="s">
        <v>89</v>
      </c>
    </row>
    <row r="27" spans="2:21" x14ac:dyDescent="0.25">
      <c r="B27" s="2" t="s">
        <v>29</v>
      </c>
      <c r="C27" s="12" t="s">
        <v>98</v>
      </c>
      <c r="D27" s="10" t="s">
        <v>29</v>
      </c>
      <c r="E27" s="3">
        <v>166.2</v>
      </c>
      <c r="F27" s="4">
        <v>152671</v>
      </c>
      <c r="G27" s="4">
        <v>-40389</v>
      </c>
      <c r="H27" s="4">
        <f>F27-G27</f>
        <v>193060</v>
      </c>
      <c r="I27" s="4">
        <f>H27/K27</f>
        <v>25.696792226806867</v>
      </c>
      <c r="K27" s="4">
        <v>7513</v>
      </c>
      <c r="S27" s="5">
        <v>2.1999999999999999E-2</v>
      </c>
    </row>
    <row r="28" spans="2:21" x14ac:dyDescent="0.25">
      <c r="B28" t="s">
        <v>30</v>
      </c>
      <c r="C28" s="11" t="s">
        <v>95</v>
      </c>
    </row>
    <row r="29" spans="2:21" x14ac:dyDescent="0.25">
      <c r="B29" t="s">
        <v>31</v>
      </c>
      <c r="C29" s="11" t="s">
        <v>99</v>
      </c>
    </row>
    <row r="30" spans="2:21" x14ac:dyDescent="0.25">
      <c r="B30" t="s">
        <v>32</v>
      </c>
      <c r="C30" s="11" t="s">
        <v>89</v>
      </c>
    </row>
    <row r="31" spans="2:21" x14ac:dyDescent="0.25">
      <c r="B31" t="s">
        <v>33</v>
      </c>
      <c r="C31" s="11" t="s">
        <v>95</v>
      </c>
    </row>
    <row r="32" spans="2:21" x14ac:dyDescent="0.25">
      <c r="B32" s="2" t="s">
        <v>34</v>
      </c>
      <c r="C32" s="11" t="s">
        <v>89</v>
      </c>
      <c r="D32" s="10" t="s">
        <v>112</v>
      </c>
      <c r="E32" s="3">
        <v>32</v>
      </c>
      <c r="F32" s="4">
        <v>137714</v>
      </c>
      <c r="G32" s="4">
        <v>-25000</v>
      </c>
      <c r="H32" s="4">
        <v>162714</v>
      </c>
      <c r="I32" s="4">
        <f>+H32/1675</f>
        <v>97.142686567164176</v>
      </c>
      <c r="J32" s="4">
        <f>H32/1591</f>
        <v>102.27152734129479</v>
      </c>
      <c r="K32" s="4">
        <v>1675</v>
      </c>
      <c r="L32" s="4">
        <f>+K32*0.95</f>
        <v>1591.25</v>
      </c>
      <c r="M32" s="4">
        <f t="shared" ref="M32:R32" si="3">+L32*0.95</f>
        <v>1511.6875</v>
      </c>
      <c r="N32" s="4">
        <f t="shared" si="3"/>
        <v>1436.1031249999999</v>
      </c>
      <c r="O32" s="4">
        <f t="shared" si="3"/>
        <v>1364.2979687499999</v>
      </c>
      <c r="P32" s="4">
        <f t="shared" si="3"/>
        <v>1296.0830703124998</v>
      </c>
      <c r="Q32" s="4">
        <f t="shared" si="3"/>
        <v>1231.2789167968747</v>
      </c>
      <c r="R32" s="4">
        <f t="shared" si="3"/>
        <v>1169.7149709570308</v>
      </c>
      <c r="S32" s="5">
        <v>-0.14000000000000001</v>
      </c>
      <c r="T32" s="5">
        <v>0.6</v>
      </c>
      <c r="U32" s="4" t="s">
        <v>113</v>
      </c>
    </row>
    <row r="33" spans="2:3" x14ac:dyDescent="0.25">
      <c r="B33" t="s">
        <v>35</v>
      </c>
      <c r="C33" s="11" t="s">
        <v>100</v>
      </c>
    </row>
    <row r="34" spans="2:3" x14ac:dyDescent="0.25">
      <c r="B34" t="s">
        <v>36</v>
      </c>
      <c r="C34" s="11" t="s">
        <v>89</v>
      </c>
    </row>
    <row r="35" spans="2:3" x14ac:dyDescent="0.25">
      <c r="B35" t="s">
        <v>37</v>
      </c>
      <c r="C35" s="11" t="s">
        <v>89</v>
      </c>
    </row>
    <row r="36" spans="2:3" x14ac:dyDescent="0.25">
      <c r="B36" t="s">
        <v>38</v>
      </c>
      <c r="C36" s="11" t="s">
        <v>101</v>
      </c>
    </row>
    <row r="37" spans="2:3" x14ac:dyDescent="0.25">
      <c r="B37" t="s">
        <v>39</v>
      </c>
      <c r="C37" s="11" t="s">
        <v>89</v>
      </c>
    </row>
    <row r="38" spans="2:3" x14ac:dyDescent="0.25">
      <c r="B38" t="s">
        <v>40</v>
      </c>
      <c r="C38" s="11" t="s">
        <v>89</v>
      </c>
    </row>
    <row r="39" spans="2:3" x14ac:dyDescent="0.25">
      <c r="B39" t="s">
        <v>41</v>
      </c>
      <c r="C39" s="11" t="s">
        <v>102</v>
      </c>
    </row>
    <row r="40" spans="2:3" x14ac:dyDescent="0.25">
      <c r="B40" t="s">
        <v>42</v>
      </c>
      <c r="C40" s="11" t="s">
        <v>88</v>
      </c>
    </row>
    <row r="41" spans="2:3" x14ac:dyDescent="0.25">
      <c r="B41" t="s">
        <v>43</v>
      </c>
      <c r="C41" s="11" t="s">
        <v>89</v>
      </c>
    </row>
    <row r="42" spans="2:3" x14ac:dyDescent="0.25">
      <c r="B42" t="s">
        <v>44</v>
      </c>
      <c r="C42" s="11" t="s">
        <v>103</v>
      </c>
    </row>
    <row r="43" spans="2:3" x14ac:dyDescent="0.25">
      <c r="B43" t="s">
        <v>45</v>
      </c>
      <c r="C43" s="11" t="s">
        <v>95</v>
      </c>
    </row>
    <row r="44" spans="2:3" x14ac:dyDescent="0.25">
      <c r="B44" t="s">
        <v>46</v>
      </c>
      <c r="C44" s="11" t="s">
        <v>104</v>
      </c>
    </row>
    <row r="45" spans="2:3" x14ac:dyDescent="0.25">
      <c r="B45" t="s">
        <v>47</v>
      </c>
      <c r="C45" s="11" t="s">
        <v>105</v>
      </c>
    </row>
    <row r="46" spans="2:3" x14ac:dyDescent="0.25">
      <c r="B46" t="s">
        <v>48</v>
      </c>
      <c r="C46" s="11" t="s">
        <v>89</v>
      </c>
    </row>
    <row r="47" spans="2:3" x14ac:dyDescent="0.25">
      <c r="B47" t="s">
        <v>49</v>
      </c>
      <c r="C47" s="11" t="s">
        <v>100</v>
      </c>
    </row>
    <row r="48" spans="2:3" x14ac:dyDescent="0.25">
      <c r="B48" t="s">
        <v>50</v>
      </c>
      <c r="C48" s="11" t="s">
        <v>98</v>
      </c>
    </row>
    <row r="49" spans="2:6" x14ac:dyDescent="0.25">
      <c r="B49" t="s">
        <v>51</v>
      </c>
      <c r="C49" s="11" t="s">
        <v>104</v>
      </c>
    </row>
    <row r="50" spans="2:6" x14ac:dyDescent="0.25">
      <c r="B50" t="s">
        <v>52</v>
      </c>
      <c r="C50" s="11" t="s">
        <v>95</v>
      </c>
    </row>
    <row r="51" spans="2:6" x14ac:dyDescent="0.25">
      <c r="B51" t="s">
        <v>53</v>
      </c>
      <c r="C51" s="11" t="s">
        <v>95</v>
      </c>
    </row>
    <row r="52" spans="2:6" x14ac:dyDescent="0.25">
      <c r="B52" t="s">
        <v>54</v>
      </c>
      <c r="C52" s="11" t="s">
        <v>95</v>
      </c>
    </row>
    <row r="53" spans="2:6" x14ac:dyDescent="0.25">
      <c r="B53" t="s">
        <v>55</v>
      </c>
      <c r="C53" s="11" t="s">
        <v>106</v>
      </c>
    </row>
    <row r="54" spans="2:6" x14ac:dyDescent="0.25">
      <c r="B54" t="s">
        <v>56</v>
      </c>
      <c r="C54" s="11" t="s">
        <v>95</v>
      </c>
    </row>
    <row r="55" spans="2:6" x14ac:dyDescent="0.25">
      <c r="B55" s="2" t="s">
        <v>116</v>
      </c>
      <c r="C55" s="11" t="s">
        <v>117</v>
      </c>
      <c r="D55" s="10" t="s">
        <v>116</v>
      </c>
      <c r="E55" s="3">
        <v>52</v>
      </c>
      <c r="F55" s="4">
        <v>27600</v>
      </c>
    </row>
  </sheetData>
  <phoneticPr fontId="4" type="noConversion"/>
  <hyperlinks>
    <hyperlink ref="B3" r:id="rId1" xr:uid="{28D33405-9CEA-4FFB-8A88-54A50EA02FAB}"/>
    <hyperlink ref="B4" r:id="rId2" xr:uid="{3DB0AEC1-7578-44F7-95F2-D4EABB619962}"/>
    <hyperlink ref="B27" r:id="rId3" xr:uid="{5A750E11-C2AE-4DEC-A572-1033CE7A6811}"/>
    <hyperlink ref="B8" r:id="rId4" xr:uid="{BC4E2838-E1E4-4482-A53E-811E03DF7D92}"/>
    <hyperlink ref="B6" r:id="rId5" xr:uid="{F4154BE9-773A-4B0E-B574-0FE664040418}"/>
    <hyperlink ref="B7" r:id="rId6" xr:uid="{6B3E81BC-C9EB-4033-9DCC-3970D668CA4A}"/>
    <hyperlink ref="B23" r:id="rId7" xr:uid="{48FC7BC2-7D2E-47A9-8EDF-C053A6F1AD1C}"/>
    <hyperlink ref="B12" r:id="rId8" xr:uid="{F888C61D-0A7E-4D08-BE7D-EFDCC028DE59}"/>
    <hyperlink ref="B32" r:id="rId9" xr:uid="{87769A77-6330-47FD-8BDE-A384B102B21B}"/>
    <hyperlink ref="B15" r:id="rId10" xr:uid="{8DB51630-D557-40DF-BD37-E10C63674D21}"/>
    <hyperlink ref="B22" r:id="rId11" xr:uid="{EF30533B-F171-44DD-8BB8-3EAC65AF8971}"/>
    <hyperlink ref="B9" r:id="rId12" xr:uid="{6D44C1E9-C5C5-4D34-B56F-0DF8804C8EEA}"/>
    <hyperlink ref="B17" r:id="rId13" xr:uid="{251E4232-71CC-4AB4-AF6E-D9AA717B5822}"/>
    <hyperlink ref="B55" r:id="rId14" xr:uid="{66E818F3-C63B-4A3E-A8D6-A8656AA1CF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bakhrom mansurov</dc:creator>
  <cp:lastModifiedBy>bakhrom mansurov</cp:lastModifiedBy>
  <dcterms:created xsi:type="dcterms:W3CDTF">2015-06-05T18:17:20Z</dcterms:created>
  <dcterms:modified xsi:type="dcterms:W3CDTF">2024-05-25T14:22:59Z</dcterms:modified>
</cp:coreProperties>
</file>