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cho\Desktop\sfsu\fall22\DS604\"/>
    </mc:Choice>
  </mc:AlternateContent>
  <xr:revisionPtr revIDLastSave="0" documentId="13_ncr:1_{B23A9984-EBAA-4D32-8814-E1880E803D4A}" xr6:coauthVersionLast="47" xr6:coauthVersionMax="47" xr10:uidLastSave="{00000000-0000-0000-0000-000000000000}"/>
  <bookViews>
    <workbookView xWindow="2295" yWindow="2295" windowWidth="25200" windowHeight="16485" xr2:uid="{00000000-000D-0000-FFFF-FFFF00000000}"/>
  </bookViews>
  <sheets>
    <sheet name="Data" sheetId="1" r:id="rId1"/>
    <sheet name="MA" sheetId="2" r:id="rId2"/>
    <sheet name="simp_exp" sheetId="3" r:id="rId3"/>
    <sheet name="Holts" sheetId="4" r:id="rId4"/>
    <sheet name="Winters" sheetId="5" r:id="rId5"/>
    <sheet name="Decomposition" sheetId="7" r:id="rId6"/>
    <sheet name="Summary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7" l="1"/>
  <c r="F19" i="5"/>
  <c r="F21" i="5"/>
  <c r="E18" i="5"/>
  <c r="D17" i="5"/>
  <c r="F10" i="4"/>
  <c r="E7" i="4"/>
  <c r="D7" i="4"/>
  <c r="S6" i="7"/>
  <c r="B7" i="6"/>
  <c r="D55" i="7"/>
  <c r="I9" i="7"/>
  <c r="O10" i="7"/>
  <c r="G9" i="7"/>
  <c r="J9" i="7"/>
  <c r="K9" i="7"/>
  <c r="O11" i="7"/>
  <c r="G10" i="7"/>
  <c r="J10" i="7"/>
  <c r="K10" i="7"/>
  <c r="O12" i="7"/>
  <c r="G11" i="7"/>
  <c r="J11" i="7"/>
  <c r="K11" i="7"/>
  <c r="O13" i="7"/>
  <c r="G12" i="7"/>
  <c r="J12" i="7"/>
  <c r="K12" i="7"/>
  <c r="O14" i="7"/>
  <c r="G13" i="7"/>
  <c r="J13" i="7"/>
  <c r="K13" i="7"/>
  <c r="O15" i="7"/>
  <c r="G14" i="7"/>
  <c r="J14" i="7"/>
  <c r="K14" i="7"/>
  <c r="O4" i="7"/>
  <c r="G15" i="7"/>
  <c r="J15" i="7"/>
  <c r="K15" i="7"/>
  <c r="O5" i="7"/>
  <c r="G16" i="7"/>
  <c r="J16" i="7"/>
  <c r="K16" i="7"/>
  <c r="O6" i="7"/>
  <c r="G17" i="7"/>
  <c r="J17" i="7"/>
  <c r="K17" i="7"/>
  <c r="E54" i="7"/>
  <c r="F54" i="7"/>
  <c r="O7" i="7"/>
  <c r="G18" i="7"/>
  <c r="J18" i="7"/>
  <c r="K18" i="7"/>
  <c r="O8" i="7"/>
  <c r="G19" i="7"/>
  <c r="J19" i="7"/>
  <c r="K19" i="7"/>
  <c r="O9" i="7"/>
  <c r="G20" i="7"/>
  <c r="J20" i="7"/>
  <c r="K20" i="7"/>
  <c r="G21" i="7"/>
  <c r="J21" i="7"/>
  <c r="K21" i="7"/>
  <c r="G22" i="7"/>
  <c r="J22" i="7"/>
  <c r="K22" i="7"/>
  <c r="G23" i="7"/>
  <c r="J23" i="7"/>
  <c r="K23" i="7"/>
  <c r="G24" i="7"/>
  <c r="J24" i="7"/>
  <c r="K24" i="7"/>
  <c r="G25" i="7"/>
  <c r="J25" i="7"/>
  <c r="K25" i="7"/>
  <c r="G26" i="7"/>
  <c r="J26" i="7"/>
  <c r="K26" i="7"/>
  <c r="G27" i="7"/>
  <c r="J27" i="7"/>
  <c r="K27" i="7"/>
  <c r="G28" i="7"/>
  <c r="J28" i="7"/>
  <c r="K28" i="7"/>
  <c r="G29" i="7"/>
  <c r="J29" i="7"/>
  <c r="K29" i="7"/>
  <c r="G30" i="7"/>
  <c r="J30" i="7"/>
  <c r="K30" i="7"/>
  <c r="G31" i="7"/>
  <c r="J31" i="7"/>
  <c r="K31" i="7"/>
  <c r="G32" i="7"/>
  <c r="J32" i="7"/>
  <c r="K32" i="7"/>
  <c r="G33" i="7"/>
  <c r="J33" i="7"/>
  <c r="K33" i="7"/>
  <c r="G34" i="7"/>
  <c r="J34" i="7"/>
  <c r="K34" i="7"/>
  <c r="G35" i="7"/>
  <c r="J35" i="7"/>
  <c r="K35" i="7"/>
  <c r="G36" i="7"/>
  <c r="J36" i="7"/>
  <c r="K36" i="7"/>
  <c r="G37" i="7"/>
  <c r="J37" i="7"/>
  <c r="K37" i="7"/>
  <c r="G38" i="7"/>
  <c r="J38" i="7"/>
  <c r="K38" i="7"/>
  <c r="G39" i="7"/>
  <c r="J39" i="7"/>
  <c r="K39" i="7"/>
  <c r="G40" i="7"/>
  <c r="J40" i="7"/>
  <c r="K40" i="7"/>
  <c r="G41" i="7"/>
  <c r="J41" i="7"/>
  <c r="K41" i="7"/>
  <c r="G42" i="7"/>
  <c r="J42" i="7"/>
  <c r="K42" i="7"/>
  <c r="G43" i="7"/>
  <c r="J43" i="7"/>
  <c r="K43" i="7"/>
  <c r="G44" i="7"/>
  <c r="J44" i="7"/>
  <c r="K44" i="7"/>
  <c r="G45" i="7"/>
  <c r="J45" i="7"/>
  <c r="K45" i="7"/>
  <c r="G46" i="7"/>
  <c r="J46" i="7"/>
  <c r="K46" i="7"/>
  <c r="G47" i="7"/>
  <c r="J47" i="7"/>
  <c r="K47" i="7"/>
  <c r="G48" i="7"/>
  <c r="J48" i="7"/>
  <c r="K48" i="7"/>
  <c r="G49" i="7"/>
  <c r="J49" i="7"/>
  <c r="K49" i="7"/>
  <c r="G50" i="7"/>
  <c r="J50" i="7"/>
  <c r="K50" i="7"/>
  <c r="G51" i="7"/>
  <c r="J51" i="7"/>
  <c r="K51" i="7"/>
  <c r="G52" i="7"/>
  <c r="J52" i="7"/>
  <c r="K52" i="7"/>
  <c r="G53" i="7"/>
  <c r="J53" i="7"/>
  <c r="K53" i="7"/>
  <c r="G54" i="7"/>
  <c r="I54" i="7"/>
  <c r="J54" i="7"/>
  <c r="K54" i="7"/>
  <c r="G55" i="7"/>
  <c r="I55" i="7"/>
  <c r="J55" i="7"/>
  <c r="K55" i="7"/>
  <c r="G56" i="7"/>
  <c r="I56" i="7"/>
  <c r="J56" i="7"/>
  <c r="K56" i="7"/>
  <c r="G57" i="7"/>
  <c r="I57" i="7"/>
  <c r="J57" i="7"/>
  <c r="K57" i="7"/>
  <c r="G58" i="7"/>
  <c r="I58" i="7"/>
  <c r="J58" i="7"/>
  <c r="K58" i="7"/>
  <c r="G59" i="7"/>
  <c r="I59" i="7"/>
  <c r="J59" i="7"/>
  <c r="K59" i="7"/>
  <c r="G60" i="7"/>
  <c r="I60" i="7"/>
  <c r="J60" i="7"/>
  <c r="K60" i="7"/>
  <c r="G61" i="7"/>
  <c r="I61" i="7"/>
  <c r="J61" i="7"/>
  <c r="G62" i="7"/>
  <c r="I62" i="7"/>
  <c r="J62" i="7"/>
  <c r="G63" i="7"/>
  <c r="I63" i="7"/>
  <c r="J63" i="7"/>
  <c r="G64" i="7"/>
  <c r="I64" i="7"/>
  <c r="J64" i="7"/>
  <c r="G65" i="7"/>
  <c r="I65" i="7"/>
  <c r="J65" i="7"/>
  <c r="G66" i="7"/>
  <c r="I66" i="7"/>
  <c r="J66" i="7"/>
  <c r="G67" i="7"/>
  <c r="I67" i="7"/>
  <c r="J67" i="7"/>
  <c r="G68" i="7"/>
  <c r="I68" i="7"/>
  <c r="J68" i="7"/>
  <c r="G69" i="7"/>
  <c r="I69" i="7"/>
  <c r="J69" i="7"/>
  <c r="G70" i="7"/>
  <c r="I70" i="7"/>
  <c r="J70" i="7"/>
  <c r="G71" i="7"/>
  <c r="I71" i="7"/>
  <c r="J71" i="7"/>
  <c r="G72" i="7"/>
  <c r="I72" i="7"/>
  <c r="J72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H5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L72" i="7"/>
  <c r="L71" i="7"/>
  <c r="L70" i="7"/>
  <c r="L69" i="7"/>
  <c r="L68" i="7"/>
  <c r="L67" i="7"/>
  <c r="L66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3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9" i="7"/>
  <c r="E17" i="5"/>
  <c r="G18" i="5"/>
  <c r="H18" i="5"/>
  <c r="D18" i="5"/>
  <c r="G19" i="5"/>
  <c r="H19" i="5"/>
  <c r="D19" i="5"/>
  <c r="E19" i="5"/>
  <c r="G20" i="5"/>
  <c r="H20" i="5"/>
  <c r="D20" i="5"/>
  <c r="E20" i="5"/>
  <c r="G21" i="5"/>
  <c r="H21" i="5"/>
  <c r="D21" i="5"/>
  <c r="E21" i="5"/>
  <c r="G22" i="5"/>
  <c r="H22" i="5"/>
  <c r="D22" i="5"/>
  <c r="E22" i="5"/>
  <c r="G23" i="5"/>
  <c r="H23" i="5"/>
  <c r="D23" i="5"/>
  <c r="E23" i="5"/>
  <c r="G24" i="5"/>
  <c r="H24" i="5"/>
  <c r="D24" i="5"/>
  <c r="E24" i="5"/>
  <c r="G25" i="5"/>
  <c r="H25" i="5"/>
  <c r="D25" i="5"/>
  <c r="E25" i="5"/>
  <c r="G26" i="5"/>
  <c r="H26" i="5"/>
  <c r="D26" i="5"/>
  <c r="E26" i="5"/>
  <c r="G27" i="5"/>
  <c r="H27" i="5"/>
  <c r="D27" i="5"/>
  <c r="E27" i="5"/>
  <c r="G28" i="5"/>
  <c r="H28" i="5"/>
  <c r="D28" i="5"/>
  <c r="E28" i="5"/>
  <c r="F17" i="5"/>
  <c r="G29" i="5"/>
  <c r="H29" i="5"/>
  <c r="D29" i="5"/>
  <c r="E29" i="5"/>
  <c r="F18" i="5"/>
  <c r="G30" i="5"/>
  <c r="H30" i="5"/>
  <c r="D30" i="5"/>
  <c r="E30" i="5"/>
  <c r="G31" i="5"/>
  <c r="H31" i="5"/>
  <c r="D31" i="5"/>
  <c r="E31" i="5"/>
  <c r="F20" i="5"/>
  <c r="G32" i="5"/>
  <c r="H32" i="5"/>
  <c r="D32" i="5"/>
  <c r="E32" i="5"/>
  <c r="G33" i="5"/>
  <c r="H33" i="5"/>
  <c r="D33" i="5"/>
  <c r="E33" i="5"/>
  <c r="F22" i="5"/>
  <c r="G34" i="5"/>
  <c r="H34" i="5"/>
  <c r="D34" i="5"/>
  <c r="E34" i="5"/>
  <c r="F23" i="5"/>
  <c r="G35" i="5"/>
  <c r="H35" i="5"/>
  <c r="D35" i="5"/>
  <c r="E35" i="5"/>
  <c r="F24" i="5"/>
  <c r="G36" i="5"/>
  <c r="H36" i="5"/>
  <c r="D36" i="5"/>
  <c r="E36" i="5"/>
  <c r="F25" i="5"/>
  <c r="G37" i="5"/>
  <c r="H37" i="5"/>
  <c r="D37" i="5"/>
  <c r="E37" i="5"/>
  <c r="F26" i="5"/>
  <c r="G38" i="5"/>
  <c r="H38" i="5"/>
  <c r="D38" i="5"/>
  <c r="E38" i="5"/>
  <c r="F27" i="5"/>
  <c r="G39" i="5"/>
  <c r="H39" i="5"/>
  <c r="D39" i="5"/>
  <c r="E39" i="5"/>
  <c r="F28" i="5"/>
  <c r="G40" i="5"/>
  <c r="H40" i="5"/>
  <c r="D40" i="5"/>
  <c r="E40" i="5"/>
  <c r="F29" i="5"/>
  <c r="G41" i="5"/>
  <c r="H41" i="5"/>
  <c r="D41" i="5"/>
  <c r="E41" i="5"/>
  <c r="F30" i="5"/>
  <c r="G42" i="5"/>
  <c r="H42" i="5"/>
  <c r="D42" i="5"/>
  <c r="E42" i="5"/>
  <c r="F31" i="5"/>
  <c r="G43" i="5"/>
  <c r="H43" i="5"/>
  <c r="D43" i="5"/>
  <c r="E43" i="5"/>
  <c r="F32" i="5"/>
  <c r="G44" i="5"/>
  <c r="H44" i="5"/>
  <c r="D44" i="5"/>
  <c r="E44" i="5"/>
  <c r="F33" i="5"/>
  <c r="G45" i="5"/>
  <c r="H45" i="5"/>
  <c r="D45" i="5"/>
  <c r="E45" i="5"/>
  <c r="F34" i="5"/>
  <c r="G46" i="5"/>
  <c r="H46" i="5"/>
  <c r="D46" i="5"/>
  <c r="E46" i="5"/>
  <c r="F35" i="5"/>
  <c r="G47" i="5"/>
  <c r="H47" i="5"/>
  <c r="D47" i="5"/>
  <c r="E47" i="5"/>
  <c r="F36" i="5"/>
  <c r="G48" i="5"/>
  <c r="H48" i="5"/>
  <c r="D48" i="5"/>
  <c r="E48" i="5"/>
  <c r="F37" i="5"/>
  <c r="G49" i="5"/>
  <c r="H49" i="5"/>
  <c r="D49" i="5"/>
  <c r="E49" i="5"/>
  <c r="F38" i="5"/>
  <c r="G50" i="5"/>
  <c r="H50" i="5"/>
  <c r="D50" i="5"/>
  <c r="E50" i="5"/>
  <c r="F39" i="5"/>
  <c r="G51" i="5"/>
  <c r="H51" i="5"/>
  <c r="D51" i="5"/>
  <c r="E51" i="5"/>
  <c r="F40" i="5"/>
  <c r="G52" i="5"/>
  <c r="H52" i="5"/>
  <c r="D52" i="5"/>
  <c r="E52" i="5"/>
  <c r="F41" i="5"/>
  <c r="G53" i="5"/>
  <c r="H53" i="5"/>
  <c r="D53" i="5"/>
  <c r="E53" i="5"/>
  <c r="F42" i="5"/>
  <c r="G54" i="5"/>
  <c r="H54" i="5"/>
  <c r="D54" i="5"/>
  <c r="E54" i="5"/>
  <c r="F43" i="5"/>
  <c r="G55" i="5"/>
  <c r="H55" i="5"/>
  <c r="D55" i="5"/>
  <c r="E55" i="5"/>
  <c r="F44" i="5"/>
  <c r="G56" i="5"/>
  <c r="H56" i="5"/>
  <c r="D56" i="5"/>
  <c r="E56" i="5"/>
  <c r="F45" i="5"/>
  <c r="G57" i="5"/>
  <c r="H57" i="5"/>
  <c r="D57" i="5"/>
  <c r="E57" i="5"/>
  <c r="F46" i="5"/>
  <c r="G58" i="5"/>
  <c r="H58" i="5"/>
  <c r="D58" i="5"/>
  <c r="E58" i="5"/>
  <c r="F47" i="5"/>
  <c r="G59" i="5"/>
  <c r="H59" i="5"/>
  <c r="D59" i="5"/>
  <c r="E59" i="5"/>
  <c r="F48" i="5"/>
  <c r="G60" i="5"/>
  <c r="H60" i="5"/>
  <c r="D60" i="5"/>
  <c r="E60" i="5"/>
  <c r="F49" i="5"/>
  <c r="G61" i="5"/>
  <c r="H61" i="5"/>
  <c r="D61" i="5"/>
  <c r="E61" i="5"/>
  <c r="F50" i="5"/>
  <c r="G62" i="5"/>
  <c r="H62" i="5"/>
  <c r="D62" i="5"/>
  <c r="E62" i="5"/>
  <c r="F51" i="5"/>
  <c r="G63" i="5"/>
  <c r="H63" i="5"/>
  <c r="D63" i="5"/>
  <c r="E63" i="5"/>
  <c r="F52" i="5"/>
  <c r="G64" i="5"/>
  <c r="H64" i="5"/>
  <c r="D64" i="5"/>
  <c r="E64" i="5"/>
  <c r="F53" i="5"/>
  <c r="G65" i="5"/>
  <c r="H65" i="5"/>
  <c r="D65" i="5"/>
  <c r="E65" i="5"/>
  <c r="F54" i="5"/>
  <c r="G66" i="5"/>
  <c r="H66" i="5"/>
  <c r="D66" i="5"/>
  <c r="E66" i="5"/>
  <c r="F55" i="5"/>
  <c r="G67" i="5"/>
  <c r="H67" i="5"/>
  <c r="D67" i="5"/>
  <c r="E67" i="5"/>
  <c r="F56" i="5"/>
  <c r="G68" i="5"/>
  <c r="H68" i="5"/>
  <c r="D68" i="5"/>
  <c r="E68" i="5"/>
  <c r="F57" i="5"/>
  <c r="G69" i="5"/>
  <c r="H69" i="5"/>
  <c r="D69" i="5"/>
  <c r="E69" i="5"/>
  <c r="F58" i="5"/>
  <c r="G70" i="5"/>
  <c r="H70" i="5"/>
  <c r="D70" i="5"/>
  <c r="E70" i="5"/>
  <c r="F59" i="5"/>
  <c r="G71" i="5"/>
  <c r="H71" i="5"/>
  <c r="D71" i="5"/>
  <c r="E71" i="5"/>
  <c r="F60" i="5"/>
  <c r="G72" i="5"/>
  <c r="H72" i="5"/>
  <c r="K3" i="5"/>
  <c r="F64" i="5"/>
  <c r="F65" i="5"/>
  <c r="F66" i="5"/>
  <c r="F67" i="5"/>
  <c r="F68" i="5"/>
  <c r="F69" i="5"/>
  <c r="F70" i="5"/>
  <c r="F71" i="5"/>
  <c r="D72" i="5"/>
  <c r="F72" i="5"/>
  <c r="E72" i="5"/>
  <c r="F74" i="4"/>
  <c r="D6" i="4"/>
  <c r="F6" i="4"/>
  <c r="G6" i="4"/>
  <c r="E6" i="4"/>
  <c r="F7" i="4"/>
  <c r="G7" i="4"/>
  <c r="D8" i="4"/>
  <c r="F8" i="4"/>
  <c r="G8" i="4"/>
  <c r="E8" i="4"/>
  <c r="D9" i="4"/>
  <c r="F9" i="4"/>
  <c r="G9" i="4"/>
  <c r="E9" i="4"/>
  <c r="D10" i="4"/>
  <c r="G10" i="4"/>
  <c r="E10" i="4"/>
  <c r="D11" i="4"/>
  <c r="F11" i="4"/>
  <c r="G11" i="4"/>
  <c r="E11" i="4"/>
  <c r="D12" i="4"/>
  <c r="F12" i="4"/>
  <c r="G12" i="4"/>
  <c r="E12" i="4"/>
  <c r="D13" i="4"/>
  <c r="F13" i="4"/>
  <c r="G13" i="4"/>
  <c r="E13" i="4"/>
  <c r="D14" i="4"/>
  <c r="F14" i="4"/>
  <c r="G14" i="4"/>
  <c r="E14" i="4"/>
  <c r="D15" i="4"/>
  <c r="F15" i="4"/>
  <c r="G15" i="4"/>
  <c r="E15" i="4"/>
  <c r="D16" i="4"/>
  <c r="F16" i="4"/>
  <c r="G16" i="4"/>
  <c r="E16" i="4"/>
  <c r="D17" i="4"/>
  <c r="F17" i="4"/>
  <c r="G17" i="4"/>
  <c r="E17" i="4"/>
  <c r="D18" i="4"/>
  <c r="F18" i="4"/>
  <c r="G18" i="4"/>
  <c r="E18" i="4"/>
  <c r="D19" i="4"/>
  <c r="F19" i="4"/>
  <c r="G19" i="4"/>
  <c r="E19" i="4"/>
  <c r="D20" i="4"/>
  <c r="F20" i="4"/>
  <c r="G20" i="4"/>
  <c r="E20" i="4"/>
  <c r="D21" i="4"/>
  <c r="F21" i="4"/>
  <c r="G21" i="4"/>
  <c r="E21" i="4"/>
  <c r="D22" i="4"/>
  <c r="F22" i="4"/>
  <c r="G22" i="4"/>
  <c r="E22" i="4"/>
  <c r="D23" i="4"/>
  <c r="F23" i="4"/>
  <c r="G23" i="4"/>
  <c r="E23" i="4"/>
  <c r="D24" i="4"/>
  <c r="F24" i="4"/>
  <c r="G24" i="4"/>
  <c r="E24" i="4"/>
  <c r="D25" i="4"/>
  <c r="F25" i="4"/>
  <c r="G25" i="4"/>
  <c r="E25" i="4"/>
  <c r="D26" i="4"/>
  <c r="F26" i="4"/>
  <c r="G26" i="4"/>
  <c r="E26" i="4"/>
  <c r="D27" i="4"/>
  <c r="F27" i="4"/>
  <c r="G27" i="4"/>
  <c r="E27" i="4"/>
  <c r="D28" i="4"/>
  <c r="F28" i="4"/>
  <c r="G28" i="4"/>
  <c r="E28" i="4"/>
  <c r="D29" i="4"/>
  <c r="F29" i="4"/>
  <c r="G29" i="4"/>
  <c r="E29" i="4"/>
  <c r="D30" i="4"/>
  <c r="F30" i="4"/>
  <c r="G30" i="4"/>
  <c r="E30" i="4"/>
  <c r="D31" i="4"/>
  <c r="F31" i="4"/>
  <c r="G31" i="4"/>
  <c r="E31" i="4"/>
  <c r="D32" i="4"/>
  <c r="F32" i="4"/>
  <c r="G32" i="4"/>
  <c r="E32" i="4"/>
  <c r="D33" i="4"/>
  <c r="F33" i="4"/>
  <c r="G33" i="4"/>
  <c r="E33" i="4"/>
  <c r="D34" i="4"/>
  <c r="F34" i="4"/>
  <c r="G34" i="4"/>
  <c r="E34" i="4"/>
  <c r="D35" i="4"/>
  <c r="F35" i="4"/>
  <c r="G35" i="4"/>
  <c r="E35" i="4"/>
  <c r="D36" i="4"/>
  <c r="F36" i="4"/>
  <c r="G36" i="4"/>
  <c r="E36" i="4"/>
  <c r="D37" i="4"/>
  <c r="F37" i="4"/>
  <c r="G37" i="4"/>
  <c r="E37" i="4"/>
  <c r="D38" i="4"/>
  <c r="F38" i="4"/>
  <c r="G38" i="4"/>
  <c r="E38" i="4"/>
  <c r="D39" i="4"/>
  <c r="F39" i="4"/>
  <c r="G39" i="4"/>
  <c r="E39" i="4"/>
  <c r="D40" i="4"/>
  <c r="F40" i="4"/>
  <c r="G40" i="4"/>
  <c r="E40" i="4"/>
  <c r="D41" i="4"/>
  <c r="F41" i="4"/>
  <c r="G41" i="4"/>
  <c r="E41" i="4"/>
  <c r="D42" i="4"/>
  <c r="F42" i="4"/>
  <c r="G42" i="4"/>
  <c r="E42" i="4"/>
  <c r="D43" i="4"/>
  <c r="F43" i="4"/>
  <c r="G43" i="4"/>
  <c r="E43" i="4"/>
  <c r="D44" i="4"/>
  <c r="F44" i="4"/>
  <c r="G44" i="4"/>
  <c r="E44" i="4"/>
  <c r="D45" i="4"/>
  <c r="F45" i="4"/>
  <c r="G45" i="4"/>
  <c r="E45" i="4"/>
  <c r="D46" i="4"/>
  <c r="F46" i="4"/>
  <c r="G46" i="4"/>
  <c r="E46" i="4"/>
  <c r="D47" i="4"/>
  <c r="F47" i="4"/>
  <c r="G47" i="4"/>
  <c r="E47" i="4"/>
  <c r="D48" i="4"/>
  <c r="F48" i="4"/>
  <c r="G48" i="4"/>
  <c r="E48" i="4"/>
  <c r="D49" i="4"/>
  <c r="F49" i="4"/>
  <c r="G49" i="4"/>
  <c r="E49" i="4"/>
  <c r="D50" i="4"/>
  <c r="F50" i="4"/>
  <c r="G50" i="4"/>
  <c r="E50" i="4"/>
  <c r="D51" i="4"/>
  <c r="F51" i="4"/>
  <c r="G51" i="4"/>
  <c r="E51" i="4"/>
  <c r="D52" i="4"/>
  <c r="F52" i="4"/>
  <c r="G52" i="4"/>
  <c r="E52" i="4"/>
  <c r="D53" i="4"/>
  <c r="F53" i="4"/>
  <c r="G53" i="4"/>
  <c r="E53" i="4"/>
  <c r="D54" i="4"/>
  <c r="F54" i="4"/>
  <c r="G54" i="4"/>
  <c r="E54" i="4"/>
  <c r="D55" i="4"/>
  <c r="F55" i="4"/>
  <c r="G55" i="4"/>
  <c r="E55" i="4"/>
  <c r="D56" i="4"/>
  <c r="F56" i="4"/>
  <c r="G56" i="4"/>
  <c r="E56" i="4"/>
  <c r="D57" i="4"/>
  <c r="F57" i="4"/>
  <c r="G57" i="4"/>
  <c r="E57" i="4"/>
  <c r="D58" i="4"/>
  <c r="F58" i="4"/>
  <c r="G58" i="4"/>
  <c r="E58" i="4"/>
  <c r="D59" i="4"/>
  <c r="F59" i="4"/>
  <c r="G59" i="4"/>
  <c r="E59" i="4"/>
  <c r="D60" i="4"/>
  <c r="F60" i="4"/>
  <c r="G60" i="4"/>
  <c r="E60" i="4"/>
  <c r="D61" i="4"/>
  <c r="F61" i="4"/>
  <c r="G61" i="4"/>
  <c r="J3" i="4"/>
  <c r="E61" i="4"/>
  <c r="F62" i="4"/>
  <c r="F63" i="4"/>
  <c r="F64" i="4"/>
  <c r="F65" i="4"/>
  <c r="F66" i="4"/>
  <c r="F67" i="4"/>
  <c r="F68" i="4"/>
  <c r="F69" i="4"/>
  <c r="F70" i="4"/>
  <c r="F71" i="4"/>
  <c r="F72" i="4"/>
  <c r="F73" i="4"/>
  <c r="E52" i="3"/>
  <c r="E53" i="3"/>
  <c r="E54" i="3"/>
  <c r="E55" i="3"/>
  <c r="E56" i="3"/>
  <c r="E57" i="3"/>
  <c r="E58" i="3"/>
  <c r="E59" i="3"/>
  <c r="E60" i="3"/>
  <c r="D52" i="3"/>
  <c r="D53" i="3"/>
  <c r="D54" i="3"/>
  <c r="D55" i="3"/>
  <c r="D56" i="3"/>
  <c r="D57" i="3"/>
  <c r="D58" i="3"/>
  <c r="D59" i="3"/>
  <c r="D60" i="3"/>
  <c r="C18" i="2"/>
  <c r="D18" i="2" s="1"/>
  <c r="C16" i="2"/>
  <c r="D16" i="2" s="1"/>
  <c r="C17" i="2"/>
  <c r="D17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M5" i="5"/>
  <c r="M6" i="5"/>
  <c r="M7" i="5"/>
  <c r="M8" i="5"/>
  <c r="M9" i="5"/>
  <c r="M10" i="5"/>
  <c r="M11" i="5"/>
  <c r="M12" i="5"/>
  <c r="O3" i="5"/>
  <c r="P3" i="5"/>
  <c r="Q3" i="5"/>
  <c r="R3" i="5"/>
  <c r="S3" i="5"/>
  <c r="T3" i="5"/>
  <c r="U3" i="5"/>
  <c r="V3" i="5"/>
  <c r="D16" i="5"/>
  <c r="G17" i="5"/>
  <c r="H17" i="5"/>
  <c r="L5" i="4"/>
  <c r="L6" i="4"/>
  <c r="L7" i="4"/>
  <c r="L8" i="4"/>
  <c r="L9" i="4"/>
  <c r="L10" i="4"/>
  <c r="L11" i="4"/>
  <c r="L12" i="4"/>
  <c r="N3" i="4"/>
  <c r="O3" i="4"/>
  <c r="P3" i="4"/>
  <c r="Q3" i="4"/>
  <c r="R3" i="4"/>
  <c r="S3" i="4"/>
  <c r="T3" i="4"/>
  <c r="U3" i="4"/>
  <c r="F16" i="5"/>
  <c r="F61" i="5"/>
  <c r="F62" i="5"/>
  <c r="K4" i="5"/>
  <c r="M3" i="5"/>
  <c r="B6" i="6"/>
  <c r="F63" i="5"/>
  <c r="G73" i="5"/>
  <c r="G74" i="5"/>
  <c r="D5" i="4"/>
  <c r="D4" i="3"/>
  <c r="D5" i="3"/>
  <c r="D6" i="3"/>
  <c r="J18" i="2"/>
  <c r="J13" i="2"/>
  <c r="J14" i="2"/>
  <c r="J15" i="2"/>
  <c r="J16" i="2"/>
  <c r="J17" i="2"/>
  <c r="J11" i="2"/>
  <c r="J12" i="2"/>
  <c r="J8" i="2"/>
  <c r="J9" i="2"/>
  <c r="J10" i="2"/>
  <c r="G76" i="5"/>
  <c r="G80" i="5"/>
  <c r="G79" i="5"/>
  <c r="G84" i="5"/>
  <c r="G78" i="5"/>
  <c r="G83" i="5"/>
  <c r="G81" i="5"/>
  <c r="G75" i="5"/>
  <c r="G82" i="5"/>
  <c r="G77" i="5"/>
  <c r="E4" i="3"/>
  <c r="D7" i="3"/>
  <c r="E6" i="3"/>
  <c r="E5" i="3"/>
  <c r="D8" i="3"/>
  <c r="E7" i="3"/>
  <c r="D9" i="3"/>
  <c r="E8" i="3"/>
  <c r="D10" i="3"/>
  <c r="E9" i="3"/>
  <c r="D11" i="3"/>
  <c r="E10" i="3"/>
  <c r="D12" i="3"/>
  <c r="E11" i="3"/>
  <c r="D13" i="3"/>
  <c r="E12" i="3"/>
  <c r="D14" i="3"/>
  <c r="E13" i="3"/>
  <c r="D15" i="3"/>
  <c r="E14" i="3"/>
  <c r="D16" i="3"/>
  <c r="E15" i="3"/>
  <c r="D17" i="3"/>
  <c r="E16" i="3"/>
  <c r="D18" i="3"/>
  <c r="E17" i="3"/>
  <c r="D19" i="3"/>
  <c r="E18" i="3"/>
  <c r="D20" i="3"/>
  <c r="E19" i="3"/>
  <c r="D21" i="3"/>
  <c r="E20" i="3"/>
  <c r="D22" i="3"/>
  <c r="E21" i="3"/>
  <c r="D23" i="3"/>
  <c r="E22" i="3"/>
  <c r="D24" i="3"/>
  <c r="E23" i="3"/>
  <c r="D25" i="3"/>
  <c r="E24" i="3"/>
  <c r="D26" i="3"/>
  <c r="E25" i="3"/>
  <c r="D27" i="3"/>
  <c r="E26" i="3"/>
  <c r="D28" i="3"/>
  <c r="E27" i="3"/>
  <c r="D29" i="3"/>
  <c r="E28" i="3"/>
  <c r="D30" i="3"/>
  <c r="E29" i="3"/>
  <c r="D31" i="3"/>
  <c r="E30" i="3"/>
  <c r="D32" i="3"/>
  <c r="E31" i="3"/>
  <c r="D33" i="3"/>
  <c r="E32" i="3"/>
  <c r="D34" i="3"/>
  <c r="E33" i="3"/>
  <c r="D35" i="3"/>
  <c r="E34" i="3"/>
  <c r="D36" i="3"/>
  <c r="E35" i="3"/>
  <c r="D37" i="3"/>
  <c r="E36" i="3"/>
  <c r="D38" i="3"/>
  <c r="E37" i="3"/>
  <c r="D39" i="3"/>
  <c r="E38" i="3"/>
  <c r="D40" i="3"/>
  <c r="E39" i="3"/>
  <c r="D41" i="3"/>
  <c r="E40" i="3"/>
  <c r="D42" i="3"/>
  <c r="E41" i="3"/>
  <c r="D43" i="3"/>
  <c r="E42" i="3"/>
  <c r="D44" i="3"/>
  <c r="E43" i="3"/>
  <c r="D45" i="3"/>
  <c r="E44" i="3"/>
  <c r="D46" i="3"/>
  <c r="E45" i="3"/>
  <c r="D47" i="3"/>
  <c r="E46" i="3"/>
  <c r="D48" i="3"/>
  <c r="E47" i="3"/>
  <c r="D49" i="3"/>
  <c r="E48" i="3"/>
  <c r="D50" i="3"/>
  <c r="E49" i="3"/>
  <c r="J4" i="4"/>
  <c r="D51" i="3"/>
  <c r="E51" i="3"/>
  <c r="E50" i="3"/>
  <c r="I3" i="3"/>
  <c r="I4" i="3"/>
  <c r="L3" i="4"/>
  <c r="B5" i="6"/>
  <c r="L4" i="3"/>
  <c r="B4" i="6"/>
  <c r="H6" i="2" l="1"/>
  <c r="H7" i="2" s="1"/>
  <c r="K6" i="2" l="1"/>
  <c r="B3" i="6"/>
</calcChain>
</file>

<file path=xl/sharedStrings.xml><?xml version="1.0" encoding="utf-8"?>
<sst xmlns="http://schemas.openxmlformats.org/spreadsheetml/2006/main" count="123" uniqueCount="82">
  <si>
    <t>San Francisco, CA</t>
  </si>
  <si>
    <t>msa</t>
  </si>
  <si>
    <t>CA</t>
  </si>
  <si>
    <t>RegionName</t>
  </si>
  <si>
    <t>RegionType</t>
  </si>
  <si>
    <t>StateName</t>
  </si>
  <si>
    <t>Date</t>
  </si>
  <si>
    <t>Median Sale Price</t>
  </si>
  <si>
    <t>n=</t>
  </si>
  <si>
    <t>MSE</t>
  </si>
  <si>
    <t>RMSE</t>
  </si>
  <si>
    <t>Data Table</t>
  </si>
  <si>
    <t>n</t>
  </si>
  <si>
    <t>Forecast</t>
  </si>
  <si>
    <t>Period</t>
  </si>
  <si>
    <t>Sq error</t>
  </si>
  <si>
    <t>Statistics for all data</t>
  </si>
  <si>
    <t>alpha =</t>
  </si>
  <si>
    <t>alpha</t>
  </si>
  <si>
    <t>Lt</t>
  </si>
  <si>
    <t>Tt</t>
  </si>
  <si>
    <t>Ht</t>
  </si>
  <si>
    <t>beta=</t>
  </si>
  <si>
    <t>k</t>
  </si>
  <si>
    <t>Data Table: alpha down, beta across</t>
  </si>
  <si>
    <t>St</t>
  </si>
  <si>
    <t>Wt</t>
  </si>
  <si>
    <t>Sq Error</t>
  </si>
  <si>
    <t xml:space="preserve">gamma = </t>
  </si>
  <si>
    <t>gamma</t>
  </si>
  <si>
    <t>Forecast Method</t>
  </si>
  <si>
    <t>Moving Average</t>
  </si>
  <si>
    <t>Simple Exponential</t>
  </si>
  <si>
    <t>Holts</t>
  </si>
  <si>
    <t>Winters</t>
  </si>
  <si>
    <t>Sq. Error</t>
  </si>
  <si>
    <t>step 1.1</t>
  </si>
  <si>
    <t>step 1.2</t>
  </si>
  <si>
    <t>step 2</t>
  </si>
  <si>
    <t>step 3</t>
  </si>
  <si>
    <t>step 4</t>
  </si>
  <si>
    <t>step 5</t>
  </si>
  <si>
    <t>step 6</t>
  </si>
  <si>
    <t>MA</t>
  </si>
  <si>
    <t>CMA</t>
  </si>
  <si>
    <t>SF</t>
  </si>
  <si>
    <t>SI</t>
  </si>
  <si>
    <t>CMAT</t>
  </si>
  <si>
    <t>CF</t>
  </si>
  <si>
    <t>error^2</t>
  </si>
  <si>
    <t>Data is raw</t>
  </si>
  <si>
    <t>Month</t>
  </si>
  <si>
    <t>monthly</t>
  </si>
  <si>
    <t>average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</si>
  <si>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</si>
  <si>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</si>
  <si>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</si>
  <si>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</si>
  <si>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</si>
  <si>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</si>
  <si>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</si>
  <si>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</si>
  <si>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</si>
  <si>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</si>
  <si>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</si>
  <si>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</si>
  <si>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</si>
  <si>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</si>
  <si>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</si>
  <si>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</si>
  <si>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</si>
  <si>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</si>
  <si>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</si>
  <si>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</si>
  <si>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</si>
  <si>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</si>
  <si>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</si>
  <si>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</si>
  <si>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</si>
  <si>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whole data</t>
  </si>
  <si>
    <t xml:space="preserve">The four forecasting methods we've applied to our project data so far are moving average, simple exponential, Holts, and Winters. The lowest RMSE resulted from Holts forecast. </t>
  </si>
  <si>
    <t>Decomposition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</si>
</sst>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2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applyAlignment="1">
      <alignment horizontal="center"/>
    </xf>
    <xf numFmtId="164" fontId="0" fillId="0" borderId="4" xfId="2" applyNumberFormat="1" applyFont="1" applyBorder="1"/>
    <xf numFmtId="164" fontId="0" fillId="0" borderId="6" xfId="2" applyNumberFormat="1" applyFont="1" applyBorder="1"/>
    <xf numFmtId="0" fontId="4" fillId="0" borderId="0" xfId="0" applyFont="1" applyAlignment="1">
      <alignment horizontal="center"/>
    </xf>
    <xf numFmtId="0" fontId="3" fillId="0" borderId="0" xfId="0" applyFont="1"/>
    <xf numFmtId="1" fontId="0" fillId="0" borderId="1" xfId="0" applyNumberFormat="1" applyBorder="1"/>
    <xf numFmtId="1" fontId="0" fillId="0" borderId="2" xfId="0" applyNumberFormat="1" applyBorder="1"/>
    <xf numFmtId="165" fontId="0" fillId="0" borderId="3" xfId="0" applyNumberFormat="1" applyBorder="1" applyAlignment="1">
      <alignment horizontal="center"/>
    </xf>
    <xf numFmtId="1" fontId="0" fillId="0" borderId="4" xfId="0" applyNumberFormat="1" applyBorder="1"/>
    <xf numFmtId="165" fontId="0" fillId="0" borderId="5" xfId="0" applyNumberFormat="1" applyBorder="1" applyAlignment="1">
      <alignment horizontal="center"/>
    </xf>
    <xf numFmtId="1" fontId="0" fillId="0" borderId="6" xfId="0" applyNumberFormat="1" applyBorder="1"/>
    <xf numFmtId="14" fontId="2" fillId="0" borderId="0" xfId="0" applyNumberFormat="1" applyFont="1"/>
    <xf numFmtId="0" fontId="0" fillId="0" borderId="0" xfId="0" applyAlignment="1">
      <alignment horizontal="left"/>
    </xf>
    <xf numFmtId="164" fontId="0" fillId="0" borderId="1" xfId="2" applyNumberFormat="1" applyFon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0" xfId="2" applyNumberFormat="1" applyFont="1"/>
    <xf numFmtId="164" fontId="0" fillId="0" borderId="8" xfId="2" applyNumberFormat="1" applyFont="1" applyBorder="1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  <xf numFmtId="164" fontId="0" fillId="0" borderId="0" xfId="2" applyNumberFormat="1" applyFont="1" applyBorder="1"/>
    <xf numFmtId="1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/>
    <xf numFmtId="2" fontId="5" fillId="0" borderId="0" xfId="0" applyNumberFormat="1" applyFont="1"/>
    <xf numFmtId="0" fontId="0" fillId="0" borderId="0" xfId="0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0" fillId="5" borderId="0" xfId="0" applyFill="1"/>
    <xf numFmtId="44" fontId="0" fillId="0" borderId="0" xfId="0" applyNumberFormat="1"/>
    <xf numFmtId="0" fontId="0" fillId="3" borderId="0" xfId="0" applyFill="1" applyAlignment="1">
      <alignment horizontal="center"/>
    </xf>
    <xf numFmtId="0" fontId="0" fillId="0" borderId="9" xfId="0" applyBorder="1"/>
    <xf numFmtId="0" fontId="6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Continuous"/>
    </xf>
    <xf numFmtId="0" fontId="2" fillId="0" borderId="9" xfId="0" applyFont="1" applyBorder="1"/>
    <xf numFmtId="0" fontId="0" fillId="0" borderId="0" xfId="1" applyNumberFormat="1" applyFont="1"/>
    <xf numFmtId="0" fontId="0" fillId="5" borderId="0" xfId="1" applyNumberFormat="1" applyFont="1" applyFill="1"/>
  </cellXfs>
  <cellStyles count="3">
    <cellStyle name="Comma" xfId="2" builtinId="3"/>
    <cellStyle name="Currency" xfId="1" builtinId="4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Data!$C$4</c:f>
              <c:strCache>
                <c:ptCount val="1"/>
                <c:pt idx="0">
                  <c:v>Median Sale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Data!$B$5:$B$62</c:f>
              <c:numCache>
                <c:formatCode>m/d/yyyy</c:formatCode>
                <c:ptCount val="58"/>
                <c:pt idx="0">
                  <c:v>43131</c:v>
                </c:pt>
                <c:pt idx="1">
                  <c:v>43159</c:v>
                </c:pt>
                <c:pt idx="2">
                  <c:v>43190</c:v>
                </c:pt>
                <c:pt idx="3">
                  <c:v>43220</c:v>
                </c:pt>
                <c:pt idx="4">
                  <c:v>43251</c:v>
                </c:pt>
                <c:pt idx="5">
                  <c:v>43281</c:v>
                </c:pt>
                <c:pt idx="6">
                  <c:v>43312</c:v>
                </c:pt>
                <c:pt idx="7">
                  <c:v>43343</c:v>
                </c:pt>
                <c:pt idx="8">
                  <c:v>43373</c:v>
                </c:pt>
                <c:pt idx="9">
                  <c:v>43404</c:v>
                </c:pt>
                <c:pt idx="10">
                  <c:v>43434</c:v>
                </c:pt>
                <c:pt idx="11">
                  <c:v>43465</c:v>
                </c:pt>
                <c:pt idx="12">
                  <c:v>43496</c:v>
                </c:pt>
                <c:pt idx="13">
                  <c:v>43524</c:v>
                </c:pt>
                <c:pt idx="14">
                  <c:v>43555</c:v>
                </c:pt>
                <c:pt idx="15">
                  <c:v>43585</c:v>
                </c:pt>
                <c:pt idx="16">
                  <c:v>43616</c:v>
                </c:pt>
                <c:pt idx="17">
                  <c:v>43646</c:v>
                </c:pt>
                <c:pt idx="18">
                  <c:v>43677</c:v>
                </c:pt>
                <c:pt idx="19">
                  <c:v>43708</c:v>
                </c:pt>
                <c:pt idx="20">
                  <c:v>43738</c:v>
                </c:pt>
                <c:pt idx="21">
                  <c:v>43769</c:v>
                </c:pt>
                <c:pt idx="22">
                  <c:v>43799</c:v>
                </c:pt>
                <c:pt idx="23">
                  <c:v>43830</c:v>
                </c:pt>
                <c:pt idx="24">
                  <c:v>43861</c:v>
                </c:pt>
                <c:pt idx="25">
                  <c:v>43890</c:v>
                </c:pt>
                <c:pt idx="26">
                  <c:v>43921</c:v>
                </c:pt>
                <c:pt idx="27">
                  <c:v>43951</c:v>
                </c:pt>
                <c:pt idx="28">
                  <c:v>43982</c:v>
                </c:pt>
                <c:pt idx="29">
                  <c:v>44012</c:v>
                </c:pt>
                <c:pt idx="30">
                  <c:v>44043</c:v>
                </c:pt>
                <c:pt idx="31">
                  <c:v>44074</c:v>
                </c:pt>
                <c:pt idx="32">
                  <c:v>44104</c:v>
                </c:pt>
                <c:pt idx="33">
                  <c:v>44135</c:v>
                </c:pt>
                <c:pt idx="34">
                  <c:v>44165</c:v>
                </c:pt>
                <c:pt idx="35">
                  <c:v>44196</c:v>
                </c:pt>
                <c:pt idx="36">
                  <c:v>44227</c:v>
                </c:pt>
                <c:pt idx="37">
                  <c:v>44255</c:v>
                </c:pt>
                <c:pt idx="38">
                  <c:v>44286</c:v>
                </c:pt>
                <c:pt idx="39">
                  <c:v>44316</c:v>
                </c:pt>
                <c:pt idx="40">
                  <c:v>44347</c:v>
                </c:pt>
                <c:pt idx="41">
                  <c:v>44377</c:v>
                </c:pt>
                <c:pt idx="42">
                  <c:v>44408</c:v>
                </c:pt>
                <c:pt idx="43">
                  <c:v>44439</c:v>
                </c:pt>
                <c:pt idx="44">
                  <c:v>44469</c:v>
                </c:pt>
                <c:pt idx="45">
                  <c:v>44500</c:v>
                </c:pt>
                <c:pt idx="46">
                  <c:v>44530</c:v>
                </c:pt>
                <c:pt idx="47">
                  <c:v>44561</c:v>
                </c:pt>
                <c:pt idx="48">
                  <c:v>44592</c:v>
                </c:pt>
                <c:pt idx="49">
                  <c:v>44620</c:v>
                </c:pt>
                <c:pt idx="50">
                  <c:v>44651</c:v>
                </c:pt>
                <c:pt idx="51">
                  <c:v>44681</c:v>
                </c:pt>
                <c:pt idx="52">
                  <c:v>44712</c:v>
                </c:pt>
                <c:pt idx="53">
                  <c:v>44742</c:v>
                </c:pt>
                <c:pt idx="54">
                  <c:v>44773</c:v>
                </c:pt>
                <c:pt idx="55">
                  <c:v>44804</c:v>
                </c:pt>
                <c:pt idx="56">
                  <c:v>44834</c:v>
                </c:pt>
                <c:pt idx="57">
                  <c:v>44865</c:v>
                </c:pt>
              </c:numCache>
            </c:numRef>
          </c:cat>
          <c:val>
            <c:numRef>
              <c:f>Data!$C$5:$C$62</c:f>
              <c:numCache>
                <c:formatCode>_("$"* #,##0.00_);_("$"* \(#,##0.00\);_("$"* "-"??_);_(@_)</c:formatCode>
                <c:ptCount val="58"/>
                <c:pt idx="0">
                  <c:v>809000</c:v>
                </c:pt>
                <c:pt idx="1">
                  <c:v>885000</c:v>
                </c:pt>
                <c:pt idx="2">
                  <c:v>899000</c:v>
                </c:pt>
                <c:pt idx="3">
                  <c:v>939000</c:v>
                </c:pt>
                <c:pt idx="4">
                  <c:v>949000</c:v>
                </c:pt>
                <c:pt idx="5">
                  <c:v>920000</c:v>
                </c:pt>
                <c:pt idx="6">
                  <c:v>895000</c:v>
                </c:pt>
                <c:pt idx="7">
                  <c:v>869000</c:v>
                </c:pt>
                <c:pt idx="8">
                  <c:v>899000</c:v>
                </c:pt>
                <c:pt idx="9">
                  <c:v>895000</c:v>
                </c:pt>
                <c:pt idx="10">
                  <c:v>875000</c:v>
                </c:pt>
                <c:pt idx="11">
                  <c:v>848444</c:v>
                </c:pt>
                <c:pt idx="12">
                  <c:v>849000</c:v>
                </c:pt>
                <c:pt idx="13">
                  <c:v>889900</c:v>
                </c:pt>
                <c:pt idx="14">
                  <c:v>915000</c:v>
                </c:pt>
                <c:pt idx="15">
                  <c:v>929888</c:v>
                </c:pt>
                <c:pt idx="16">
                  <c:v>948888</c:v>
                </c:pt>
                <c:pt idx="17">
                  <c:v>925000</c:v>
                </c:pt>
                <c:pt idx="18">
                  <c:v>895000</c:v>
                </c:pt>
                <c:pt idx="19">
                  <c:v>879000</c:v>
                </c:pt>
                <c:pt idx="20">
                  <c:v>930000</c:v>
                </c:pt>
                <c:pt idx="21">
                  <c:v>925000</c:v>
                </c:pt>
                <c:pt idx="22">
                  <c:v>899000</c:v>
                </c:pt>
                <c:pt idx="23">
                  <c:v>896944</c:v>
                </c:pt>
                <c:pt idx="24">
                  <c:v>895000</c:v>
                </c:pt>
                <c:pt idx="25">
                  <c:v>949000</c:v>
                </c:pt>
                <c:pt idx="26">
                  <c:v>965000</c:v>
                </c:pt>
                <c:pt idx="27">
                  <c:v>949800</c:v>
                </c:pt>
                <c:pt idx="28">
                  <c:v>995000</c:v>
                </c:pt>
                <c:pt idx="29">
                  <c:v>999000</c:v>
                </c:pt>
                <c:pt idx="30">
                  <c:v>998000</c:v>
                </c:pt>
                <c:pt idx="31">
                  <c:v>998000</c:v>
                </c:pt>
                <c:pt idx="32">
                  <c:v>998500</c:v>
                </c:pt>
                <c:pt idx="33">
                  <c:v>998000</c:v>
                </c:pt>
                <c:pt idx="34">
                  <c:v>995000</c:v>
                </c:pt>
                <c:pt idx="35">
                  <c:v>950000</c:v>
                </c:pt>
                <c:pt idx="36">
                  <c:v>975000</c:v>
                </c:pt>
                <c:pt idx="37">
                  <c:v>989000</c:v>
                </c:pt>
                <c:pt idx="38">
                  <c:v>995000</c:v>
                </c:pt>
                <c:pt idx="39">
                  <c:v>999000</c:v>
                </c:pt>
                <c:pt idx="40">
                  <c:v>999000</c:v>
                </c:pt>
                <c:pt idx="41">
                  <c:v>998000</c:v>
                </c:pt>
                <c:pt idx="42">
                  <c:v>990000</c:v>
                </c:pt>
                <c:pt idx="43">
                  <c:v>975000</c:v>
                </c:pt>
                <c:pt idx="44">
                  <c:v>985000</c:v>
                </c:pt>
                <c:pt idx="45">
                  <c:v>987000</c:v>
                </c:pt>
                <c:pt idx="46">
                  <c:v>949000</c:v>
                </c:pt>
                <c:pt idx="47">
                  <c:v>899000</c:v>
                </c:pt>
                <c:pt idx="48">
                  <c:v>925000</c:v>
                </c:pt>
                <c:pt idx="49">
                  <c:v>989000</c:v>
                </c:pt>
                <c:pt idx="50">
                  <c:v>1050000</c:v>
                </c:pt>
                <c:pt idx="51">
                  <c:v>1095000</c:v>
                </c:pt>
                <c:pt idx="52">
                  <c:v>1095000</c:v>
                </c:pt>
                <c:pt idx="53">
                  <c:v>1095000</c:v>
                </c:pt>
                <c:pt idx="54">
                  <c:v>1035000</c:v>
                </c:pt>
                <c:pt idx="55">
                  <c:v>999000</c:v>
                </c:pt>
                <c:pt idx="56">
                  <c:v>1049000</c:v>
                </c:pt>
                <c:pt idx="57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A-4CA6-9D8E-EB81130AC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9621343"/>
        <c:axId val="329620511"/>
      </c:lineChart>
      <c:dateAx>
        <c:axId val="329621343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620511"/>
        <c:crosses val="autoZero"/>
        <c:auto val="1"/>
        <c:lblOffset val="100"/>
        <c:baseTimeUnit val="months"/>
      </c:dateAx>
      <c:valAx>
        <c:axId val="32962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62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MA!$B$2</c:f>
              <c:strCache>
                <c:ptCount val="1"/>
                <c:pt idx="0">
                  <c:v>Median Sale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MA!$B$16:$B$60</c:f>
              <c:numCache>
                <c:formatCode>_("$"* #,##0.00_);_("$"* \(#,##0.00\);_("$"* "-"??_);_(@_)</c:formatCode>
                <c:ptCount val="45"/>
                <c:pt idx="0">
                  <c:v>889900</c:v>
                </c:pt>
                <c:pt idx="1">
                  <c:v>915000</c:v>
                </c:pt>
                <c:pt idx="2">
                  <c:v>929888</c:v>
                </c:pt>
                <c:pt idx="3">
                  <c:v>948888</c:v>
                </c:pt>
                <c:pt idx="4">
                  <c:v>925000</c:v>
                </c:pt>
                <c:pt idx="5">
                  <c:v>895000</c:v>
                </c:pt>
                <c:pt idx="6">
                  <c:v>879000</c:v>
                </c:pt>
                <c:pt idx="7">
                  <c:v>930000</c:v>
                </c:pt>
                <c:pt idx="8">
                  <c:v>925000</c:v>
                </c:pt>
                <c:pt idx="9">
                  <c:v>899000</c:v>
                </c:pt>
                <c:pt idx="10">
                  <c:v>896944</c:v>
                </c:pt>
                <c:pt idx="11">
                  <c:v>895000</c:v>
                </c:pt>
                <c:pt idx="12">
                  <c:v>949000</c:v>
                </c:pt>
                <c:pt idx="13">
                  <c:v>965000</c:v>
                </c:pt>
                <c:pt idx="14">
                  <c:v>949800</c:v>
                </c:pt>
                <c:pt idx="15">
                  <c:v>995000</c:v>
                </c:pt>
                <c:pt idx="16">
                  <c:v>999000</c:v>
                </c:pt>
                <c:pt idx="17">
                  <c:v>998000</c:v>
                </c:pt>
                <c:pt idx="18">
                  <c:v>998000</c:v>
                </c:pt>
                <c:pt idx="19">
                  <c:v>998500</c:v>
                </c:pt>
                <c:pt idx="20">
                  <c:v>998000</c:v>
                </c:pt>
                <c:pt idx="21">
                  <c:v>995000</c:v>
                </c:pt>
                <c:pt idx="22">
                  <c:v>950000</c:v>
                </c:pt>
                <c:pt idx="23">
                  <c:v>975000</c:v>
                </c:pt>
                <c:pt idx="24">
                  <c:v>989000</c:v>
                </c:pt>
                <c:pt idx="25">
                  <c:v>995000</c:v>
                </c:pt>
                <c:pt idx="26">
                  <c:v>999000</c:v>
                </c:pt>
                <c:pt idx="27">
                  <c:v>999000</c:v>
                </c:pt>
                <c:pt idx="28">
                  <c:v>998000</c:v>
                </c:pt>
                <c:pt idx="29">
                  <c:v>990000</c:v>
                </c:pt>
                <c:pt idx="30">
                  <c:v>975000</c:v>
                </c:pt>
                <c:pt idx="31">
                  <c:v>985000</c:v>
                </c:pt>
                <c:pt idx="32">
                  <c:v>987000</c:v>
                </c:pt>
                <c:pt idx="33">
                  <c:v>949000</c:v>
                </c:pt>
                <c:pt idx="34">
                  <c:v>899000</c:v>
                </c:pt>
                <c:pt idx="35">
                  <c:v>925000</c:v>
                </c:pt>
                <c:pt idx="36">
                  <c:v>989000</c:v>
                </c:pt>
                <c:pt idx="37">
                  <c:v>1050000</c:v>
                </c:pt>
                <c:pt idx="38">
                  <c:v>1095000</c:v>
                </c:pt>
                <c:pt idx="39">
                  <c:v>1095000</c:v>
                </c:pt>
                <c:pt idx="40">
                  <c:v>1095000</c:v>
                </c:pt>
                <c:pt idx="41">
                  <c:v>1035000</c:v>
                </c:pt>
                <c:pt idx="42">
                  <c:v>999000</c:v>
                </c:pt>
                <c:pt idx="43">
                  <c:v>1049000</c:v>
                </c:pt>
                <c:pt idx="44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E0-4E08-966C-63C0109D6747}"/>
            </c:ext>
          </c:extLst>
        </c:ser>
        <c:ser>
          <c:idx val="1"/>
          <c:order val="1"/>
          <c:tx>
            <c:strRef>
              <c:f>MA!$C$2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MA!$C$16:$C$60</c:f>
              <c:numCache>
                <c:formatCode>General</c:formatCode>
                <c:ptCount val="45"/>
                <c:pt idx="0">
                  <c:v>849000</c:v>
                </c:pt>
                <c:pt idx="1">
                  <c:v>889900</c:v>
                </c:pt>
                <c:pt idx="2">
                  <c:v>915000</c:v>
                </c:pt>
                <c:pt idx="3">
                  <c:v>929888</c:v>
                </c:pt>
                <c:pt idx="4">
                  <c:v>948888</c:v>
                </c:pt>
                <c:pt idx="5">
                  <c:v>925000</c:v>
                </c:pt>
                <c:pt idx="6">
                  <c:v>895000</c:v>
                </c:pt>
                <c:pt idx="7">
                  <c:v>879000</c:v>
                </c:pt>
                <c:pt idx="8">
                  <c:v>930000</c:v>
                </c:pt>
                <c:pt idx="9">
                  <c:v>925000</c:v>
                </c:pt>
                <c:pt idx="10">
                  <c:v>899000</c:v>
                </c:pt>
                <c:pt idx="11">
                  <c:v>896944</c:v>
                </c:pt>
                <c:pt idx="12">
                  <c:v>895000</c:v>
                </c:pt>
                <c:pt idx="13">
                  <c:v>949000</c:v>
                </c:pt>
                <c:pt idx="14">
                  <c:v>965000</c:v>
                </c:pt>
                <c:pt idx="15">
                  <c:v>949800</c:v>
                </c:pt>
                <c:pt idx="16">
                  <c:v>995000</c:v>
                </c:pt>
                <c:pt idx="17">
                  <c:v>999000</c:v>
                </c:pt>
                <c:pt idx="18">
                  <c:v>998000</c:v>
                </c:pt>
                <c:pt idx="19">
                  <c:v>998000</c:v>
                </c:pt>
                <c:pt idx="20">
                  <c:v>998500</c:v>
                </c:pt>
                <c:pt idx="21">
                  <c:v>998000</c:v>
                </c:pt>
                <c:pt idx="22">
                  <c:v>995000</c:v>
                </c:pt>
                <c:pt idx="23">
                  <c:v>950000</c:v>
                </c:pt>
                <c:pt idx="24">
                  <c:v>975000</c:v>
                </c:pt>
                <c:pt idx="25">
                  <c:v>989000</c:v>
                </c:pt>
                <c:pt idx="26">
                  <c:v>995000</c:v>
                </c:pt>
                <c:pt idx="27">
                  <c:v>999000</c:v>
                </c:pt>
                <c:pt idx="28">
                  <c:v>999000</c:v>
                </c:pt>
                <c:pt idx="29">
                  <c:v>998000</c:v>
                </c:pt>
                <c:pt idx="30">
                  <c:v>990000</c:v>
                </c:pt>
                <c:pt idx="31">
                  <c:v>975000</c:v>
                </c:pt>
                <c:pt idx="32">
                  <c:v>985000</c:v>
                </c:pt>
                <c:pt idx="33">
                  <c:v>987000</c:v>
                </c:pt>
                <c:pt idx="34">
                  <c:v>949000</c:v>
                </c:pt>
                <c:pt idx="35">
                  <c:v>899000</c:v>
                </c:pt>
                <c:pt idx="36">
                  <c:v>925000</c:v>
                </c:pt>
                <c:pt idx="37">
                  <c:v>989000</c:v>
                </c:pt>
                <c:pt idx="38">
                  <c:v>1050000</c:v>
                </c:pt>
                <c:pt idx="39">
                  <c:v>1095000</c:v>
                </c:pt>
                <c:pt idx="40">
                  <c:v>1095000</c:v>
                </c:pt>
                <c:pt idx="41">
                  <c:v>1095000</c:v>
                </c:pt>
                <c:pt idx="42">
                  <c:v>1035000</c:v>
                </c:pt>
                <c:pt idx="43">
                  <c:v>999000</c:v>
                </c:pt>
                <c:pt idx="44">
                  <c:v>1049000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E0-4E08-966C-63C0109D6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382783"/>
        <c:axId val="541383615"/>
      </c:lineChart>
      <c:catAx>
        <c:axId val="541382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83615"/>
        <c:crosses val="autoZero"/>
        <c:auto val="1"/>
        <c:lblAlgn val="ctr"/>
        <c:lblOffset val="100"/>
        <c:noMultiLvlLbl val="0"/>
      </c:catAx>
      <c:valAx>
        <c:axId val="54138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8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Simple Exponential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simp_exp!$C$2</c:f>
              <c:strCache>
                <c:ptCount val="1"/>
                <c:pt idx="0">
                  <c:v>Median Sale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simp_exp!$C$3:$C$51</c:f>
              <c:numCache>
                <c:formatCode>_("$"* #,##0.00_);_("$"* \(#,##0.00\);_("$"* "-"??_);_(@_)</c:formatCode>
                <c:ptCount val="49"/>
                <c:pt idx="0">
                  <c:v>809000</c:v>
                </c:pt>
                <c:pt idx="1">
                  <c:v>885000</c:v>
                </c:pt>
                <c:pt idx="2">
                  <c:v>899000</c:v>
                </c:pt>
                <c:pt idx="3">
                  <c:v>939000</c:v>
                </c:pt>
                <c:pt idx="4">
                  <c:v>949000</c:v>
                </c:pt>
                <c:pt idx="5">
                  <c:v>920000</c:v>
                </c:pt>
                <c:pt idx="6">
                  <c:v>895000</c:v>
                </c:pt>
                <c:pt idx="7">
                  <c:v>869000</c:v>
                </c:pt>
                <c:pt idx="8">
                  <c:v>899000</c:v>
                </c:pt>
                <c:pt idx="9">
                  <c:v>895000</c:v>
                </c:pt>
                <c:pt idx="10">
                  <c:v>875000</c:v>
                </c:pt>
                <c:pt idx="11">
                  <c:v>848444</c:v>
                </c:pt>
                <c:pt idx="12">
                  <c:v>849000</c:v>
                </c:pt>
                <c:pt idx="13">
                  <c:v>889900</c:v>
                </c:pt>
                <c:pt idx="14">
                  <c:v>915000</c:v>
                </c:pt>
                <c:pt idx="15">
                  <c:v>929888</c:v>
                </c:pt>
                <c:pt idx="16">
                  <c:v>948888</c:v>
                </c:pt>
                <c:pt idx="17">
                  <c:v>925000</c:v>
                </c:pt>
                <c:pt idx="18">
                  <c:v>895000</c:v>
                </c:pt>
                <c:pt idx="19">
                  <c:v>879000</c:v>
                </c:pt>
                <c:pt idx="20">
                  <c:v>930000</c:v>
                </c:pt>
                <c:pt idx="21">
                  <c:v>925000</c:v>
                </c:pt>
                <c:pt idx="22">
                  <c:v>899000</c:v>
                </c:pt>
                <c:pt idx="23">
                  <c:v>896944</c:v>
                </c:pt>
                <c:pt idx="24">
                  <c:v>895000</c:v>
                </c:pt>
                <c:pt idx="25">
                  <c:v>949000</c:v>
                </c:pt>
                <c:pt idx="26">
                  <c:v>965000</c:v>
                </c:pt>
                <c:pt idx="27">
                  <c:v>949800</c:v>
                </c:pt>
                <c:pt idx="28">
                  <c:v>995000</c:v>
                </c:pt>
                <c:pt idx="29">
                  <c:v>999000</c:v>
                </c:pt>
                <c:pt idx="30">
                  <c:v>998000</c:v>
                </c:pt>
                <c:pt idx="31">
                  <c:v>998000</c:v>
                </c:pt>
                <c:pt idx="32">
                  <c:v>998500</c:v>
                </c:pt>
                <c:pt idx="33">
                  <c:v>998000</c:v>
                </c:pt>
                <c:pt idx="34">
                  <c:v>995000</c:v>
                </c:pt>
                <c:pt idx="35">
                  <c:v>950000</c:v>
                </c:pt>
                <c:pt idx="36">
                  <c:v>975000</c:v>
                </c:pt>
                <c:pt idx="37">
                  <c:v>989000</c:v>
                </c:pt>
                <c:pt idx="38">
                  <c:v>995000</c:v>
                </c:pt>
                <c:pt idx="39">
                  <c:v>999000</c:v>
                </c:pt>
                <c:pt idx="40">
                  <c:v>999000</c:v>
                </c:pt>
                <c:pt idx="41">
                  <c:v>998000</c:v>
                </c:pt>
                <c:pt idx="42">
                  <c:v>990000</c:v>
                </c:pt>
                <c:pt idx="43">
                  <c:v>975000</c:v>
                </c:pt>
                <c:pt idx="44">
                  <c:v>985000</c:v>
                </c:pt>
                <c:pt idx="45">
                  <c:v>987000</c:v>
                </c:pt>
                <c:pt idx="46">
                  <c:v>949000</c:v>
                </c:pt>
                <c:pt idx="47">
                  <c:v>899000</c:v>
                </c:pt>
                <c:pt idx="48">
                  <c:v>925000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34-4689-8540-2E776FBFCFA6}"/>
            </c:ext>
          </c:extLst>
        </c:ser>
        <c:ser>
          <c:idx val="1"/>
          <c:order val="1"/>
          <c:tx>
            <c:strRef>
              <c:f>simp_exp!$D$2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simp_exp!$D$3:$D$51</c:f>
              <c:numCache>
                <c:formatCode>0.00</c:formatCode>
                <c:ptCount val="49"/>
                <c:pt idx="1">
                  <c:v>809000</c:v>
                </c:pt>
                <c:pt idx="2">
                  <c:v>877400</c:v>
                </c:pt>
                <c:pt idx="3">
                  <c:v>896840</c:v>
                </c:pt>
                <c:pt idx="4">
                  <c:v>934784</c:v>
                </c:pt>
                <c:pt idx="5">
                  <c:v>947578.4</c:v>
                </c:pt>
                <c:pt idx="6">
                  <c:v>922757.84</c:v>
                </c:pt>
                <c:pt idx="7">
                  <c:v>897775.78399999999</c:v>
                </c:pt>
                <c:pt idx="8">
                  <c:v>871877.5784</c:v>
                </c:pt>
                <c:pt idx="9">
                  <c:v>896287.75783999998</c:v>
                </c:pt>
                <c:pt idx="10">
                  <c:v>895128.77578399994</c:v>
                </c:pt>
                <c:pt idx="11">
                  <c:v>877012.87757839996</c:v>
                </c:pt>
                <c:pt idx="12">
                  <c:v>851300.88775783998</c:v>
                </c:pt>
                <c:pt idx="13">
                  <c:v>849230.08877578401</c:v>
                </c:pt>
                <c:pt idx="14">
                  <c:v>885833.00887757842</c:v>
                </c:pt>
                <c:pt idx="15">
                  <c:v>912083.3008877578</c:v>
                </c:pt>
                <c:pt idx="16">
                  <c:v>928107.53008877579</c:v>
                </c:pt>
                <c:pt idx="17">
                  <c:v>946809.95300887758</c:v>
                </c:pt>
                <c:pt idx="18">
                  <c:v>927180.99530088773</c:v>
                </c:pt>
                <c:pt idx="19">
                  <c:v>898218.09953008872</c:v>
                </c:pt>
                <c:pt idx="20">
                  <c:v>880921.80995300889</c:v>
                </c:pt>
                <c:pt idx="21">
                  <c:v>925092.18099530088</c:v>
                </c:pt>
                <c:pt idx="22">
                  <c:v>925009.21809953009</c:v>
                </c:pt>
                <c:pt idx="23">
                  <c:v>901600.92180995294</c:v>
                </c:pt>
                <c:pt idx="24">
                  <c:v>897409.69218099525</c:v>
                </c:pt>
                <c:pt idx="25">
                  <c:v>895240.96921809949</c:v>
                </c:pt>
                <c:pt idx="26">
                  <c:v>943624.09692180995</c:v>
                </c:pt>
                <c:pt idx="27">
                  <c:v>962862.40969218093</c:v>
                </c:pt>
                <c:pt idx="28">
                  <c:v>951106.24096921808</c:v>
                </c:pt>
                <c:pt idx="29">
                  <c:v>990610.62409692176</c:v>
                </c:pt>
                <c:pt idx="30">
                  <c:v>998161.06240969221</c:v>
                </c:pt>
                <c:pt idx="31">
                  <c:v>998016.10624096915</c:v>
                </c:pt>
                <c:pt idx="32">
                  <c:v>998001.61062409694</c:v>
                </c:pt>
                <c:pt idx="33">
                  <c:v>998450.16106240964</c:v>
                </c:pt>
                <c:pt idx="34">
                  <c:v>998045.01610624092</c:v>
                </c:pt>
                <c:pt idx="35">
                  <c:v>995304.50161062402</c:v>
                </c:pt>
                <c:pt idx="36">
                  <c:v>954530.45016106241</c:v>
                </c:pt>
                <c:pt idx="37">
                  <c:v>972953.04501610622</c:v>
                </c:pt>
                <c:pt idx="38">
                  <c:v>987395.30450161058</c:v>
                </c:pt>
                <c:pt idx="39">
                  <c:v>994239.53045016108</c:v>
                </c:pt>
                <c:pt idx="40">
                  <c:v>998523.95304501604</c:v>
                </c:pt>
                <c:pt idx="41">
                  <c:v>998952.39530450152</c:v>
                </c:pt>
                <c:pt idx="42">
                  <c:v>998095.23953045008</c:v>
                </c:pt>
                <c:pt idx="43">
                  <c:v>990809.52395304502</c:v>
                </c:pt>
                <c:pt idx="44">
                  <c:v>976580.95239530446</c:v>
                </c:pt>
                <c:pt idx="45">
                  <c:v>984158.09523953043</c:v>
                </c:pt>
                <c:pt idx="46">
                  <c:v>986715.80952395301</c:v>
                </c:pt>
                <c:pt idx="47">
                  <c:v>952771.58095239522</c:v>
                </c:pt>
                <c:pt idx="48">
                  <c:v>904377.15809523955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34-4689-8540-2E776FBFC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495679"/>
        <c:axId val="321503999"/>
      </c:lineChart>
      <c:catAx>
        <c:axId val="321495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03999"/>
        <c:crosses val="autoZero"/>
        <c:auto val="1"/>
        <c:lblAlgn val="ctr"/>
        <c:lblOffset val="100"/>
        <c:noMultiLvlLbl val="0"/>
      </c:catAx>
      <c:valAx>
        <c:axId val="32150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495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Holts!$F$3</c:f>
              <c:strCache>
                <c:ptCount val="1"/>
                <c:pt idx="0">
                  <c:v>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Holts!$F$4:$F$74</c:f>
              <c:numCache>
                <c:formatCode>0.00</c:formatCode>
                <c:ptCount val="71"/>
                <c:pt idx="2">
                  <c:v>890000</c:v>
                </c:pt>
                <c:pt idx="3">
                  <c:v>943010</c:v>
                </c:pt>
                <c:pt idx="4">
                  <c:v>960550.1</c:v>
                </c:pt>
                <c:pt idx="5">
                  <c:v>936064.60100000002</c:v>
                </c:pt>
                <c:pt idx="6">
                  <c:v>907060.23700999992</c:v>
                </c:pt>
                <c:pt idx="7">
                  <c:v>877424.37928009999</c:v>
                </c:pt>
                <c:pt idx="8">
                  <c:v>898362.59937190101</c:v>
                </c:pt>
                <c:pt idx="9">
                  <c:v>899613.78743760998</c:v>
                </c:pt>
                <c:pt idx="10">
                  <c:v>880963.66537479591</c:v>
                </c:pt>
                <c:pt idx="11">
                  <c:v>852861.52328478289</c:v>
                </c:pt>
                <c:pt idx="12">
                  <c:v>847764.09198015113</c:v>
                </c:pt>
                <c:pt idx="13">
                  <c:v>884225.62057147443</c:v>
                </c:pt>
                <c:pt idx="14">
                  <c:v>914653.46757917409</c:v>
                </c:pt>
                <c:pt idx="15">
                  <c:v>933385.6401978184</c:v>
                </c:pt>
                <c:pt idx="16">
                  <c:v>953383.98984187923</c:v>
                </c:pt>
                <c:pt idx="17">
                  <c:v>935189.98572051607</c:v>
                </c:pt>
                <c:pt idx="18">
                  <c:v>903303.56659353327</c:v>
                </c:pt>
                <c:pt idx="19">
                  <c:v>882267.60368741699</c:v>
                </c:pt>
                <c:pt idx="20">
                  <c:v>924329.92306493782</c:v>
                </c:pt>
                <c:pt idx="21">
                  <c:v>929136.46192684548</c:v>
                </c:pt>
                <c:pt idx="22">
                  <c:v>905394.83423962013</c:v>
                </c:pt>
                <c:pt idx="23">
                  <c:v>898254.73638933187</c:v>
                </c:pt>
                <c:pt idx="24">
                  <c:v>895488.12032926315</c:v>
                </c:pt>
                <c:pt idx="25">
                  <c:v>943592.56789362256</c:v>
                </c:pt>
                <c:pt idx="26">
                  <c:v>968149.6815396325</c:v>
                </c:pt>
                <c:pt idx="27">
                  <c:v>958081.92156566656</c:v>
                </c:pt>
                <c:pt idx="28">
                  <c:v>995641.77262735995</c:v>
                </c:pt>
                <c:pt idx="29">
                  <c:v>1007007.9981970668</c:v>
                </c:pt>
                <c:pt idx="30">
                  <c:v>1006883.9009163015</c:v>
                </c:pt>
                <c:pt idx="31">
                  <c:v>1005981.9401057579</c:v>
                </c:pt>
                <c:pt idx="32">
                  <c:v>1005623.3694151853</c:v>
                </c:pt>
                <c:pt idx="33">
                  <c:v>1004541.4090987613</c:v>
                </c:pt>
                <c:pt idx="34">
                  <c:v>1001099.4862482304</c:v>
                </c:pt>
                <c:pt idx="35">
                  <c:v>959436.34020083654</c:v>
                </c:pt>
                <c:pt idx="36">
                  <c:v>972870.75497802196</c:v>
                </c:pt>
                <c:pt idx="37">
                  <c:v>989255.82850771851</c:v>
                </c:pt>
                <c:pt idx="38">
                  <c:v>997531.3112949935</c:v>
                </c:pt>
                <c:pt idx="39">
                  <c:v>1002271.0415571716</c:v>
                </c:pt>
                <c:pt idx="40">
                  <c:v>1002810.620843244</c:v>
                </c:pt>
                <c:pt idx="41">
                  <c:v>1001621.6228959593</c:v>
                </c:pt>
                <c:pt idx="42">
                  <c:v>993886.77704059449</c:v>
                </c:pt>
                <c:pt idx="43">
                  <c:v>978543.4825214044</c:v>
                </c:pt>
                <c:pt idx="44">
                  <c:v>984340.23964255897</c:v>
                </c:pt>
                <c:pt idx="45">
                  <c:v>987679.29378684412</c:v>
                </c:pt>
                <c:pt idx="46">
                  <c:v>953932.0627604567</c:v>
                </c:pt>
                <c:pt idx="47">
                  <c:v>901693.45400937682</c:v>
                </c:pt>
                <c:pt idx="48">
                  <c:v>915127.18227342493</c:v>
                </c:pt>
                <c:pt idx="49">
                  <c:v>977299.10869522148</c:v>
                </c:pt>
                <c:pt idx="50">
                  <c:v>1045229.3815548313</c:v>
                </c:pt>
                <c:pt idx="51">
                  <c:v>1098441.7645008576</c:v>
                </c:pt>
                <c:pt idx="52">
                  <c:v>1107503.2439903829</c:v>
                </c:pt>
                <c:pt idx="53">
                  <c:v>1107284.0999802009</c:v>
                </c:pt>
                <c:pt idx="54">
                  <c:v>1052156.6165809645</c:v>
                </c:pt>
                <c:pt idx="55">
                  <c:v>1007299.7727487542</c:v>
                </c:pt>
                <c:pt idx="56">
                  <c:v>1043827.1088181454</c:v>
                </c:pt>
                <c:pt idx="57">
                  <c:v>1008345.4026314513</c:v>
                </c:pt>
                <c:pt idx="58">
                  <c:v>1007578.6371596735</c:v>
                </c:pt>
                <c:pt idx="59">
                  <c:v>1006811.8716878957</c:v>
                </c:pt>
                <c:pt idx="60">
                  <c:v>1006045.106216118</c:v>
                </c:pt>
                <c:pt idx="61">
                  <c:v>1005278.3407443402</c:v>
                </c:pt>
                <c:pt idx="62">
                  <c:v>1004511.5752725624</c:v>
                </c:pt>
                <c:pt idx="63">
                  <c:v>1003744.8098007847</c:v>
                </c:pt>
                <c:pt idx="64">
                  <c:v>1002978.0443290069</c:v>
                </c:pt>
                <c:pt idx="65">
                  <c:v>1002211.2788572292</c:v>
                </c:pt>
                <c:pt idx="66">
                  <c:v>1001444.5133854514</c:v>
                </c:pt>
                <c:pt idx="67">
                  <c:v>1000677.7479136736</c:v>
                </c:pt>
                <c:pt idx="68">
                  <c:v>999910.98244189587</c:v>
                </c:pt>
                <c:pt idx="69">
                  <c:v>999144.21697011811</c:v>
                </c:pt>
                <c:pt idx="70">
                  <c:v>998377.45149834035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78-4A3B-912B-FECA2F72699C}"/>
            </c:ext>
          </c:extLst>
        </c:ser>
        <c:ser>
          <c:idx val="2"/>
          <c:order val="1"/>
          <c:tx>
            <c:strRef>
              <c:f>Holts!$C$3</c:f>
              <c:strCache>
                <c:ptCount val="1"/>
                <c:pt idx="0">
                  <c:v>Median Sale Price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Holts!$C$4:$C$61</c:f>
              <c:numCache>
                <c:formatCode>_("$"* #,##0.00_);_("$"* \(#,##0.00\);_("$"* "-"??_);_(@_)</c:formatCode>
                <c:ptCount val="58"/>
                <c:pt idx="0">
                  <c:v>809000</c:v>
                </c:pt>
                <c:pt idx="1">
                  <c:v>885000</c:v>
                </c:pt>
                <c:pt idx="2">
                  <c:v>899000</c:v>
                </c:pt>
                <c:pt idx="3">
                  <c:v>939000</c:v>
                </c:pt>
                <c:pt idx="4">
                  <c:v>949000</c:v>
                </c:pt>
                <c:pt idx="5">
                  <c:v>920000</c:v>
                </c:pt>
                <c:pt idx="6">
                  <c:v>895000</c:v>
                </c:pt>
                <c:pt idx="7">
                  <c:v>869000</c:v>
                </c:pt>
                <c:pt idx="8">
                  <c:v>899000</c:v>
                </c:pt>
                <c:pt idx="9">
                  <c:v>895000</c:v>
                </c:pt>
                <c:pt idx="10">
                  <c:v>875000</c:v>
                </c:pt>
                <c:pt idx="11">
                  <c:v>848444</c:v>
                </c:pt>
                <c:pt idx="12">
                  <c:v>849000</c:v>
                </c:pt>
                <c:pt idx="13">
                  <c:v>889900</c:v>
                </c:pt>
                <c:pt idx="14">
                  <c:v>915000</c:v>
                </c:pt>
                <c:pt idx="15">
                  <c:v>929888</c:v>
                </c:pt>
                <c:pt idx="16">
                  <c:v>948888</c:v>
                </c:pt>
                <c:pt idx="17">
                  <c:v>925000</c:v>
                </c:pt>
                <c:pt idx="18">
                  <c:v>895000</c:v>
                </c:pt>
                <c:pt idx="19">
                  <c:v>879000</c:v>
                </c:pt>
                <c:pt idx="20">
                  <c:v>930000</c:v>
                </c:pt>
                <c:pt idx="21">
                  <c:v>925000</c:v>
                </c:pt>
                <c:pt idx="22">
                  <c:v>899000</c:v>
                </c:pt>
                <c:pt idx="23">
                  <c:v>896944</c:v>
                </c:pt>
                <c:pt idx="24">
                  <c:v>895000</c:v>
                </c:pt>
                <c:pt idx="25">
                  <c:v>949000</c:v>
                </c:pt>
                <c:pt idx="26">
                  <c:v>965000</c:v>
                </c:pt>
                <c:pt idx="27">
                  <c:v>949800</c:v>
                </c:pt>
                <c:pt idx="28">
                  <c:v>995000</c:v>
                </c:pt>
                <c:pt idx="29">
                  <c:v>999000</c:v>
                </c:pt>
                <c:pt idx="30">
                  <c:v>998000</c:v>
                </c:pt>
                <c:pt idx="31">
                  <c:v>998000</c:v>
                </c:pt>
                <c:pt idx="32">
                  <c:v>998500</c:v>
                </c:pt>
                <c:pt idx="33">
                  <c:v>998000</c:v>
                </c:pt>
                <c:pt idx="34">
                  <c:v>995000</c:v>
                </c:pt>
                <c:pt idx="35">
                  <c:v>950000</c:v>
                </c:pt>
                <c:pt idx="36">
                  <c:v>975000</c:v>
                </c:pt>
                <c:pt idx="37">
                  <c:v>989000</c:v>
                </c:pt>
                <c:pt idx="38">
                  <c:v>995000</c:v>
                </c:pt>
                <c:pt idx="39">
                  <c:v>999000</c:v>
                </c:pt>
                <c:pt idx="40">
                  <c:v>999000</c:v>
                </c:pt>
                <c:pt idx="41">
                  <c:v>998000</c:v>
                </c:pt>
                <c:pt idx="42">
                  <c:v>990000</c:v>
                </c:pt>
                <c:pt idx="43">
                  <c:v>975000</c:v>
                </c:pt>
                <c:pt idx="44">
                  <c:v>985000</c:v>
                </c:pt>
                <c:pt idx="45">
                  <c:v>987000</c:v>
                </c:pt>
                <c:pt idx="46">
                  <c:v>949000</c:v>
                </c:pt>
                <c:pt idx="47">
                  <c:v>899000</c:v>
                </c:pt>
                <c:pt idx="48">
                  <c:v>925000</c:v>
                </c:pt>
                <c:pt idx="49">
                  <c:v>989000</c:v>
                </c:pt>
                <c:pt idx="50">
                  <c:v>1050000</c:v>
                </c:pt>
                <c:pt idx="51">
                  <c:v>1095000</c:v>
                </c:pt>
                <c:pt idx="52">
                  <c:v>1095000</c:v>
                </c:pt>
                <c:pt idx="53">
                  <c:v>1095000</c:v>
                </c:pt>
                <c:pt idx="54">
                  <c:v>1035000</c:v>
                </c:pt>
                <c:pt idx="55">
                  <c:v>999000</c:v>
                </c:pt>
                <c:pt idx="56">
                  <c:v>1049000</c:v>
                </c:pt>
                <c:pt idx="57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92-4E76-A893-5C1654051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501919"/>
        <c:axId val="321486943"/>
      </c:lineChart>
      <c:catAx>
        <c:axId val="32150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486943"/>
        <c:crosses val="autoZero"/>
        <c:auto val="1"/>
        <c:lblAlgn val="ctr"/>
        <c:lblOffset val="100"/>
        <c:noMultiLvlLbl val="0"/>
      </c:catAx>
      <c:valAx>
        <c:axId val="32148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0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Winters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Winters!$C$2</c:f>
              <c:strCache>
                <c:ptCount val="1"/>
                <c:pt idx="0">
                  <c:v>Median Sale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Winters!$C$3:$C$72</c:f>
              <c:numCache>
                <c:formatCode>General</c:formatCode>
                <c:ptCount val="70"/>
                <c:pt idx="12" formatCode="_(&quot;$&quot;* #,##0.00_);_(&quot;$&quot;* \(#,##0.00\);_(&quot;$&quot;* &quot;-&quot;??_);_(@_)">
                  <c:v>809000</c:v>
                </c:pt>
                <c:pt idx="13" formatCode="_(&quot;$&quot;* #,##0.00_);_(&quot;$&quot;* \(#,##0.00\);_(&quot;$&quot;* &quot;-&quot;??_);_(@_)">
                  <c:v>885000</c:v>
                </c:pt>
                <c:pt idx="14" formatCode="_(&quot;$&quot;* #,##0.00_);_(&quot;$&quot;* \(#,##0.00\);_(&quot;$&quot;* &quot;-&quot;??_);_(@_)">
                  <c:v>899000</c:v>
                </c:pt>
                <c:pt idx="15" formatCode="_(&quot;$&quot;* #,##0.00_);_(&quot;$&quot;* \(#,##0.00\);_(&quot;$&quot;* &quot;-&quot;??_);_(@_)">
                  <c:v>939000</c:v>
                </c:pt>
                <c:pt idx="16" formatCode="_(&quot;$&quot;* #,##0.00_);_(&quot;$&quot;* \(#,##0.00\);_(&quot;$&quot;* &quot;-&quot;??_);_(@_)">
                  <c:v>949000</c:v>
                </c:pt>
                <c:pt idx="17" formatCode="_(&quot;$&quot;* #,##0.00_);_(&quot;$&quot;* \(#,##0.00\);_(&quot;$&quot;* &quot;-&quot;??_);_(@_)">
                  <c:v>920000</c:v>
                </c:pt>
                <c:pt idx="18" formatCode="_(&quot;$&quot;* #,##0.00_);_(&quot;$&quot;* \(#,##0.00\);_(&quot;$&quot;* &quot;-&quot;??_);_(@_)">
                  <c:v>895000</c:v>
                </c:pt>
                <c:pt idx="19" formatCode="_(&quot;$&quot;* #,##0.00_);_(&quot;$&quot;* \(#,##0.00\);_(&quot;$&quot;* &quot;-&quot;??_);_(@_)">
                  <c:v>869000</c:v>
                </c:pt>
                <c:pt idx="20" formatCode="_(&quot;$&quot;* #,##0.00_);_(&quot;$&quot;* \(#,##0.00\);_(&quot;$&quot;* &quot;-&quot;??_);_(@_)">
                  <c:v>899000</c:v>
                </c:pt>
                <c:pt idx="21" formatCode="_(&quot;$&quot;* #,##0.00_);_(&quot;$&quot;* \(#,##0.00\);_(&quot;$&quot;* &quot;-&quot;??_);_(@_)">
                  <c:v>895000</c:v>
                </c:pt>
                <c:pt idx="22" formatCode="_(&quot;$&quot;* #,##0.00_);_(&quot;$&quot;* \(#,##0.00\);_(&quot;$&quot;* &quot;-&quot;??_);_(@_)">
                  <c:v>875000</c:v>
                </c:pt>
                <c:pt idx="23" formatCode="_(&quot;$&quot;* #,##0.00_);_(&quot;$&quot;* \(#,##0.00\);_(&quot;$&quot;* &quot;-&quot;??_);_(@_)">
                  <c:v>848444</c:v>
                </c:pt>
                <c:pt idx="24" formatCode="_(&quot;$&quot;* #,##0.00_);_(&quot;$&quot;* \(#,##0.00\);_(&quot;$&quot;* &quot;-&quot;??_);_(@_)">
                  <c:v>849000</c:v>
                </c:pt>
                <c:pt idx="25" formatCode="_(&quot;$&quot;* #,##0.00_);_(&quot;$&quot;* \(#,##0.00\);_(&quot;$&quot;* &quot;-&quot;??_);_(@_)">
                  <c:v>889900</c:v>
                </c:pt>
                <c:pt idx="26" formatCode="_(&quot;$&quot;* #,##0.00_);_(&quot;$&quot;* \(#,##0.00\);_(&quot;$&quot;* &quot;-&quot;??_);_(@_)">
                  <c:v>915000</c:v>
                </c:pt>
                <c:pt idx="27" formatCode="_(&quot;$&quot;* #,##0.00_);_(&quot;$&quot;* \(#,##0.00\);_(&quot;$&quot;* &quot;-&quot;??_);_(@_)">
                  <c:v>929888</c:v>
                </c:pt>
                <c:pt idx="28" formatCode="_(&quot;$&quot;* #,##0.00_);_(&quot;$&quot;* \(#,##0.00\);_(&quot;$&quot;* &quot;-&quot;??_);_(@_)">
                  <c:v>948888</c:v>
                </c:pt>
                <c:pt idx="29" formatCode="_(&quot;$&quot;* #,##0.00_);_(&quot;$&quot;* \(#,##0.00\);_(&quot;$&quot;* &quot;-&quot;??_);_(@_)">
                  <c:v>925000</c:v>
                </c:pt>
                <c:pt idx="30" formatCode="_(&quot;$&quot;* #,##0.00_);_(&quot;$&quot;* \(#,##0.00\);_(&quot;$&quot;* &quot;-&quot;??_);_(@_)">
                  <c:v>895000</c:v>
                </c:pt>
                <c:pt idx="31" formatCode="_(&quot;$&quot;* #,##0.00_);_(&quot;$&quot;* \(#,##0.00\);_(&quot;$&quot;* &quot;-&quot;??_);_(@_)">
                  <c:v>879000</c:v>
                </c:pt>
                <c:pt idx="32" formatCode="_(&quot;$&quot;* #,##0.00_);_(&quot;$&quot;* \(#,##0.00\);_(&quot;$&quot;* &quot;-&quot;??_);_(@_)">
                  <c:v>930000</c:v>
                </c:pt>
                <c:pt idx="33" formatCode="_(&quot;$&quot;* #,##0.00_);_(&quot;$&quot;* \(#,##0.00\);_(&quot;$&quot;* &quot;-&quot;??_);_(@_)">
                  <c:v>925000</c:v>
                </c:pt>
                <c:pt idx="34" formatCode="_(&quot;$&quot;* #,##0.00_);_(&quot;$&quot;* \(#,##0.00\);_(&quot;$&quot;* &quot;-&quot;??_);_(@_)">
                  <c:v>899000</c:v>
                </c:pt>
                <c:pt idx="35" formatCode="_(&quot;$&quot;* #,##0.00_);_(&quot;$&quot;* \(#,##0.00\);_(&quot;$&quot;* &quot;-&quot;??_);_(@_)">
                  <c:v>896944</c:v>
                </c:pt>
                <c:pt idx="36" formatCode="_(&quot;$&quot;* #,##0.00_);_(&quot;$&quot;* \(#,##0.00\);_(&quot;$&quot;* &quot;-&quot;??_);_(@_)">
                  <c:v>895000</c:v>
                </c:pt>
                <c:pt idx="37" formatCode="_(&quot;$&quot;* #,##0.00_);_(&quot;$&quot;* \(#,##0.00\);_(&quot;$&quot;* &quot;-&quot;??_);_(@_)">
                  <c:v>949000</c:v>
                </c:pt>
                <c:pt idx="38" formatCode="_(&quot;$&quot;* #,##0.00_);_(&quot;$&quot;* \(#,##0.00\);_(&quot;$&quot;* &quot;-&quot;??_);_(@_)">
                  <c:v>965000</c:v>
                </c:pt>
                <c:pt idx="39" formatCode="_(&quot;$&quot;* #,##0.00_);_(&quot;$&quot;* \(#,##0.00\);_(&quot;$&quot;* &quot;-&quot;??_);_(@_)">
                  <c:v>949800</c:v>
                </c:pt>
                <c:pt idx="40" formatCode="_(&quot;$&quot;* #,##0.00_);_(&quot;$&quot;* \(#,##0.00\);_(&quot;$&quot;* &quot;-&quot;??_);_(@_)">
                  <c:v>995000</c:v>
                </c:pt>
                <c:pt idx="41" formatCode="_(&quot;$&quot;* #,##0.00_);_(&quot;$&quot;* \(#,##0.00\);_(&quot;$&quot;* &quot;-&quot;??_);_(@_)">
                  <c:v>999000</c:v>
                </c:pt>
                <c:pt idx="42" formatCode="_(&quot;$&quot;* #,##0.00_);_(&quot;$&quot;* \(#,##0.00\);_(&quot;$&quot;* &quot;-&quot;??_);_(@_)">
                  <c:v>998000</c:v>
                </c:pt>
                <c:pt idx="43" formatCode="_(&quot;$&quot;* #,##0.00_);_(&quot;$&quot;* \(#,##0.00\);_(&quot;$&quot;* &quot;-&quot;??_);_(@_)">
                  <c:v>998000</c:v>
                </c:pt>
                <c:pt idx="44" formatCode="_(&quot;$&quot;* #,##0.00_);_(&quot;$&quot;* \(#,##0.00\);_(&quot;$&quot;* &quot;-&quot;??_);_(@_)">
                  <c:v>998500</c:v>
                </c:pt>
                <c:pt idx="45" formatCode="_(&quot;$&quot;* #,##0.00_);_(&quot;$&quot;* \(#,##0.00\);_(&quot;$&quot;* &quot;-&quot;??_);_(@_)">
                  <c:v>998000</c:v>
                </c:pt>
                <c:pt idx="46" formatCode="_(&quot;$&quot;* #,##0.00_);_(&quot;$&quot;* \(#,##0.00\);_(&quot;$&quot;* &quot;-&quot;??_);_(@_)">
                  <c:v>995000</c:v>
                </c:pt>
                <c:pt idx="47" formatCode="_(&quot;$&quot;* #,##0.00_);_(&quot;$&quot;* \(#,##0.00\);_(&quot;$&quot;* &quot;-&quot;??_);_(@_)">
                  <c:v>950000</c:v>
                </c:pt>
                <c:pt idx="48" formatCode="_(&quot;$&quot;* #,##0.00_);_(&quot;$&quot;* \(#,##0.00\);_(&quot;$&quot;* &quot;-&quot;??_);_(@_)">
                  <c:v>975000</c:v>
                </c:pt>
                <c:pt idx="49" formatCode="_(&quot;$&quot;* #,##0.00_);_(&quot;$&quot;* \(#,##0.00\);_(&quot;$&quot;* &quot;-&quot;??_);_(@_)">
                  <c:v>989000</c:v>
                </c:pt>
                <c:pt idx="50" formatCode="_(&quot;$&quot;* #,##0.00_);_(&quot;$&quot;* \(#,##0.00\);_(&quot;$&quot;* &quot;-&quot;??_);_(@_)">
                  <c:v>995000</c:v>
                </c:pt>
                <c:pt idx="51" formatCode="_(&quot;$&quot;* #,##0.00_);_(&quot;$&quot;* \(#,##0.00\);_(&quot;$&quot;* &quot;-&quot;??_);_(@_)">
                  <c:v>999000</c:v>
                </c:pt>
                <c:pt idx="52" formatCode="_(&quot;$&quot;* #,##0.00_);_(&quot;$&quot;* \(#,##0.00\);_(&quot;$&quot;* &quot;-&quot;??_);_(@_)">
                  <c:v>999000</c:v>
                </c:pt>
                <c:pt idx="53" formatCode="_(&quot;$&quot;* #,##0.00_);_(&quot;$&quot;* \(#,##0.00\);_(&quot;$&quot;* &quot;-&quot;??_);_(@_)">
                  <c:v>998000</c:v>
                </c:pt>
                <c:pt idx="54" formatCode="_(&quot;$&quot;* #,##0.00_);_(&quot;$&quot;* \(#,##0.00\);_(&quot;$&quot;* &quot;-&quot;??_);_(@_)">
                  <c:v>990000</c:v>
                </c:pt>
                <c:pt idx="55" formatCode="_(&quot;$&quot;* #,##0.00_);_(&quot;$&quot;* \(#,##0.00\);_(&quot;$&quot;* &quot;-&quot;??_);_(@_)">
                  <c:v>975000</c:v>
                </c:pt>
                <c:pt idx="56" formatCode="_(&quot;$&quot;* #,##0.00_);_(&quot;$&quot;* \(#,##0.00\);_(&quot;$&quot;* &quot;-&quot;??_);_(@_)">
                  <c:v>985000</c:v>
                </c:pt>
                <c:pt idx="57" formatCode="_(&quot;$&quot;* #,##0.00_);_(&quot;$&quot;* \(#,##0.00\);_(&quot;$&quot;* &quot;-&quot;??_);_(@_)">
                  <c:v>987000</c:v>
                </c:pt>
                <c:pt idx="58" formatCode="_(&quot;$&quot;* #,##0.00_);_(&quot;$&quot;* \(#,##0.00\);_(&quot;$&quot;* &quot;-&quot;??_);_(@_)">
                  <c:v>949000</c:v>
                </c:pt>
                <c:pt idx="59" formatCode="_(&quot;$&quot;* #,##0.00_);_(&quot;$&quot;* \(#,##0.00\);_(&quot;$&quot;* &quot;-&quot;??_);_(@_)">
                  <c:v>899000</c:v>
                </c:pt>
                <c:pt idx="60" formatCode="_(&quot;$&quot;* #,##0.00_);_(&quot;$&quot;* \(#,##0.00\);_(&quot;$&quot;* &quot;-&quot;??_);_(@_)">
                  <c:v>925000</c:v>
                </c:pt>
                <c:pt idx="61" formatCode="_(&quot;$&quot;* #,##0.00_);_(&quot;$&quot;* \(#,##0.00\);_(&quot;$&quot;* &quot;-&quot;??_);_(@_)">
                  <c:v>989000</c:v>
                </c:pt>
                <c:pt idx="62" formatCode="_(&quot;$&quot;* #,##0.00_);_(&quot;$&quot;* \(#,##0.00\);_(&quot;$&quot;* &quot;-&quot;??_);_(@_)">
                  <c:v>1050000</c:v>
                </c:pt>
                <c:pt idx="63" formatCode="_(&quot;$&quot;* #,##0.00_);_(&quot;$&quot;* \(#,##0.00\);_(&quot;$&quot;* &quot;-&quot;??_);_(@_)">
                  <c:v>1095000</c:v>
                </c:pt>
                <c:pt idx="64" formatCode="_(&quot;$&quot;* #,##0.00_);_(&quot;$&quot;* \(#,##0.00\);_(&quot;$&quot;* &quot;-&quot;??_);_(@_)">
                  <c:v>1095000</c:v>
                </c:pt>
                <c:pt idx="65" formatCode="_(&quot;$&quot;* #,##0.00_);_(&quot;$&quot;* \(#,##0.00\);_(&quot;$&quot;* &quot;-&quot;??_);_(@_)">
                  <c:v>1095000</c:v>
                </c:pt>
                <c:pt idx="66" formatCode="_(&quot;$&quot;* #,##0.00_);_(&quot;$&quot;* \(#,##0.00\);_(&quot;$&quot;* &quot;-&quot;??_);_(@_)">
                  <c:v>1035000</c:v>
                </c:pt>
                <c:pt idx="67" formatCode="_(&quot;$&quot;* #,##0.00_);_(&quot;$&quot;* \(#,##0.00\);_(&quot;$&quot;* &quot;-&quot;??_);_(@_)">
                  <c:v>999000</c:v>
                </c:pt>
                <c:pt idx="68" formatCode="_(&quot;$&quot;* #,##0.00_);_(&quot;$&quot;* \(#,##0.00\);_(&quot;$&quot;* &quot;-&quot;??_);_(@_)">
                  <c:v>1049000</c:v>
                </c:pt>
                <c:pt idx="69" formatCode="_(&quot;$&quot;* #,##0.00_);_(&quot;$&quot;* \(#,##0.00\);_(&quot;$&quot;* &quot;-&quot;??_);_(@_)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45-42A5-8557-7476FC5818DE}"/>
            </c:ext>
          </c:extLst>
        </c:ser>
        <c:ser>
          <c:idx val="1"/>
          <c:order val="1"/>
          <c:tx>
            <c:strRef>
              <c:f>Winters!$G$2</c:f>
              <c:strCache>
                <c:ptCount val="1"/>
                <c:pt idx="0">
                  <c:v>Wt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Winters!$G$3:$G$84</c:f>
              <c:numCache>
                <c:formatCode>General</c:formatCode>
                <c:ptCount val="82"/>
                <c:pt idx="14" formatCode="0.00">
                  <c:v>809000</c:v>
                </c:pt>
                <c:pt idx="15" formatCode="0.00">
                  <c:v>898100</c:v>
                </c:pt>
                <c:pt idx="16" formatCode="0.00">
                  <c:v>946691</c:v>
                </c:pt>
                <c:pt idx="17" formatCode="0.00">
                  <c:v>960757.90999999992</c:v>
                </c:pt>
                <c:pt idx="18" formatCode="0.00">
                  <c:v>932396.38909999991</c:v>
                </c:pt>
                <c:pt idx="19" formatCode="0.00">
                  <c:v>903694.56199099997</c:v>
                </c:pt>
                <c:pt idx="20" formatCode="0.00">
                  <c:v>874301.86870091001</c:v>
                </c:pt>
                <c:pt idx="21" formatCode="0.00">
                  <c:v>900585.43118881912</c:v>
                </c:pt>
                <c:pt idx="22" formatCode="0.00">
                  <c:v>899111.09863061621</c:v>
                </c:pt>
                <c:pt idx="23" formatCode="0.00">
                  <c:v>878793.66649804043</c:v>
                </c:pt>
                <c:pt idx="24" formatCode="0.00">
                  <c:v>850130.05329995928</c:v>
                </c:pt>
                <c:pt idx="25" formatCode="0.00">
                  <c:v>855625.5937871004</c:v>
                </c:pt>
                <c:pt idx="26" formatCode="0.00">
                  <c:v>880717.34654173348</c:v>
                </c:pt>
                <c:pt idx="27" formatCode="0.00">
                  <c:v>915738.98110347637</c:v>
                </c:pt>
                <c:pt idx="28" formatCode="0.00">
                  <c:v>934050.36917307565</c:v>
                </c:pt>
                <c:pt idx="29" formatCode="0.00">
                  <c:v>954256.00487914635</c:v>
                </c:pt>
                <c:pt idx="30" formatCode="0.00">
                  <c:v>932608.53819279443</c:v>
                </c:pt>
                <c:pt idx="31" formatCode="0.00">
                  <c:v>900052.44635213772</c:v>
                </c:pt>
                <c:pt idx="32" formatCode="0.00">
                  <c:v>881078.46833328728</c:v>
                </c:pt>
                <c:pt idx="33" formatCode="0.00">
                  <c:v>928576.91784335498</c:v>
                </c:pt>
                <c:pt idx="34" formatCode="0.00">
                  <c:v>928619.98438351485</c:v>
                </c:pt>
                <c:pt idx="35" formatCode="0.00">
                  <c:v>902681.36044900387</c:v>
                </c:pt>
                <c:pt idx="36" formatCode="0.00">
                  <c:v>898102.55541402567</c:v>
                </c:pt>
                <c:pt idx="37" formatCode="0.00">
                  <c:v>904080.01978762157</c:v>
                </c:pt>
                <c:pt idx="38" formatCode="0.00">
                  <c:v>940660.62026957201</c:v>
                </c:pt>
                <c:pt idx="39" formatCode="0.00">
                  <c:v>967991.52436280774</c:v>
                </c:pt>
                <c:pt idx="40" formatCode="0.00">
                  <c:v>955783.39325710258</c:v>
                </c:pt>
                <c:pt idx="41" formatCode="0.00">
                  <c:v>998224.82648928661</c:v>
                </c:pt>
                <c:pt idx="42" formatCode="0.00">
                  <c:v>1006988.598935824</c:v>
                </c:pt>
                <c:pt idx="43" formatCode="0.00">
                  <c:v>1006433.4144009897</c:v>
                </c:pt>
                <c:pt idx="44" formatCode="0.00">
                  <c:v>1006870.7472397276</c:v>
                </c:pt>
                <c:pt idx="45" formatCode="0.00">
                  <c:v>1004261.493569312</c:v>
                </c:pt>
                <c:pt idx="46" formatCode="0.00">
                  <c:v>1003387.0901118095</c:v>
                </c:pt>
                <c:pt idx="47" formatCode="0.00">
                  <c:v>1000529.1952678708</c:v>
                </c:pt>
                <c:pt idx="48" formatCode="0.00">
                  <c:v>955369.43548428395</c:v>
                </c:pt>
                <c:pt idx="49" formatCode="0.00">
                  <c:v>984817.44638533692</c:v>
                </c:pt>
                <c:pt idx="50" formatCode="0.00">
                  <c:v>982246.53160853242</c:v>
                </c:pt>
                <c:pt idx="51" formatCode="0.00">
                  <c:v>995739.61020721996</c:v>
                </c:pt>
                <c:pt idx="52" formatCode="0.00">
                  <c:v>1002393.1790915615</c:v>
                </c:pt>
                <c:pt idx="53" formatCode="0.00">
                  <c:v>1001247.563684037</c:v>
                </c:pt>
                <c:pt idx="54" formatCode="0.00">
                  <c:v>1001088.0824954989</c:v>
                </c:pt>
                <c:pt idx="55" formatCode="0.00">
                  <c:v>993252.05059100071</c:v>
                </c:pt>
                <c:pt idx="56" formatCode="0.00">
                  <c:v>978533.5126089328</c:v>
                </c:pt>
                <c:pt idx="57" formatCode="0.00">
                  <c:v>984363.88707175513</c:v>
                </c:pt>
                <c:pt idx="58" formatCode="0.00">
                  <c:v>987336.76244787918</c:v>
                </c:pt>
                <c:pt idx="59" formatCode="0.00">
                  <c:v>950251.32076181099</c:v>
                </c:pt>
                <c:pt idx="60" formatCode="0.00">
                  <c:v>898170.38303019037</c:v>
                </c:pt>
                <c:pt idx="61" formatCode="0.00">
                  <c:v>927096.30056857213</c:v>
                </c:pt>
                <c:pt idx="62" formatCode="0.00">
                  <c:v>975482.57632220967</c:v>
                </c:pt>
                <c:pt idx="63" formatCode="0.00">
                  <c:v>1048830.6170648136</c:v>
                </c:pt>
                <c:pt idx="64" formatCode="0.00">
                  <c:v>1102336.0510901578</c:v>
                </c:pt>
                <c:pt idx="65" formatCode="0.00">
                  <c:v>1105440.470168262</c:v>
                </c:pt>
                <c:pt idx="66" formatCode="0.00">
                  <c:v>1105978.4995061648</c:v>
                </c:pt>
                <c:pt idx="67" formatCode="0.00">
                  <c:v>1046058.5509853004</c:v>
                </c:pt>
                <c:pt idx="68" formatCode="0.00">
                  <c:v>1004998.3562887427</c:v>
                </c:pt>
                <c:pt idx="69" formatCode="0.00">
                  <c:v>1047183.6461731236</c:v>
                </c:pt>
                <c:pt idx="70" formatCode="0.00">
                  <c:v>927096.30056857213</c:v>
                </c:pt>
                <c:pt idx="71" formatCode="0.00">
                  <c:v>914715.83072780585</c:v>
                </c:pt>
                <c:pt idx="72" formatCode="0.00">
                  <c:v>908954.46621985303</c:v>
                </c:pt>
                <c:pt idx="73" formatCode="0.00">
                  <c:v>904515.69941723801</c:v>
                </c:pt>
                <c:pt idx="74" formatCode="0.00">
                  <c:v>898785.02721247519</c:v>
                </c:pt>
                <c:pt idx="75" formatCode="0.00">
                  <c:v>894022.72896790202</c:v>
                </c:pt>
                <c:pt idx="76" formatCode="0.00">
                  <c:v>889604.26871035842</c:v>
                </c:pt>
                <c:pt idx="77" formatCode="0.00">
                  <c:v>886571.46849696129</c:v>
                </c:pt>
                <c:pt idx="78" formatCode="0.00">
                  <c:v>881216.55700279353</c:v>
                </c:pt>
                <c:pt idx="79" formatCode="0.00">
                  <c:v>875844.62137796253</c:v>
                </c:pt>
                <c:pt idx="80" formatCode="0.00">
                  <c:v>870940.28687164653</c:v>
                </c:pt>
                <c:pt idx="81" formatCode="0.00">
                  <c:v>868110.54880645312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45-42A5-8557-7476FC581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822271"/>
        <c:axId val="142819359"/>
      </c:lineChart>
      <c:catAx>
        <c:axId val="142822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9359"/>
        <c:crosses val="autoZero"/>
        <c:auto val="1"/>
        <c:lblAlgn val="ctr"/>
        <c:lblOffset val="100"/>
        <c:noMultiLvlLbl val="0"/>
      </c:catAx>
      <c:valAx>
        <c:axId val="14281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Decomposition!$C$2</c:f>
              <c:strCache>
                <c:ptCount val="1"/>
                <c:pt idx="0">
                  <c:v>Median Sale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Decomposition!$C$3:$C$72</c:f>
              <c:numCache>
                <c:formatCode>_("$"* #,##0.00_);_("$"* \(#,##0.00\);_("$"* "-"??_);_(@_)</c:formatCode>
                <c:ptCount val="70"/>
                <c:pt idx="0">
                  <c:v>809000</c:v>
                </c:pt>
                <c:pt idx="1">
                  <c:v>885000</c:v>
                </c:pt>
                <c:pt idx="2">
                  <c:v>899000</c:v>
                </c:pt>
                <c:pt idx="3">
                  <c:v>939000</c:v>
                </c:pt>
                <c:pt idx="4">
                  <c:v>949000</c:v>
                </c:pt>
                <c:pt idx="5">
                  <c:v>920000</c:v>
                </c:pt>
                <c:pt idx="6">
                  <c:v>895000</c:v>
                </c:pt>
                <c:pt idx="7">
                  <c:v>869000</c:v>
                </c:pt>
                <c:pt idx="8">
                  <c:v>899000</c:v>
                </c:pt>
                <c:pt idx="9">
                  <c:v>895000</c:v>
                </c:pt>
                <c:pt idx="10">
                  <c:v>875000</c:v>
                </c:pt>
                <c:pt idx="11">
                  <c:v>848444</c:v>
                </c:pt>
                <c:pt idx="12">
                  <c:v>849000</c:v>
                </c:pt>
                <c:pt idx="13">
                  <c:v>889900</c:v>
                </c:pt>
                <c:pt idx="14">
                  <c:v>915000</c:v>
                </c:pt>
                <c:pt idx="15">
                  <c:v>929888</c:v>
                </c:pt>
                <c:pt idx="16">
                  <c:v>948888</c:v>
                </c:pt>
                <c:pt idx="17">
                  <c:v>925000</c:v>
                </c:pt>
                <c:pt idx="18">
                  <c:v>895000</c:v>
                </c:pt>
                <c:pt idx="19">
                  <c:v>879000</c:v>
                </c:pt>
                <c:pt idx="20">
                  <c:v>930000</c:v>
                </c:pt>
                <c:pt idx="21">
                  <c:v>925000</c:v>
                </c:pt>
                <c:pt idx="22">
                  <c:v>899000</c:v>
                </c:pt>
                <c:pt idx="23">
                  <c:v>896944</c:v>
                </c:pt>
                <c:pt idx="24">
                  <c:v>895000</c:v>
                </c:pt>
                <c:pt idx="25">
                  <c:v>949000</c:v>
                </c:pt>
                <c:pt idx="26">
                  <c:v>965000</c:v>
                </c:pt>
                <c:pt idx="27">
                  <c:v>949800</c:v>
                </c:pt>
                <c:pt idx="28">
                  <c:v>995000</c:v>
                </c:pt>
                <c:pt idx="29">
                  <c:v>999000</c:v>
                </c:pt>
                <c:pt idx="30">
                  <c:v>998000</c:v>
                </c:pt>
                <c:pt idx="31">
                  <c:v>998000</c:v>
                </c:pt>
                <c:pt idx="32">
                  <c:v>998500</c:v>
                </c:pt>
                <c:pt idx="33">
                  <c:v>998000</c:v>
                </c:pt>
                <c:pt idx="34">
                  <c:v>995000</c:v>
                </c:pt>
                <c:pt idx="35">
                  <c:v>950000</c:v>
                </c:pt>
                <c:pt idx="36">
                  <c:v>975000</c:v>
                </c:pt>
                <c:pt idx="37">
                  <c:v>989000</c:v>
                </c:pt>
                <c:pt idx="38">
                  <c:v>995000</c:v>
                </c:pt>
                <c:pt idx="39">
                  <c:v>999000</c:v>
                </c:pt>
                <c:pt idx="40">
                  <c:v>999000</c:v>
                </c:pt>
                <c:pt idx="41">
                  <c:v>998000</c:v>
                </c:pt>
                <c:pt idx="42">
                  <c:v>990000</c:v>
                </c:pt>
                <c:pt idx="43">
                  <c:v>975000</c:v>
                </c:pt>
                <c:pt idx="44">
                  <c:v>985000</c:v>
                </c:pt>
                <c:pt idx="45">
                  <c:v>987000</c:v>
                </c:pt>
                <c:pt idx="46">
                  <c:v>949000</c:v>
                </c:pt>
                <c:pt idx="47">
                  <c:v>899000</c:v>
                </c:pt>
                <c:pt idx="48">
                  <c:v>925000</c:v>
                </c:pt>
                <c:pt idx="49">
                  <c:v>989000</c:v>
                </c:pt>
                <c:pt idx="50">
                  <c:v>1050000</c:v>
                </c:pt>
                <c:pt idx="51">
                  <c:v>1095000</c:v>
                </c:pt>
                <c:pt idx="52">
                  <c:v>1095000</c:v>
                </c:pt>
                <c:pt idx="53">
                  <c:v>1095000</c:v>
                </c:pt>
                <c:pt idx="54">
                  <c:v>1035000</c:v>
                </c:pt>
                <c:pt idx="55">
                  <c:v>999000</c:v>
                </c:pt>
                <c:pt idx="56">
                  <c:v>1049000</c:v>
                </c:pt>
                <c:pt idx="57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0E-4794-BFB2-CBC026ABEBB3}"/>
            </c:ext>
          </c:extLst>
        </c:ser>
        <c:ser>
          <c:idx val="1"/>
          <c:order val="1"/>
          <c:tx>
            <c:strRef>
              <c:f>Decomposition!$J$3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Decomposition!$J$4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0E-4794-BFB2-CBC026ABEBB3}"/>
            </c:ext>
          </c:extLst>
        </c:ser>
        <c:ser>
          <c:idx val="2"/>
          <c:order val="2"/>
          <c:tx>
            <c:strRef>
              <c:f>Decomposition!$J$2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Decomposition!$J$3:$J$72</c:f>
              <c:numCache>
                <c:formatCode>General</c:formatCode>
                <c:ptCount val="70"/>
                <c:pt idx="6">
                  <c:v>897077.22901963594</c:v>
                </c:pt>
                <c:pt idx="7">
                  <c:v>882902.8680030941</c:v>
                </c:pt>
                <c:pt idx="8">
                  <c:v>903620.1602222689</c:v>
                </c:pt>
                <c:pt idx="9">
                  <c:v>899046.27843618218</c:v>
                </c:pt>
                <c:pt idx="10">
                  <c:v>875217.43126587314</c:v>
                </c:pt>
                <c:pt idx="11">
                  <c:v>843951.59385597089</c:v>
                </c:pt>
                <c:pt idx="12">
                  <c:v>852400.17372478521</c:v>
                </c:pt>
                <c:pt idx="13">
                  <c:v>890702.54466220038</c:v>
                </c:pt>
                <c:pt idx="14">
                  <c:v>914608.70054830483</c:v>
                </c:pt>
                <c:pt idx="15">
                  <c:v>925691.19979182095</c:v>
                </c:pt>
                <c:pt idx="16">
                  <c:v>931050.7166365867</c:v>
                </c:pt>
                <c:pt idx="17">
                  <c:v>925356.93925318471</c:v>
                </c:pt>
                <c:pt idx="18">
                  <c:v>914107.41045140021</c:v>
                </c:pt>
                <c:pt idx="19">
                  <c:v>902106.79201728851</c:v>
                </c:pt>
                <c:pt idx="20">
                  <c:v>926967.57652879925</c:v>
                </c:pt>
                <c:pt idx="21">
                  <c:v>924906.23645505693</c:v>
                </c:pt>
                <c:pt idx="22">
                  <c:v>903470.49349839101</c:v>
                </c:pt>
                <c:pt idx="23">
                  <c:v>875717.74502043892</c:v>
                </c:pt>
                <c:pt idx="24">
                  <c:v>891302.96862294141</c:v>
                </c:pt>
                <c:pt idx="25">
                  <c:v>940122.05633316166</c:v>
                </c:pt>
                <c:pt idx="26">
                  <c:v>971481.61239478132</c:v>
                </c:pt>
                <c:pt idx="27">
                  <c:v>986542.09278430953</c:v>
                </c:pt>
                <c:pt idx="28">
                  <c:v>997048.07666855142</c:v>
                </c:pt>
                <c:pt idx="29">
                  <c:v>993993.79078692256</c:v>
                </c:pt>
                <c:pt idx="30">
                  <c:v>983231.96267778066</c:v>
                </c:pt>
                <c:pt idx="31">
                  <c:v>970610.02976970014</c:v>
                </c:pt>
                <c:pt idx="32">
                  <c:v>995364.42247927922</c:v>
                </c:pt>
                <c:pt idx="33">
                  <c:v>993323.84520650341</c:v>
                </c:pt>
                <c:pt idx="34">
                  <c:v>969580.53267415473</c:v>
                </c:pt>
                <c:pt idx="35">
                  <c:v>934848.7983861831</c:v>
                </c:pt>
                <c:pt idx="36">
                  <c:v>943630.34078463691</c:v>
                </c:pt>
                <c:pt idx="37">
                  <c:v>984288.27235495392</c:v>
                </c:pt>
                <c:pt idx="38">
                  <c:v>1007230.863033253</c:v>
                </c:pt>
                <c:pt idx="39">
                  <c:v>1015504.9720183414</c:v>
                </c:pt>
                <c:pt idx="40">
                  <c:v>1016384.3282411058</c:v>
                </c:pt>
                <c:pt idx="41">
                  <c:v>1002663.1132281682</c:v>
                </c:pt>
                <c:pt idx="42">
                  <c:v>981949.5190037936</c:v>
                </c:pt>
                <c:pt idx="43">
                  <c:v>962353.0570051478</c:v>
                </c:pt>
                <c:pt idx="44">
                  <c:v>986290.63282969175</c:v>
                </c:pt>
                <c:pt idx="45">
                  <c:v>987304.4110376233</c:v>
                </c:pt>
                <c:pt idx="46">
                  <c:v>969376.69368566002</c:v>
                </c:pt>
                <c:pt idx="47">
                  <c:v>942119.75725700834</c:v>
                </c:pt>
                <c:pt idx="48">
                  <c:v>956965.06739033316</c:v>
                </c:pt>
                <c:pt idx="49">
                  <c:v>1002360.7766397495</c:v>
                </c:pt>
                <c:pt idx="50">
                  <c:v>1031042.1158530145</c:v>
                </c:pt>
                <c:pt idx="51">
                  <c:v>1043888.5182069057</c:v>
                </c:pt>
                <c:pt idx="52">
                  <c:v>1050362.8951690651</c:v>
                </c:pt>
                <c:pt idx="53">
                  <c:v>1043475.566149111</c:v>
                </c:pt>
                <c:pt idx="54">
                  <c:v>1029295.6052760541</c:v>
                </c:pt>
                <c:pt idx="55">
                  <c:v>1013830.0613630241</c:v>
                </c:pt>
                <c:pt idx="56">
                  <c:v>1039593.579116353</c:v>
                </c:pt>
                <c:pt idx="57">
                  <c:v>1036967.7251430064</c:v>
                </c:pt>
                <c:pt idx="58">
                  <c:v>1012807.6389395469</c:v>
                </c:pt>
                <c:pt idx="59">
                  <c:v>979190.96995367692</c:v>
                </c:pt>
                <c:pt idx="60">
                  <c:v>991577.09112766408</c:v>
                </c:pt>
                <c:pt idx="61">
                  <c:v>1038590.1541619891</c:v>
                </c:pt>
                <c:pt idx="62">
                  <c:v>1067446.7365116579</c:v>
                </c:pt>
                <c:pt idx="63">
                  <c:v>1080368.7704672872</c:v>
                </c:pt>
                <c:pt idx="64">
                  <c:v>1086962.8176517829</c:v>
                </c:pt>
                <c:pt idx="65">
                  <c:v>1079730.224928217</c:v>
                </c:pt>
                <c:pt idx="66">
                  <c:v>1064954.349182599</c:v>
                </c:pt>
                <c:pt idx="67">
                  <c:v>1048851.9119742096</c:v>
                </c:pt>
                <c:pt idx="68">
                  <c:v>1075402.3255985097</c:v>
                </c:pt>
                <c:pt idx="69">
                  <c:v>1072583.7914272377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0E-4794-BFB2-CBC026ABE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393375"/>
        <c:axId val="587383807"/>
      </c:lineChart>
      <c:catAx>
        <c:axId val="587393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83807"/>
        <c:crosses val="autoZero"/>
        <c:auto val="1"/>
        <c:lblAlgn val="ctr"/>
        <c:lblOffset val="100"/>
        <c:noMultiLvlLbl val="0"/>
      </c:catAx>
      <c:valAx>
        <c:axId val="58738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9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Simple Exponential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MA!$B$2</c:f>
              <c:strCache>
                <c:ptCount val="1"/>
                <c:pt idx="0">
                  <c:v>Median Sale Price</c:v>
                </c:pt>
              </c:strCache>
            </c:strRef>
          </c:tx>
          <c:marker>
            <c:symbol val="none"/>
          </c:marker>
          <c:val>
            <c:numRef>
              <c:f>MA!$B$3:$B$51</c:f>
              <c:numCache>
                <c:formatCode>_("$"* #,##0.00_);_("$"* \(#,##0.00\);_("$"* "-"??_);_(@_)</c:formatCode>
                <c:ptCount val="49"/>
                <c:pt idx="0">
                  <c:v>809000</c:v>
                </c:pt>
                <c:pt idx="1">
                  <c:v>885000</c:v>
                </c:pt>
                <c:pt idx="2">
                  <c:v>899000</c:v>
                </c:pt>
                <c:pt idx="3">
                  <c:v>939000</c:v>
                </c:pt>
                <c:pt idx="4">
                  <c:v>949000</c:v>
                </c:pt>
                <c:pt idx="5">
                  <c:v>920000</c:v>
                </c:pt>
                <c:pt idx="6">
                  <c:v>895000</c:v>
                </c:pt>
                <c:pt idx="7">
                  <c:v>869000</c:v>
                </c:pt>
                <c:pt idx="8">
                  <c:v>899000</c:v>
                </c:pt>
                <c:pt idx="9">
                  <c:v>895000</c:v>
                </c:pt>
                <c:pt idx="10">
                  <c:v>875000</c:v>
                </c:pt>
                <c:pt idx="11">
                  <c:v>848444</c:v>
                </c:pt>
                <c:pt idx="12">
                  <c:v>849000</c:v>
                </c:pt>
                <c:pt idx="13">
                  <c:v>889900</c:v>
                </c:pt>
                <c:pt idx="14">
                  <c:v>915000</c:v>
                </c:pt>
                <c:pt idx="15">
                  <c:v>929888</c:v>
                </c:pt>
                <c:pt idx="16">
                  <c:v>948888</c:v>
                </c:pt>
                <c:pt idx="17">
                  <c:v>925000</c:v>
                </c:pt>
                <c:pt idx="18">
                  <c:v>895000</c:v>
                </c:pt>
                <c:pt idx="19">
                  <c:v>879000</c:v>
                </c:pt>
                <c:pt idx="20">
                  <c:v>930000</c:v>
                </c:pt>
                <c:pt idx="21">
                  <c:v>925000</c:v>
                </c:pt>
                <c:pt idx="22">
                  <c:v>899000</c:v>
                </c:pt>
                <c:pt idx="23">
                  <c:v>896944</c:v>
                </c:pt>
                <c:pt idx="24">
                  <c:v>895000</c:v>
                </c:pt>
                <c:pt idx="25">
                  <c:v>949000</c:v>
                </c:pt>
                <c:pt idx="26">
                  <c:v>965000</c:v>
                </c:pt>
                <c:pt idx="27">
                  <c:v>949800</c:v>
                </c:pt>
                <c:pt idx="28">
                  <c:v>995000</c:v>
                </c:pt>
                <c:pt idx="29">
                  <c:v>999000</c:v>
                </c:pt>
                <c:pt idx="30">
                  <c:v>998000</c:v>
                </c:pt>
                <c:pt idx="31">
                  <c:v>998000</c:v>
                </c:pt>
                <c:pt idx="32">
                  <c:v>998500</c:v>
                </c:pt>
                <c:pt idx="33">
                  <c:v>998000</c:v>
                </c:pt>
                <c:pt idx="34">
                  <c:v>995000</c:v>
                </c:pt>
                <c:pt idx="35">
                  <c:v>950000</c:v>
                </c:pt>
                <c:pt idx="36">
                  <c:v>975000</c:v>
                </c:pt>
                <c:pt idx="37">
                  <c:v>989000</c:v>
                </c:pt>
                <c:pt idx="38">
                  <c:v>995000</c:v>
                </c:pt>
                <c:pt idx="39">
                  <c:v>999000</c:v>
                </c:pt>
                <c:pt idx="40">
                  <c:v>999000</c:v>
                </c:pt>
                <c:pt idx="41">
                  <c:v>998000</c:v>
                </c:pt>
                <c:pt idx="42">
                  <c:v>990000</c:v>
                </c:pt>
                <c:pt idx="43">
                  <c:v>975000</c:v>
                </c:pt>
                <c:pt idx="44">
                  <c:v>985000</c:v>
                </c:pt>
                <c:pt idx="45">
                  <c:v>987000</c:v>
                </c:pt>
                <c:pt idx="46">
                  <c:v>949000</c:v>
                </c:pt>
                <c:pt idx="47">
                  <c:v>899000</c:v>
                </c:pt>
                <c:pt idx="48">
                  <c:v>925000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5E8-4345-A28D-0A06144A398B}"/>
            </c:ext>
          </c:extLst>
        </c:ser>
        <c:ser>
          <c:idx val="3"/>
          <c:order val="1"/>
          <c:tx>
            <c:strRef>
              <c:f>MA!$C$2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val>
            <c:numRef>
              <c:f>MA!$C$3:$C$51</c:f>
              <c:numCache>
                <c:formatCode>General</c:formatCode>
                <c:ptCount val="49"/>
                <c:pt idx="13">
                  <c:v>849000</c:v>
                </c:pt>
                <c:pt idx="14">
                  <c:v>889900</c:v>
                </c:pt>
                <c:pt idx="15">
                  <c:v>915000</c:v>
                </c:pt>
                <c:pt idx="16">
                  <c:v>929888</c:v>
                </c:pt>
                <c:pt idx="17">
                  <c:v>948888</c:v>
                </c:pt>
                <c:pt idx="18">
                  <c:v>925000</c:v>
                </c:pt>
                <c:pt idx="19">
                  <c:v>895000</c:v>
                </c:pt>
                <c:pt idx="20">
                  <c:v>879000</c:v>
                </c:pt>
                <c:pt idx="21">
                  <c:v>930000</c:v>
                </c:pt>
                <c:pt idx="22">
                  <c:v>925000</c:v>
                </c:pt>
                <c:pt idx="23">
                  <c:v>899000</c:v>
                </c:pt>
                <c:pt idx="24">
                  <c:v>896944</c:v>
                </c:pt>
                <c:pt idx="25">
                  <c:v>895000</c:v>
                </c:pt>
                <c:pt idx="26">
                  <c:v>949000</c:v>
                </c:pt>
                <c:pt idx="27">
                  <c:v>965000</c:v>
                </c:pt>
                <c:pt idx="28">
                  <c:v>949800</c:v>
                </c:pt>
                <c:pt idx="29">
                  <c:v>995000</c:v>
                </c:pt>
                <c:pt idx="30">
                  <c:v>999000</c:v>
                </c:pt>
                <c:pt idx="31">
                  <c:v>998000</c:v>
                </c:pt>
                <c:pt idx="32">
                  <c:v>998000</c:v>
                </c:pt>
                <c:pt idx="33">
                  <c:v>998500</c:v>
                </c:pt>
                <c:pt idx="34">
                  <c:v>998000</c:v>
                </c:pt>
                <c:pt idx="35">
                  <c:v>995000</c:v>
                </c:pt>
                <c:pt idx="36">
                  <c:v>950000</c:v>
                </c:pt>
                <c:pt idx="37">
                  <c:v>975000</c:v>
                </c:pt>
                <c:pt idx="38">
                  <c:v>989000</c:v>
                </c:pt>
                <c:pt idx="39">
                  <c:v>995000</c:v>
                </c:pt>
                <c:pt idx="40">
                  <c:v>999000</c:v>
                </c:pt>
                <c:pt idx="41">
                  <c:v>999000</c:v>
                </c:pt>
                <c:pt idx="42">
                  <c:v>998000</c:v>
                </c:pt>
                <c:pt idx="43">
                  <c:v>990000</c:v>
                </c:pt>
                <c:pt idx="44">
                  <c:v>975000</c:v>
                </c:pt>
                <c:pt idx="45">
                  <c:v>985000</c:v>
                </c:pt>
                <c:pt idx="46">
                  <c:v>987000</c:v>
                </c:pt>
                <c:pt idx="47">
                  <c:v>949000</c:v>
                </c:pt>
                <c:pt idx="48">
                  <c:v>899000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5E8-4345-A28D-0A06144A398B}"/>
            </c:ext>
          </c:extLst>
        </c:ser>
        <c:ser>
          <c:idx val="0"/>
          <c:order val="2"/>
          <c:tx>
            <c:strRef>
              <c:f>simp_exp!$C$2</c:f>
              <c:strCache>
                <c:ptCount val="1"/>
                <c:pt idx="0">
                  <c:v>Median Sale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simp_exp!$C$3:$C$51</c:f>
              <c:numCache>
                <c:formatCode>_("$"* #,##0.00_);_("$"* \(#,##0.00\);_("$"* "-"??_);_(@_)</c:formatCode>
                <c:ptCount val="49"/>
                <c:pt idx="0">
                  <c:v>809000</c:v>
                </c:pt>
                <c:pt idx="1">
                  <c:v>885000</c:v>
                </c:pt>
                <c:pt idx="2">
                  <c:v>899000</c:v>
                </c:pt>
                <c:pt idx="3">
                  <c:v>939000</c:v>
                </c:pt>
                <c:pt idx="4">
                  <c:v>949000</c:v>
                </c:pt>
                <c:pt idx="5">
                  <c:v>920000</c:v>
                </c:pt>
                <c:pt idx="6">
                  <c:v>895000</c:v>
                </c:pt>
                <c:pt idx="7">
                  <c:v>869000</c:v>
                </c:pt>
                <c:pt idx="8">
                  <c:v>899000</c:v>
                </c:pt>
                <c:pt idx="9">
                  <c:v>895000</c:v>
                </c:pt>
                <c:pt idx="10">
                  <c:v>875000</c:v>
                </c:pt>
                <c:pt idx="11">
                  <c:v>848444</c:v>
                </c:pt>
                <c:pt idx="12">
                  <c:v>849000</c:v>
                </c:pt>
                <c:pt idx="13">
                  <c:v>889900</c:v>
                </c:pt>
                <c:pt idx="14">
                  <c:v>915000</c:v>
                </c:pt>
                <c:pt idx="15">
                  <c:v>929888</c:v>
                </c:pt>
                <c:pt idx="16">
                  <c:v>948888</c:v>
                </c:pt>
                <c:pt idx="17">
                  <c:v>925000</c:v>
                </c:pt>
                <c:pt idx="18">
                  <c:v>895000</c:v>
                </c:pt>
                <c:pt idx="19">
                  <c:v>879000</c:v>
                </c:pt>
                <c:pt idx="20">
                  <c:v>930000</c:v>
                </c:pt>
                <c:pt idx="21">
                  <c:v>925000</c:v>
                </c:pt>
                <c:pt idx="22">
                  <c:v>899000</c:v>
                </c:pt>
                <c:pt idx="23">
                  <c:v>896944</c:v>
                </c:pt>
                <c:pt idx="24">
                  <c:v>895000</c:v>
                </c:pt>
                <c:pt idx="25">
                  <c:v>949000</c:v>
                </c:pt>
                <c:pt idx="26">
                  <c:v>965000</c:v>
                </c:pt>
                <c:pt idx="27">
                  <c:v>949800</c:v>
                </c:pt>
                <c:pt idx="28">
                  <c:v>995000</c:v>
                </c:pt>
                <c:pt idx="29">
                  <c:v>999000</c:v>
                </c:pt>
                <c:pt idx="30">
                  <c:v>998000</c:v>
                </c:pt>
                <c:pt idx="31">
                  <c:v>998000</c:v>
                </c:pt>
                <c:pt idx="32">
                  <c:v>998500</c:v>
                </c:pt>
                <c:pt idx="33">
                  <c:v>998000</c:v>
                </c:pt>
                <c:pt idx="34">
                  <c:v>995000</c:v>
                </c:pt>
                <c:pt idx="35">
                  <c:v>950000</c:v>
                </c:pt>
                <c:pt idx="36">
                  <c:v>975000</c:v>
                </c:pt>
                <c:pt idx="37">
                  <c:v>989000</c:v>
                </c:pt>
                <c:pt idx="38">
                  <c:v>995000</c:v>
                </c:pt>
                <c:pt idx="39">
                  <c:v>999000</c:v>
                </c:pt>
                <c:pt idx="40">
                  <c:v>999000</c:v>
                </c:pt>
                <c:pt idx="41">
                  <c:v>998000</c:v>
                </c:pt>
                <c:pt idx="42">
                  <c:v>990000</c:v>
                </c:pt>
                <c:pt idx="43">
                  <c:v>975000</c:v>
                </c:pt>
                <c:pt idx="44">
                  <c:v>985000</c:v>
                </c:pt>
                <c:pt idx="45">
                  <c:v>987000</c:v>
                </c:pt>
                <c:pt idx="46">
                  <c:v>949000</c:v>
                </c:pt>
                <c:pt idx="47">
                  <c:v>899000</c:v>
                </c:pt>
                <c:pt idx="48">
                  <c:v>925000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E8-4345-A28D-0A06144A398B}"/>
            </c:ext>
          </c:extLst>
        </c:ser>
        <c:ser>
          <c:idx val="1"/>
          <c:order val="3"/>
          <c:tx>
            <c:strRef>
              <c:f>simp_exp!$D$2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simp_exp!$D$3:$D$51</c:f>
              <c:numCache>
                <c:formatCode>0.00</c:formatCode>
                <c:ptCount val="49"/>
                <c:pt idx="1">
                  <c:v>809000</c:v>
                </c:pt>
                <c:pt idx="2">
                  <c:v>877400</c:v>
                </c:pt>
                <c:pt idx="3">
                  <c:v>896840</c:v>
                </c:pt>
                <c:pt idx="4">
                  <c:v>934784</c:v>
                </c:pt>
                <c:pt idx="5">
                  <c:v>947578.4</c:v>
                </c:pt>
                <c:pt idx="6">
                  <c:v>922757.84</c:v>
                </c:pt>
                <c:pt idx="7">
                  <c:v>897775.78399999999</c:v>
                </c:pt>
                <c:pt idx="8">
                  <c:v>871877.5784</c:v>
                </c:pt>
                <c:pt idx="9">
                  <c:v>896287.75783999998</c:v>
                </c:pt>
                <c:pt idx="10">
                  <c:v>895128.77578399994</c:v>
                </c:pt>
                <c:pt idx="11">
                  <c:v>877012.87757839996</c:v>
                </c:pt>
                <c:pt idx="12">
                  <c:v>851300.88775783998</c:v>
                </c:pt>
                <c:pt idx="13">
                  <c:v>849230.08877578401</c:v>
                </c:pt>
                <c:pt idx="14">
                  <c:v>885833.00887757842</c:v>
                </c:pt>
                <c:pt idx="15">
                  <c:v>912083.3008877578</c:v>
                </c:pt>
                <c:pt idx="16">
                  <c:v>928107.53008877579</c:v>
                </c:pt>
                <c:pt idx="17">
                  <c:v>946809.95300887758</c:v>
                </c:pt>
                <c:pt idx="18">
                  <c:v>927180.99530088773</c:v>
                </c:pt>
                <c:pt idx="19">
                  <c:v>898218.09953008872</c:v>
                </c:pt>
                <c:pt idx="20">
                  <c:v>880921.80995300889</c:v>
                </c:pt>
                <c:pt idx="21">
                  <c:v>925092.18099530088</c:v>
                </c:pt>
                <c:pt idx="22">
                  <c:v>925009.21809953009</c:v>
                </c:pt>
                <c:pt idx="23">
                  <c:v>901600.92180995294</c:v>
                </c:pt>
                <c:pt idx="24">
                  <c:v>897409.69218099525</c:v>
                </c:pt>
                <c:pt idx="25">
                  <c:v>895240.96921809949</c:v>
                </c:pt>
                <c:pt idx="26">
                  <c:v>943624.09692180995</c:v>
                </c:pt>
                <c:pt idx="27">
                  <c:v>962862.40969218093</c:v>
                </c:pt>
                <c:pt idx="28">
                  <c:v>951106.24096921808</c:v>
                </c:pt>
                <c:pt idx="29">
                  <c:v>990610.62409692176</c:v>
                </c:pt>
                <c:pt idx="30">
                  <c:v>998161.06240969221</c:v>
                </c:pt>
                <c:pt idx="31">
                  <c:v>998016.10624096915</c:v>
                </c:pt>
                <c:pt idx="32">
                  <c:v>998001.61062409694</c:v>
                </c:pt>
                <c:pt idx="33">
                  <c:v>998450.16106240964</c:v>
                </c:pt>
                <c:pt idx="34">
                  <c:v>998045.01610624092</c:v>
                </c:pt>
                <c:pt idx="35">
                  <c:v>995304.50161062402</c:v>
                </c:pt>
                <c:pt idx="36">
                  <c:v>954530.45016106241</c:v>
                </c:pt>
                <c:pt idx="37">
                  <c:v>972953.04501610622</c:v>
                </c:pt>
                <c:pt idx="38">
                  <c:v>987395.30450161058</c:v>
                </c:pt>
                <c:pt idx="39">
                  <c:v>994239.53045016108</c:v>
                </c:pt>
                <c:pt idx="40">
                  <c:v>998523.95304501604</c:v>
                </c:pt>
                <c:pt idx="41">
                  <c:v>998952.39530450152</c:v>
                </c:pt>
                <c:pt idx="42">
                  <c:v>998095.23953045008</c:v>
                </c:pt>
                <c:pt idx="43">
                  <c:v>990809.52395304502</c:v>
                </c:pt>
                <c:pt idx="44">
                  <c:v>976580.95239530446</c:v>
                </c:pt>
                <c:pt idx="45">
                  <c:v>984158.09523953043</c:v>
                </c:pt>
                <c:pt idx="46">
                  <c:v>986715.80952395301</c:v>
                </c:pt>
                <c:pt idx="47">
                  <c:v>952771.58095239522</c:v>
                </c:pt>
                <c:pt idx="48">
                  <c:v>904377.15809523955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E8-4345-A28D-0A06144A3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495679"/>
        <c:axId val="321503999"/>
      </c:lineChart>
      <c:catAx>
        <c:axId val="321495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03999"/>
        <c:crosses val="autoZero"/>
        <c:auto val="1"/>
        <c:lblAlgn val="ctr"/>
        <c:lblOffset val="100"/>
        <c:noMultiLvlLbl val="0"/>
      </c:catAx>
      <c:valAx>
        <c:axId val="32150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49567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MA!$B$2</c:f>
              <c:strCache>
                <c:ptCount val="1"/>
                <c:pt idx="0">
                  <c:v>Median Sale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MA!$B$3:$B$51</c:f>
              <c:numCache>
                <c:formatCode>_("$"* #,##0.00_);_("$"* \(#,##0.00\);_("$"* "-"??_);_(@_)</c:formatCode>
                <c:ptCount val="49"/>
                <c:pt idx="0">
                  <c:v>809000</c:v>
                </c:pt>
                <c:pt idx="1">
                  <c:v>885000</c:v>
                </c:pt>
                <c:pt idx="2">
                  <c:v>899000</c:v>
                </c:pt>
                <c:pt idx="3">
                  <c:v>939000</c:v>
                </c:pt>
                <c:pt idx="4">
                  <c:v>949000</c:v>
                </c:pt>
                <c:pt idx="5">
                  <c:v>920000</c:v>
                </c:pt>
                <c:pt idx="6">
                  <c:v>895000</c:v>
                </c:pt>
                <c:pt idx="7">
                  <c:v>869000</c:v>
                </c:pt>
                <c:pt idx="8">
                  <c:v>899000</c:v>
                </c:pt>
                <c:pt idx="9">
                  <c:v>895000</c:v>
                </c:pt>
                <c:pt idx="10">
                  <c:v>875000</c:v>
                </c:pt>
                <c:pt idx="11">
                  <c:v>848444</c:v>
                </c:pt>
                <c:pt idx="12">
                  <c:v>849000</c:v>
                </c:pt>
                <c:pt idx="13">
                  <c:v>889900</c:v>
                </c:pt>
                <c:pt idx="14">
                  <c:v>915000</c:v>
                </c:pt>
                <c:pt idx="15">
                  <c:v>929888</c:v>
                </c:pt>
                <c:pt idx="16">
                  <c:v>948888</c:v>
                </c:pt>
                <c:pt idx="17">
                  <c:v>925000</c:v>
                </c:pt>
                <c:pt idx="18">
                  <c:v>895000</c:v>
                </c:pt>
                <c:pt idx="19">
                  <c:v>879000</c:v>
                </c:pt>
                <c:pt idx="20">
                  <c:v>930000</c:v>
                </c:pt>
                <c:pt idx="21">
                  <c:v>925000</c:v>
                </c:pt>
                <c:pt idx="22">
                  <c:v>899000</c:v>
                </c:pt>
                <c:pt idx="23">
                  <c:v>896944</c:v>
                </c:pt>
                <c:pt idx="24">
                  <c:v>895000</c:v>
                </c:pt>
                <c:pt idx="25">
                  <c:v>949000</c:v>
                </c:pt>
                <c:pt idx="26">
                  <c:v>965000</c:v>
                </c:pt>
                <c:pt idx="27">
                  <c:v>949800</c:v>
                </c:pt>
                <c:pt idx="28">
                  <c:v>995000</c:v>
                </c:pt>
                <c:pt idx="29">
                  <c:v>999000</c:v>
                </c:pt>
                <c:pt idx="30">
                  <c:v>998000</c:v>
                </c:pt>
                <c:pt idx="31">
                  <c:v>998000</c:v>
                </c:pt>
                <c:pt idx="32">
                  <c:v>998500</c:v>
                </c:pt>
                <c:pt idx="33">
                  <c:v>998000</c:v>
                </c:pt>
                <c:pt idx="34">
                  <c:v>995000</c:v>
                </c:pt>
                <c:pt idx="35">
                  <c:v>950000</c:v>
                </c:pt>
                <c:pt idx="36">
                  <c:v>975000</c:v>
                </c:pt>
                <c:pt idx="37">
                  <c:v>989000</c:v>
                </c:pt>
                <c:pt idx="38">
                  <c:v>995000</c:v>
                </c:pt>
                <c:pt idx="39">
                  <c:v>999000</c:v>
                </c:pt>
                <c:pt idx="40">
                  <c:v>999000</c:v>
                </c:pt>
                <c:pt idx="41">
                  <c:v>998000</c:v>
                </c:pt>
                <c:pt idx="42">
                  <c:v>990000</c:v>
                </c:pt>
                <c:pt idx="43">
                  <c:v>975000</c:v>
                </c:pt>
                <c:pt idx="44">
                  <c:v>985000</c:v>
                </c:pt>
                <c:pt idx="45">
                  <c:v>987000</c:v>
                </c:pt>
                <c:pt idx="46">
                  <c:v>949000</c:v>
                </c:pt>
                <c:pt idx="47">
                  <c:v>899000</c:v>
                </c:pt>
                <c:pt idx="48">
                  <c:v>925000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7A-4684-8CC1-F4C83773CC1A}"/>
            </c:ext>
          </c:extLst>
        </c:ser>
        <c:ser>
          <c:idx val="1"/>
          <c:order val="1"/>
          <c:tx>
            <c:strRef>
              <c:f>MA!$C$2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MA!$C$3:$C$51</c:f>
              <c:numCache>
                <c:formatCode>General</c:formatCode>
                <c:ptCount val="49"/>
                <c:pt idx="13">
                  <c:v>849000</c:v>
                </c:pt>
                <c:pt idx="14">
                  <c:v>889900</c:v>
                </c:pt>
                <c:pt idx="15">
                  <c:v>915000</c:v>
                </c:pt>
                <c:pt idx="16">
                  <c:v>929888</c:v>
                </c:pt>
                <c:pt idx="17">
                  <c:v>948888</c:v>
                </c:pt>
                <c:pt idx="18">
                  <c:v>925000</c:v>
                </c:pt>
                <c:pt idx="19">
                  <c:v>895000</c:v>
                </c:pt>
                <c:pt idx="20">
                  <c:v>879000</c:v>
                </c:pt>
                <c:pt idx="21">
                  <c:v>930000</c:v>
                </c:pt>
                <c:pt idx="22">
                  <c:v>925000</c:v>
                </c:pt>
                <c:pt idx="23">
                  <c:v>899000</c:v>
                </c:pt>
                <c:pt idx="24">
                  <c:v>896944</c:v>
                </c:pt>
                <c:pt idx="25">
                  <c:v>895000</c:v>
                </c:pt>
                <c:pt idx="26">
                  <c:v>949000</c:v>
                </c:pt>
                <c:pt idx="27">
                  <c:v>965000</c:v>
                </c:pt>
                <c:pt idx="28">
                  <c:v>949800</c:v>
                </c:pt>
                <c:pt idx="29">
                  <c:v>995000</c:v>
                </c:pt>
                <c:pt idx="30">
                  <c:v>999000</c:v>
                </c:pt>
                <c:pt idx="31">
                  <c:v>998000</c:v>
                </c:pt>
                <c:pt idx="32">
                  <c:v>998000</c:v>
                </c:pt>
                <c:pt idx="33">
                  <c:v>998500</c:v>
                </c:pt>
                <c:pt idx="34">
                  <c:v>998000</c:v>
                </c:pt>
                <c:pt idx="35">
                  <c:v>995000</c:v>
                </c:pt>
                <c:pt idx="36">
                  <c:v>950000</c:v>
                </c:pt>
                <c:pt idx="37">
                  <c:v>975000</c:v>
                </c:pt>
                <c:pt idx="38">
                  <c:v>989000</c:v>
                </c:pt>
                <c:pt idx="39">
                  <c:v>995000</c:v>
                </c:pt>
                <c:pt idx="40">
                  <c:v>999000</c:v>
                </c:pt>
                <c:pt idx="41">
                  <c:v>999000</c:v>
                </c:pt>
                <c:pt idx="42">
                  <c:v>998000</c:v>
                </c:pt>
                <c:pt idx="43">
                  <c:v>990000</c:v>
                </c:pt>
                <c:pt idx="44">
                  <c:v>975000</c:v>
                </c:pt>
                <c:pt idx="45">
                  <c:v>985000</c:v>
                </c:pt>
                <c:pt idx="46">
                  <c:v>987000</c:v>
                </c:pt>
                <c:pt idx="47">
                  <c:v>949000</c:v>
                </c:pt>
                <c:pt idx="48">
                  <c:v>899000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7A-4684-8CC1-F4C83773C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382783"/>
        <c:axId val="541383615"/>
      </c:lineChart>
      <c:catAx>
        <c:axId val="541382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83615"/>
        <c:crosses val="autoZero"/>
        <c:auto val="1"/>
        <c:lblAlgn val="ctr"/>
        <c:lblOffset val="100"/>
        <c:noMultiLvlLbl val="0"/>
      </c:catAx>
      <c:valAx>
        <c:axId val="54138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8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Holts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Holts!$C$3</c:f>
              <c:strCache>
                <c:ptCount val="1"/>
                <c:pt idx="0">
                  <c:v>Median Sale Price</c:v>
                </c:pt>
              </c:strCache>
            </c:strRef>
          </c:tx>
          <c:marker>
            <c:symbol val="none"/>
          </c:marker>
          <c:val>
            <c:numRef>
              <c:f>Holts!$C$4:$C$52</c:f>
              <c:numCache>
                <c:formatCode>_("$"* #,##0.00_);_("$"* \(#,##0.00\);_("$"* "-"??_);_(@_)</c:formatCode>
                <c:ptCount val="49"/>
                <c:pt idx="0">
                  <c:v>809000</c:v>
                </c:pt>
                <c:pt idx="1">
                  <c:v>885000</c:v>
                </c:pt>
                <c:pt idx="2">
                  <c:v>899000</c:v>
                </c:pt>
                <c:pt idx="3">
                  <c:v>939000</c:v>
                </c:pt>
                <c:pt idx="4">
                  <c:v>949000</c:v>
                </c:pt>
                <c:pt idx="5">
                  <c:v>920000</c:v>
                </c:pt>
                <c:pt idx="6">
                  <c:v>895000</c:v>
                </c:pt>
                <c:pt idx="7">
                  <c:v>869000</c:v>
                </c:pt>
                <c:pt idx="8">
                  <c:v>899000</c:v>
                </c:pt>
                <c:pt idx="9">
                  <c:v>895000</c:v>
                </c:pt>
                <c:pt idx="10">
                  <c:v>875000</c:v>
                </c:pt>
                <c:pt idx="11">
                  <c:v>848444</c:v>
                </c:pt>
                <c:pt idx="12">
                  <c:v>849000</c:v>
                </c:pt>
                <c:pt idx="13">
                  <c:v>889900</c:v>
                </c:pt>
                <c:pt idx="14">
                  <c:v>915000</c:v>
                </c:pt>
                <c:pt idx="15">
                  <c:v>929888</c:v>
                </c:pt>
                <c:pt idx="16">
                  <c:v>948888</c:v>
                </c:pt>
                <c:pt idx="17">
                  <c:v>925000</c:v>
                </c:pt>
                <c:pt idx="18">
                  <c:v>895000</c:v>
                </c:pt>
                <c:pt idx="19">
                  <c:v>879000</c:v>
                </c:pt>
                <c:pt idx="20">
                  <c:v>930000</c:v>
                </c:pt>
                <c:pt idx="21">
                  <c:v>925000</c:v>
                </c:pt>
                <c:pt idx="22">
                  <c:v>899000</c:v>
                </c:pt>
                <c:pt idx="23">
                  <c:v>896944</c:v>
                </c:pt>
                <c:pt idx="24">
                  <c:v>895000</c:v>
                </c:pt>
                <c:pt idx="25">
                  <c:v>949000</c:v>
                </c:pt>
                <c:pt idx="26">
                  <c:v>965000</c:v>
                </c:pt>
                <c:pt idx="27">
                  <c:v>949800</c:v>
                </c:pt>
                <c:pt idx="28">
                  <c:v>995000</c:v>
                </c:pt>
                <c:pt idx="29">
                  <c:v>999000</c:v>
                </c:pt>
                <c:pt idx="30">
                  <c:v>998000</c:v>
                </c:pt>
                <c:pt idx="31">
                  <c:v>998000</c:v>
                </c:pt>
                <c:pt idx="32">
                  <c:v>998500</c:v>
                </c:pt>
                <c:pt idx="33">
                  <c:v>998000</c:v>
                </c:pt>
                <c:pt idx="34">
                  <c:v>995000</c:v>
                </c:pt>
                <c:pt idx="35">
                  <c:v>950000</c:v>
                </c:pt>
                <c:pt idx="36">
                  <c:v>975000</c:v>
                </c:pt>
                <c:pt idx="37">
                  <c:v>989000</c:v>
                </c:pt>
                <c:pt idx="38">
                  <c:v>995000</c:v>
                </c:pt>
                <c:pt idx="39">
                  <c:v>999000</c:v>
                </c:pt>
                <c:pt idx="40">
                  <c:v>999000</c:v>
                </c:pt>
                <c:pt idx="41">
                  <c:v>998000</c:v>
                </c:pt>
                <c:pt idx="42">
                  <c:v>990000</c:v>
                </c:pt>
                <c:pt idx="43">
                  <c:v>975000</c:v>
                </c:pt>
                <c:pt idx="44">
                  <c:v>985000</c:v>
                </c:pt>
                <c:pt idx="45">
                  <c:v>987000</c:v>
                </c:pt>
                <c:pt idx="46">
                  <c:v>949000</c:v>
                </c:pt>
                <c:pt idx="47">
                  <c:v>899000</c:v>
                </c:pt>
                <c:pt idx="48">
                  <c:v>925000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29-40C3-8F40-124FABC01936}"/>
            </c:ext>
          </c:extLst>
        </c:ser>
        <c:ser>
          <c:idx val="3"/>
          <c:order val="1"/>
          <c:tx>
            <c:strRef>
              <c:f>Holts!$F$3</c:f>
              <c:strCache>
                <c:ptCount val="1"/>
                <c:pt idx="0">
                  <c:v>Ht</c:v>
                </c:pt>
              </c:strCache>
            </c:strRef>
          </c:tx>
          <c:marker>
            <c:symbol val="none"/>
          </c:marker>
          <c:val>
            <c:numRef>
              <c:f>Holts!$F$4:$F$74</c:f>
              <c:numCache>
                <c:formatCode>0.00</c:formatCode>
                <c:ptCount val="71"/>
                <c:pt idx="2">
                  <c:v>890000</c:v>
                </c:pt>
                <c:pt idx="3">
                  <c:v>943010</c:v>
                </c:pt>
                <c:pt idx="4">
                  <c:v>960550.1</c:v>
                </c:pt>
                <c:pt idx="5">
                  <c:v>936064.60100000002</c:v>
                </c:pt>
                <c:pt idx="6">
                  <c:v>907060.23700999992</c:v>
                </c:pt>
                <c:pt idx="7">
                  <c:v>877424.37928009999</c:v>
                </c:pt>
                <c:pt idx="8">
                  <c:v>898362.59937190101</c:v>
                </c:pt>
                <c:pt idx="9">
                  <c:v>899613.78743760998</c:v>
                </c:pt>
                <c:pt idx="10">
                  <c:v>880963.66537479591</c:v>
                </c:pt>
                <c:pt idx="11">
                  <c:v>852861.52328478289</c:v>
                </c:pt>
                <c:pt idx="12">
                  <c:v>847764.09198015113</c:v>
                </c:pt>
                <c:pt idx="13">
                  <c:v>884225.62057147443</c:v>
                </c:pt>
                <c:pt idx="14">
                  <c:v>914653.46757917409</c:v>
                </c:pt>
                <c:pt idx="15">
                  <c:v>933385.6401978184</c:v>
                </c:pt>
                <c:pt idx="16">
                  <c:v>953383.98984187923</c:v>
                </c:pt>
                <c:pt idx="17">
                  <c:v>935189.98572051607</c:v>
                </c:pt>
                <c:pt idx="18">
                  <c:v>903303.56659353327</c:v>
                </c:pt>
                <c:pt idx="19">
                  <c:v>882267.60368741699</c:v>
                </c:pt>
                <c:pt idx="20">
                  <c:v>924329.92306493782</c:v>
                </c:pt>
                <c:pt idx="21">
                  <c:v>929136.46192684548</c:v>
                </c:pt>
                <c:pt idx="22">
                  <c:v>905394.83423962013</c:v>
                </c:pt>
                <c:pt idx="23">
                  <c:v>898254.73638933187</c:v>
                </c:pt>
                <c:pt idx="24">
                  <c:v>895488.12032926315</c:v>
                </c:pt>
                <c:pt idx="25">
                  <c:v>943592.56789362256</c:v>
                </c:pt>
                <c:pt idx="26">
                  <c:v>968149.6815396325</c:v>
                </c:pt>
                <c:pt idx="27">
                  <c:v>958081.92156566656</c:v>
                </c:pt>
                <c:pt idx="28">
                  <c:v>995641.77262735995</c:v>
                </c:pt>
                <c:pt idx="29">
                  <c:v>1007007.9981970668</c:v>
                </c:pt>
                <c:pt idx="30">
                  <c:v>1006883.9009163015</c:v>
                </c:pt>
                <c:pt idx="31">
                  <c:v>1005981.9401057579</c:v>
                </c:pt>
                <c:pt idx="32">
                  <c:v>1005623.3694151853</c:v>
                </c:pt>
                <c:pt idx="33">
                  <c:v>1004541.4090987613</c:v>
                </c:pt>
                <c:pt idx="34">
                  <c:v>1001099.4862482304</c:v>
                </c:pt>
                <c:pt idx="35">
                  <c:v>959436.34020083654</c:v>
                </c:pt>
                <c:pt idx="36">
                  <c:v>972870.75497802196</c:v>
                </c:pt>
                <c:pt idx="37">
                  <c:v>989255.82850771851</c:v>
                </c:pt>
                <c:pt idx="38">
                  <c:v>997531.3112949935</c:v>
                </c:pt>
                <c:pt idx="39">
                  <c:v>1002271.0415571716</c:v>
                </c:pt>
                <c:pt idx="40">
                  <c:v>1002810.620843244</c:v>
                </c:pt>
                <c:pt idx="41">
                  <c:v>1001621.6228959593</c:v>
                </c:pt>
                <c:pt idx="42">
                  <c:v>993886.77704059449</c:v>
                </c:pt>
                <c:pt idx="43">
                  <c:v>978543.4825214044</c:v>
                </c:pt>
                <c:pt idx="44">
                  <c:v>984340.23964255897</c:v>
                </c:pt>
                <c:pt idx="45">
                  <c:v>987679.29378684412</c:v>
                </c:pt>
                <c:pt idx="46">
                  <c:v>953932.0627604567</c:v>
                </c:pt>
                <c:pt idx="47">
                  <c:v>901693.45400937682</c:v>
                </c:pt>
                <c:pt idx="48">
                  <c:v>915127.18227342493</c:v>
                </c:pt>
                <c:pt idx="49">
                  <c:v>977299.10869522148</c:v>
                </c:pt>
                <c:pt idx="50">
                  <c:v>1045229.3815548313</c:v>
                </c:pt>
                <c:pt idx="51">
                  <c:v>1098441.7645008576</c:v>
                </c:pt>
                <c:pt idx="52">
                  <c:v>1107503.2439903829</c:v>
                </c:pt>
                <c:pt idx="53">
                  <c:v>1107284.0999802009</c:v>
                </c:pt>
                <c:pt idx="54">
                  <c:v>1052156.6165809645</c:v>
                </c:pt>
                <c:pt idx="55">
                  <c:v>1007299.7727487542</c:v>
                </c:pt>
                <c:pt idx="56">
                  <c:v>1043827.1088181454</c:v>
                </c:pt>
                <c:pt idx="57">
                  <c:v>1008345.4026314513</c:v>
                </c:pt>
                <c:pt idx="58">
                  <c:v>1007578.6371596735</c:v>
                </c:pt>
                <c:pt idx="59">
                  <c:v>1006811.8716878957</c:v>
                </c:pt>
                <c:pt idx="60">
                  <c:v>1006045.106216118</c:v>
                </c:pt>
                <c:pt idx="61">
                  <c:v>1005278.3407443402</c:v>
                </c:pt>
                <c:pt idx="62">
                  <c:v>1004511.5752725624</c:v>
                </c:pt>
                <c:pt idx="63">
                  <c:v>1003744.8098007847</c:v>
                </c:pt>
                <c:pt idx="64">
                  <c:v>1002978.0443290069</c:v>
                </c:pt>
                <c:pt idx="65">
                  <c:v>1002211.2788572292</c:v>
                </c:pt>
                <c:pt idx="66">
                  <c:v>1001444.5133854514</c:v>
                </c:pt>
                <c:pt idx="67">
                  <c:v>1000677.7479136736</c:v>
                </c:pt>
                <c:pt idx="68">
                  <c:v>999910.98244189587</c:v>
                </c:pt>
                <c:pt idx="69">
                  <c:v>999144.21697011811</c:v>
                </c:pt>
                <c:pt idx="70">
                  <c:v>998377.45149834035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29-40C3-8F40-124FABC01936}"/>
            </c:ext>
          </c:extLst>
        </c:ser>
        <c:ser>
          <c:idx val="1"/>
          <c:order val="2"/>
          <c:tx>
            <c:strRef>
              <c:f>Holts!$F$3</c:f>
              <c:strCache>
                <c:ptCount val="1"/>
                <c:pt idx="0">
                  <c:v>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Holts!$F$4:$F$74</c:f>
              <c:numCache>
                <c:formatCode>0.00</c:formatCode>
                <c:ptCount val="71"/>
                <c:pt idx="2">
                  <c:v>890000</c:v>
                </c:pt>
                <c:pt idx="3">
                  <c:v>943010</c:v>
                </c:pt>
                <c:pt idx="4">
                  <c:v>960550.1</c:v>
                </c:pt>
                <c:pt idx="5">
                  <c:v>936064.60100000002</c:v>
                </c:pt>
                <c:pt idx="6">
                  <c:v>907060.23700999992</c:v>
                </c:pt>
                <c:pt idx="7">
                  <c:v>877424.37928009999</c:v>
                </c:pt>
                <c:pt idx="8">
                  <c:v>898362.59937190101</c:v>
                </c:pt>
                <c:pt idx="9">
                  <c:v>899613.78743760998</c:v>
                </c:pt>
                <c:pt idx="10">
                  <c:v>880963.66537479591</c:v>
                </c:pt>
                <c:pt idx="11">
                  <c:v>852861.52328478289</c:v>
                </c:pt>
                <c:pt idx="12">
                  <c:v>847764.09198015113</c:v>
                </c:pt>
                <c:pt idx="13">
                  <c:v>884225.62057147443</c:v>
                </c:pt>
                <c:pt idx="14">
                  <c:v>914653.46757917409</c:v>
                </c:pt>
                <c:pt idx="15">
                  <c:v>933385.6401978184</c:v>
                </c:pt>
                <c:pt idx="16">
                  <c:v>953383.98984187923</c:v>
                </c:pt>
                <c:pt idx="17">
                  <c:v>935189.98572051607</c:v>
                </c:pt>
                <c:pt idx="18">
                  <c:v>903303.56659353327</c:v>
                </c:pt>
                <c:pt idx="19">
                  <c:v>882267.60368741699</c:v>
                </c:pt>
                <c:pt idx="20">
                  <c:v>924329.92306493782</c:v>
                </c:pt>
                <c:pt idx="21">
                  <c:v>929136.46192684548</c:v>
                </c:pt>
                <c:pt idx="22">
                  <c:v>905394.83423962013</c:v>
                </c:pt>
                <c:pt idx="23">
                  <c:v>898254.73638933187</c:v>
                </c:pt>
                <c:pt idx="24">
                  <c:v>895488.12032926315</c:v>
                </c:pt>
                <c:pt idx="25">
                  <c:v>943592.56789362256</c:v>
                </c:pt>
                <c:pt idx="26">
                  <c:v>968149.6815396325</c:v>
                </c:pt>
                <c:pt idx="27">
                  <c:v>958081.92156566656</c:v>
                </c:pt>
                <c:pt idx="28">
                  <c:v>995641.77262735995</c:v>
                </c:pt>
                <c:pt idx="29">
                  <c:v>1007007.9981970668</c:v>
                </c:pt>
                <c:pt idx="30">
                  <c:v>1006883.9009163015</c:v>
                </c:pt>
                <c:pt idx="31">
                  <c:v>1005981.9401057579</c:v>
                </c:pt>
                <c:pt idx="32">
                  <c:v>1005623.3694151853</c:v>
                </c:pt>
                <c:pt idx="33">
                  <c:v>1004541.4090987613</c:v>
                </c:pt>
                <c:pt idx="34">
                  <c:v>1001099.4862482304</c:v>
                </c:pt>
                <c:pt idx="35">
                  <c:v>959436.34020083654</c:v>
                </c:pt>
                <c:pt idx="36">
                  <c:v>972870.75497802196</c:v>
                </c:pt>
                <c:pt idx="37">
                  <c:v>989255.82850771851</c:v>
                </c:pt>
                <c:pt idx="38">
                  <c:v>997531.3112949935</c:v>
                </c:pt>
                <c:pt idx="39">
                  <c:v>1002271.0415571716</c:v>
                </c:pt>
                <c:pt idx="40">
                  <c:v>1002810.620843244</c:v>
                </c:pt>
                <c:pt idx="41">
                  <c:v>1001621.6228959593</c:v>
                </c:pt>
                <c:pt idx="42">
                  <c:v>993886.77704059449</c:v>
                </c:pt>
                <c:pt idx="43">
                  <c:v>978543.4825214044</c:v>
                </c:pt>
                <c:pt idx="44">
                  <c:v>984340.23964255897</c:v>
                </c:pt>
                <c:pt idx="45">
                  <c:v>987679.29378684412</c:v>
                </c:pt>
                <c:pt idx="46">
                  <c:v>953932.0627604567</c:v>
                </c:pt>
                <c:pt idx="47">
                  <c:v>901693.45400937682</c:v>
                </c:pt>
                <c:pt idx="48">
                  <c:v>915127.18227342493</c:v>
                </c:pt>
                <c:pt idx="49">
                  <c:v>977299.10869522148</c:v>
                </c:pt>
                <c:pt idx="50">
                  <c:v>1045229.3815548313</c:v>
                </c:pt>
                <c:pt idx="51">
                  <c:v>1098441.7645008576</c:v>
                </c:pt>
                <c:pt idx="52">
                  <c:v>1107503.2439903829</c:v>
                </c:pt>
                <c:pt idx="53">
                  <c:v>1107284.0999802009</c:v>
                </c:pt>
                <c:pt idx="54">
                  <c:v>1052156.6165809645</c:v>
                </c:pt>
                <c:pt idx="55">
                  <c:v>1007299.7727487542</c:v>
                </c:pt>
                <c:pt idx="56">
                  <c:v>1043827.1088181454</c:v>
                </c:pt>
                <c:pt idx="57">
                  <c:v>1008345.4026314513</c:v>
                </c:pt>
                <c:pt idx="58">
                  <c:v>1007578.6371596735</c:v>
                </c:pt>
                <c:pt idx="59">
                  <c:v>1006811.8716878957</c:v>
                </c:pt>
                <c:pt idx="60">
                  <c:v>1006045.106216118</c:v>
                </c:pt>
                <c:pt idx="61">
                  <c:v>1005278.3407443402</c:v>
                </c:pt>
                <c:pt idx="62">
                  <c:v>1004511.5752725624</c:v>
                </c:pt>
                <c:pt idx="63">
                  <c:v>1003744.8098007847</c:v>
                </c:pt>
                <c:pt idx="64">
                  <c:v>1002978.0443290069</c:v>
                </c:pt>
                <c:pt idx="65">
                  <c:v>1002211.2788572292</c:v>
                </c:pt>
                <c:pt idx="66">
                  <c:v>1001444.5133854514</c:v>
                </c:pt>
                <c:pt idx="67">
                  <c:v>1000677.7479136736</c:v>
                </c:pt>
                <c:pt idx="68">
                  <c:v>999910.98244189587</c:v>
                </c:pt>
                <c:pt idx="69">
                  <c:v>999144.21697011811</c:v>
                </c:pt>
                <c:pt idx="70">
                  <c:v>998377.45149834035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29-40C3-8F40-124FABC01936}"/>
            </c:ext>
          </c:extLst>
        </c:ser>
        <c:ser>
          <c:idx val="2"/>
          <c:order val="3"/>
          <c:tx>
            <c:strRef>
              <c:f>Holts!$C$3</c:f>
              <c:strCache>
                <c:ptCount val="1"/>
                <c:pt idx="0">
                  <c:v>Median Sale Price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Holts!$C$4:$C$61</c:f>
              <c:numCache>
                <c:formatCode>_("$"* #,##0.00_);_("$"* \(#,##0.00\);_("$"* "-"??_);_(@_)</c:formatCode>
                <c:ptCount val="58"/>
                <c:pt idx="0">
                  <c:v>809000</c:v>
                </c:pt>
                <c:pt idx="1">
                  <c:v>885000</c:v>
                </c:pt>
                <c:pt idx="2">
                  <c:v>899000</c:v>
                </c:pt>
                <c:pt idx="3">
                  <c:v>939000</c:v>
                </c:pt>
                <c:pt idx="4">
                  <c:v>949000</c:v>
                </c:pt>
                <c:pt idx="5">
                  <c:v>920000</c:v>
                </c:pt>
                <c:pt idx="6">
                  <c:v>895000</c:v>
                </c:pt>
                <c:pt idx="7">
                  <c:v>869000</c:v>
                </c:pt>
                <c:pt idx="8">
                  <c:v>899000</c:v>
                </c:pt>
                <c:pt idx="9">
                  <c:v>895000</c:v>
                </c:pt>
                <c:pt idx="10">
                  <c:v>875000</c:v>
                </c:pt>
                <c:pt idx="11">
                  <c:v>848444</c:v>
                </c:pt>
                <c:pt idx="12">
                  <c:v>849000</c:v>
                </c:pt>
                <c:pt idx="13">
                  <c:v>889900</c:v>
                </c:pt>
                <c:pt idx="14">
                  <c:v>915000</c:v>
                </c:pt>
                <c:pt idx="15">
                  <c:v>929888</c:v>
                </c:pt>
                <c:pt idx="16">
                  <c:v>948888</c:v>
                </c:pt>
                <c:pt idx="17">
                  <c:v>925000</c:v>
                </c:pt>
                <c:pt idx="18">
                  <c:v>895000</c:v>
                </c:pt>
                <c:pt idx="19">
                  <c:v>879000</c:v>
                </c:pt>
                <c:pt idx="20">
                  <c:v>930000</c:v>
                </c:pt>
                <c:pt idx="21">
                  <c:v>925000</c:v>
                </c:pt>
                <c:pt idx="22">
                  <c:v>899000</c:v>
                </c:pt>
                <c:pt idx="23">
                  <c:v>896944</c:v>
                </c:pt>
                <c:pt idx="24">
                  <c:v>895000</c:v>
                </c:pt>
                <c:pt idx="25">
                  <c:v>949000</c:v>
                </c:pt>
                <c:pt idx="26">
                  <c:v>965000</c:v>
                </c:pt>
                <c:pt idx="27">
                  <c:v>949800</c:v>
                </c:pt>
                <c:pt idx="28">
                  <c:v>995000</c:v>
                </c:pt>
                <c:pt idx="29">
                  <c:v>999000</c:v>
                </c:pt>
                <c:pt idx="30">
                  <c:v>998000</c:v>
                </c:pt>
                <c:pt idx="31">
                  <c:v>998000</c:v>
                </c:pt>
                <c:pt idx="32">
                  <c:v>998500</c:v>
                </c:pt>
                <c:pt idx="33">
                  <c:v>998000</c:v>
                </c:pt>
                <c:pt idx="34">
                  <c:v>995000</c:v>
                </c:pt>
                <c:pt idx="35">
                  <c:v>950000</c:v>
                </c:pt>
                <c:pt idx="36">
                  <c:v>975000</c:v>
                </c:pt>
                <c:pt idx="37">
                  <c:v>989000</c:v>
                </c:pt>
                <c:pt idx="38">
                  <c:v>995000</c:v>
                </c:pt>
                <c:pt idx="39">
                  <c:v>999000</c:v>
                </c:pt>
                <c:pt idx="40">
                  <c:v>999000</c:v>
                </c:pt>
                <c:pt idx="41">
                  <c:v>998000</c:v>
                </c:pt>
                <c:pt idx="42">
                  <c:v>990000</c:v>
                </c:pt>
                <c:pt idx="43">
                  <c:v>975000</c:v>
                </c:pt>
                <c:pt idx="44">
                  <c:v>985000</c:v>
                </c:pt>
                <c:pt idx="45">
                  <c:v>987000</c:v>
                </c:pt>
                <c:pt idx="46">
                  <c:v>949000</c:v>
                </c:pt>
                <c:pt idx="47">
                  <c:v>899000</c:v>
                </c:pt>
                <c:pt idx="48">
                  <c:v>925000</c:v>
                </c:pt>
                <c:pt idx="49">
                  <c:v>989000</c:v>
                </c:pt>
                <c:pt idx="50">
                  <c:v>1050000</c:v>
                </c:pt>
                <c:pt idx="51">
                  <c:v>1095000</c:v>
                </c:pt>
                <c:pt idx="52">
                  <c:v>1095000</c:v>
                </c:pt>
                <c:pt idx="53">
                  <c:v>1095000</c:v>
                </c:pt>
                <c:pt idx="54">
                  <c:v>1035000</c:v>
                </c:pt>
                <c:pt idx="55">
                  <c:v>999000</c:v>
                </c:pt>
                <c:pt idx="56">
                  <c:v>1049000</c:v>
                </c:pt>
                <c:pt idx="57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29-40C3-8F40-124FABC01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501919"/>
        <c:axId val="321486943"/>
      </c:lineChart>
      <c:catAx>
        <c:axId val="32150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486943"/>
        <c:crosses val="autoZero"/>
        <c:auto val="1"/>
        <c:lblAlgn val="ctr"/>
        <c:lblOffset val="100"/>
        <c:noMultiLvlLbl val="0"/>
      </c:catAx>
      <c:valAx>
        <c:axId val="32148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0191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Winters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Winters!$C$2</c:f>
              <c:strCache>
                <c:ptCount val="1"/>
                <c:pt idx="0">
                  <c:v>Median Sale Price</c:v>
                </c:pt>
              </c:strCache>
            </c:strRef>
          </c:tx>
          <c:marker>
            <c:symbol val="none"/>
          </c:marker>
          <c:val>
            <c:numRef>
              <c:f>Winters!$C$3:$C$63</c:f>
              <c:numCache>
                <c:formatCode>General</c:formatCode>
                <c:ptCount val="61"/>
                <c:pt idx="12" formatCode="_(&quot;$&quot;* #,##0.00_);_(&quot;$&quot;* \(#,##0.00\);_(&quot;$&quot;* &quot;-&quot;??_);_(@_)">
                  <c:v>809000</c:v>
                </c:pt>
                <c:pt idx="13" formatCode="_(&quot;$&quot;* #,##0.00_);_(&quot;$&quot;* \(#,##0.00\);_(&quot;$&quot;* &quot;-&quot;??_);_(@_)">
                  <c:v>885000</c:v>
                </c:pt>
                <c:pt idx="14" formatCode="_(&quot;$&quot;* #,##0.00_);_(&quot;$&quot;* \(#,##0.00\);_(&quot;$&quot;* &quot;-&quot;??_);_(@_)">
                  <c:v>899000</c:v>
                </c:pt>
                <c:pt idx="15" formatCode="_(&quot;$&quot;* #,##0.00_);_(&quot;$&quot;* \(#,##0.00\);_(&quot;$&quot;* &quot;-&quot;??_);_(@_)">
                  <c:v>939000</c:v>
                </c:pt>
                <c:pt idx="16" formatCode="_(&quot;$&quot;* #,##0.00_);_(&quot;$&quot;* \(#,##0.00\);_(&quot;$&quot;* &quot;-&quot;??_);_(@_)">
                  <c:v>949000</c:v>
                </c:pt>
                <c:pt idx="17" formatCode="_(&quot;$&quot;* #,##0.00_);_(&quot;$&quot;* \(#,##0.00\);_(&quot;$&quot;* &quot;-&quot;??_);_(@_)">
                  <c:v>920000</c:v>
                </c:pt>
                <c:pt idx="18" formatCode="_(&quot;$&quot;* #,##0.00_);_(&quot;$&quot;* \(#,##0.00\);_(&quot;$&quot;* &quot;-&quot;??_);_(@_)">
                  <c:v>895000</c:v>
                </c:pt>
                <c:pt idx="19" formatCode="_(&quot;$&quot;* #,##0.00_);_(&quot;$&quot;* \(#,##0.00\);_(&quot;$&quot;* &quot;-&quot;??_);_(@_)">
                  <c:v>869000</c:v>
                </c:pt>
                <c:pt idx="20" formatCode="_(&quot;$&quot;* #,##0.00_);_(&quot;$&quot;* \(#,##0.00\);_(&quot;$&quot;* &quot;-&quot;??_);_(@_)">
                  <c:v>899000</c:v>
                </c:pt>
                <c:pt idx="21" formatCode="_(&quot;$&quot;* #,##0.00_);_(&quot;$&quot;* \(#,##0.00\);_(&quot;$&quot;* &quot;-&quot;??_);_(@_)">
                  <c:v>895000</c:v>
                </c:pt>
                <c:pt idx="22" formatCode="_(&quot;$&quot;* #,##0.00_);_(&quot;$&quot;* \(#,##0.00\);_(&quot;$&quot;* &quot;-&quot;??_);_(@_)">
                  <c:v>875000</c:v>
                </c:pt>
                <c:pt idx="23" formatCode="_(&quot;$&quot;* #,##0.00_);_(&quot;$&quot;* \(#,##0.00\);_(&quot;$&quot;* &quot;-&quot;??_);_(@_)">
                  <c:v>848444</c:v>
                </c:pt>
                <c:pt idx="24" formatCode="_(&quot;$&quot;* #,##0.00_);_(&quot;$&quot;* \(#,##0.00\);_(&quot;$&quot;* &quot;-&quot;??_);_(@_)">
                  <c:v>849000</c:v>
                </c:pt>
                <c:pt idx="25" formatCode="_(&quot;$&quot;* #,##0.00_);_(&quot;$&quot;* \(#,##0.00\);_(&quot;$&quot;* &quot;-&quot;??_);_(@_)">
                  <c:v>889900</c:v>
                </c:pt>
                <c:pt idx="26" formatCode="_(&quot;$&quot;* #,##0.00_);_(&quot;$&quot;* \(#,##0.00\);_(&quot;$&quot;* &quot;-&quot;??_);_(@_)">
                  <c:v>915000</c:v>
                </c:pt>
                <c:pt idx="27" formatCode="_(&quot;$&quot;* #,##0.00_);_(&quot;$&quot;* \(#,##0.00\);_(&quot;$&quot;* &quot;-&quot;??_);_(@_)">
                  <c:v>929888</c:v>
                </c:pt>
                <c:pt idx="28" formatCode="_(&quot;$&quot;* #,##0.00_);_(&quot;$&quot;* \(#,##0.00\);_(&quot;$&quot;* &quot;-&quot;??_);_(@_)">
                  <c:v>948888</c:v>
                </c:pt>
                <c:pt idx="29" formatCode="_(&quot;$&quot;* #,##0.00_);_(&quot;$&quot;* \(#,##0.00\);_(&quot;$&quot;* &quot;-&quot;??_);_(@_)">
                  <c:v>925000</c:v>
                </c:pt>
                <c:pt idx="30" formatCode="_(&quot;$&quot;* #,##0.00_);_(&quot;$&quot;* \(#,##0.00\);_(&quot;$&quot;* &quot;-&quot;??_);_(@_)">
                  <c:v>895000</c:v>
                </c:pt>
                <c:pt idx="31" formatCode="_(&quot;$&quot;* #,##0.00_);_(&quot;$&quot;* \(#,##0.00\);_(&quot;$&quot;* &quot;-&quot;??_);_(@_)">
                  <c:v>879000</c:v>
                </c:pt>
                <c:pt idx="32" formatCode="_(&quot;$&quot;* #,##0.00_);_(&quot;$&quot;* \(#,##0.00\);_(&quot;$&quot;* &quot;-&quot;??_);_(@_)">
                  <c:v>930000</c:v>
                </c:pt>
                <c:pt idx="33" formatCode="_(&quot;$&quot;* #,##0.00_);_(&quot;$&quot;* \(#,##0.00\);_(&quot;$&quot;* &quot;-&quot;??_);_(@_)">
                  <c:v>925000</c:v>
                </c:pt>
                <c:pt idx="34" formatCode="_(&quot;$&quot;* #,##0.00_);_(&quot;$&quot;* \(#,##0.00\);_(&quot;$&quot;* &quot;-&quot;??_);_(@_)">
                  <c:v>899000</c:v>
                </c:pt>
                <c:pt idx="35" formatCode="_(&quot;$&quot;* #,##0.00_);_(&quot;$&quot;* \(#,##0.00\);_(&quot;$&quot;* &quot;-&quot;??_);_(@_)">
                  <c:v>896944</c:v>
                </c:pt>
                <c:pt idx="36" formatCode="_(&quot;$&quot;* #,##0.00_);_(&quot;$&quot;* \(#,##0.00\);_(&quot;$&quot;* &quot;-&quot;??_);_(@_)">
                  <c:v>895000</c:v>
                </c:pt>
                <c:pt idx="37" formatCode="_(&quot;$&quot;* #,##0.00_);_(&quot;$&quot;* \(#,##0.00\);_(&quot;$&quot;* &quot;-&quot;??_);_(@_)">
                  <c:v>949000</c:v>
                </c:pt>
                <c:pt idx="38" formatCode="_(&quot;$&quot;* #,##0.00_);_(&quot;$&quot;* \(#,##0.00\);_(&quot;$&quot;* &quot;-&quot;??_);_(@_)">
                  <c:v>965000</c:v>
                </c:pt>
                <c:pt idx="39" formatCode="_(&quot;$&quot;* #,##0.00_);_(&quot;$&quot;* \(#,##0.00\);_(&quot;$&quot;* &quot;-&quot;??_);_(@_)">
                  <c:v>949800</c:v>
                </c:pt>
                <c:pt idx="40" formatCode="_(&quot;$&quot;* #,##0.00_);_(&quot;$&quot;* \(#,##0.00\);_(&quot;$&quot;* &quot;-&quot;??_);_(@_)">
                  <c:v>995000</c:v>
                </c:pt>
                <c:pt idx="41" formatCode="_(&quot;$&quot;* #,##0.00_);_(&quot;$&quot;* \(#,##0.00\);_(&quot;$&quot;* &quot;-&quot;??_);_(@_)">
                  <c:v>999000</c:v>
                </c:pt>
                <c:pt idx="42" formatCode="_(&quot;$&quot;* #,##0.00_);_(&quot;$&quot;* \(#,##0.00\);_(&quot;$&quot;* &quot;-&quot;??_);_(@_)">
                  <c:v>998000</c:v>
                </c:pt>
                <c:pt idx="43" formatCode="_(&quot;$&quot;* #,##0.00_);_(&quot;$&quot;* \(#,##0.00\);_(&quot;$&quot;* &quot;-&quot;??_);_(@_)">
                  <c:v>998000</c:v>
                </c:pt>
                <c:pt idx="44" formatCode="_(&quot;$&quot;* #,##0.00_);_(&quot;$&quot;* \(#,##0.00\);_(&quot;$&quot;* &quot;-&quot;??_);_(@_)">
                  <c:v>998500</c:v>
                </c:pt>
                <c:pt idx="45" formatCode="_(&quot;$&quot;* #,##0.00_);_(&quot;$&quot;* \(#,##0.00\);_(&quot;$&quot;* &quot;-&quot;??_);_(@_)">
                  <c:v>998000</c:v>
                </c:pt>
                <c:pt idx="46" formatCode="_(&quot;$&quot;* #,##0.00_);_(&quot;$&quot;* \(#,##0.00\);_(&quot;$&quot;* &quot;-&quot;??_);_(@_)">
                  <c:v>995000</c:v>
                </c:pt>
                <c:pt idx="47" formatCode="_(&quot;$&quot;* #,##0.00_);_(&quot;$&quot;* \(#,##0.00\);_(&quot;$&quot;* &quot;-&quot;??_);_(@_)">
                  <c:v>950000</c:v>
                </c:pt>
                <c:pt idx="48" formatCode="_(&quot;$&quot;* #,##0.00_);_(&quot;$&quot;* \(#,##0.00\);_(&quot;$&quot;* &quot;-&quot;??_);_(@_)">
                  <c:v>975000</c:v>
                </c:pt>
                <c:pt idx="49" formatCode="_(&quot;$&quot;* #,##0.00_);_(&quot;$&quot;* \(#,##0.00\);_(&quot;$&quot;* &quot;-&quot;??_);_(@_)">
                  <c:v>989000</c:v>
                </c:pt>
                <c:pt idx="50" formatCode="_(&quot;$&quot;* #,##0.00_);_(&quot;$&quot;* \(#,##0.00\);_(&quot;$&quot;* &quot;-&quot;??_);_(@_)">
                  <c:v>995000</c:v>
                </c:pt>
                <c:pt idx="51" formatCode="_(&quot;$&quot;* #,##0.00_);_(&quot;$&quot;* \(#,##0.00\);_(&quot;$&quot;* &quot;-&quot;??_);_(@_)">
                  <c:v>999000</c:v>
                </c:pt>
                <c:pt idx="52" formatCode="_(&quot;$&quot;* #,##0.00_);_(&quot;$&quot;* \(#,##0.00\);_(&quot;$&quot;* &quot;-&quot;??_);_(@_)">
                  <c:v>999000</c:v>
                </c:pt>
                <c:pt idx="53" formatCode="_(&quot;$&quot;* #,##0.00_);_(&quot;$&quot;* \(#,##0.00\);_(&quot;$&quot;* &quot;-&quot;??_);_(@_)">
                  <c:v>998000</c:v>
                </c:pt>
                <c:pt idx="54" formatCode="_(&quot;$&quot;* #,##0.00_);_(&quot;$&quot;* \(#,##0.00\);_(&quot;$&quot;* &quot;-&quot;??_);_(@_)">
                  <c:v>990000</c:v>
                </c:pt>
                <c:pt idx="55" formatCode="_(&quot;$&quot;* #,##0.00_);_(&quot;$&quot;* \(#,##0.00\);_(&quot;$&quot;* &quot;-&quot;??_);_(@_)">
                  <c:v>975000</c:v>
                </c:pt>
                <c:pt idx="56" formatCode="_(&quot;$&quot;* #,##0.00_);_(&quot;$&quot;* \(#,##0.00\);_(&quot;$&quot;* &quot;-&quot;??_);_(@_)">
                  <c:v>985000</c:v>
                </c:pt>
                <c:pt idx="57" formatCode="_(&quot;$&quot;* #,##0.00_);_(&quot;$&quot;* \(#,##0.00\);_(&quot;$&quot;* &quot;-&quot;??_);_(@_)">
                  <c:v>987000</c:v>
                </c:pt>
                <c:pt idx="58" formatCode="_(&quot;$&quot;* #,##0.00_);_(&quot;$&quot;* \(#,##0.00\);_(&quot;$&quot;* &quot;-&quot;??_);_(@_)">
                  <c:v>949000</c:v>
                </c:pt>
                <c:pt idx="59" formatCode="_(&quot;$&quot;* #,##0.00_);_(&quot;$&quot;* \(#,##0.00\);_(&quot;$&quot;* &quot;-&quot;??_);_(@_)">
                  <c:v>899000</c:v>
                </c:pt>
                <c:pt idx="60" formatCode="_(&quot;$&quot;* #,##0.00_);_(&quot;$&quot;* \(#,##0.00\);_(&quot;$&quot;* &quot;-&quot;??_);_(@_)">
                  <c:v>925000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D1-4088-BAC7-A857075D44A0}"/>
            </c:ext>
          </c:extLst>
        </c:ser>
        <c:ser>
          <c:idx val="3"/>
          <c:order val="1"/>
          <c:tx>
            <c:strRef>
              <c:f>Winters!$G$2</c:f>
              <c:strCache>
                <c:ptCount val="1"/>
                <c:pt idx="0">
                  <c:v>Wt</c:v>
                </c:pt>
              </c:strCache>
            </c:strRef>
          </c:tx>
          <c:marker>
            <c:symbol val="none"/>
          </c:marker>
          <c:val>
            <c:numRef>
              <c:f>Winters!$G$3:$G$84</c:f>
              <c:numCache>
                <c:formatCode>General</c:formatCode>
                <c:ptCount val="82"/>
                <c:pt idx="14" formatCode="0.00">
                  <c:v>809000</c:v>
                </c:pt>
                <c:pt idx="15" formatCode="0.00">
                  <c:v>898100</c:v>
                </c:pt>
                <c:pt idx="16" formatCode="0.00">
                  <c:v>946691</c:v>
                </c:pt>
                <c:pt idx="17" formatCode="0.00">
                  <c:v>960757.90999999992</c:v>
                </c:pt>
                <c:pt idx="18" formatCode="0.00">
                  <c:v>932396.38909999991</c:v>
                </c:pt>
                <c:pt idx="19" formatCode="0.00">
                  <c:v>903694.56199099997</c:v>
                </c:pt>
                <c:pt idx="20" formatCode="0.00">
                  <c:v>874301.86870091001</c:v>
                </c:pt>
                <c:pt idx="21" formatCode="0.00">
                  <c:v>900585.43118881912</c:v>
                </c:pt>
                <c:pt idx="22" formatCode="0.00">
                  <c:v>899111.09863061621</c:v>
                </c:pt>
                <c:pt idx="23" formatCode="0.00">
                  <c:v>878793.66649804043</c:v>
                </c:pt>
                <c:pt idx="24" formatCode="0.00">
                  <c:v>850130.05329995928</c:v>
                </c:pt>
                <c:pt idx="25" formatCode="0.00">
                  <c:v>855625.5937871004</c:v>
                </c:pt>
                <c:pt idx="26" formatCode="0.00">
                  <c:v>880717.34654173348</c:v>
                </c:pt>
                <c:pt idx="27" formatCode="0.00">
                  <c:v>915738.98110347637</c:v>
                </c:pt>
                <c:pt idx="28" formatCode="0.00">
                  <c:v>934050.36917307565</c:v>
                </c:pt>
                <c:pt idx="29" formatCode="0.00">
                  <c:v>954256.00487914635</c:v>
                </c:pt>
                <c:pt idx="30" formatCode="0.00">
                  <c:v>932608.53819279443</c:v>
                </c:pt>
                <c:pt idx="31" formatCode="0.00">
                  <c:v>900052.44635213772</c:v>
                </c:pt>
                <c:pt idx="32" formatCode="0.00">
                  <c:v>881078.46833328728</c:v>
                </c:pt>
                <c:pt idx="33" formatCode="0.00">
                  <c:v>928576.91784335498</c:v>
                </c:pt>
                <c:pt idx="34" formatCode="0.00">
                  <c:v>928619.98438351485</c:v>
                </c:pt>
                <c:pt idx="35" formatCode="0.00">
                  <c:v>902681.36044900387</c:v>
                </c:pt>
                <c:pt idx="36" formatCode="0.00">
                  <c:v>898102.55541402567</c:v>
                </c:pt>
                <c:pt idx="37" formatCode="0.00">
                  <c:v>904080.01978762157</c:v>
                </c:pt>
                <c:pt idx="38" formatCode="0.00">
                  <c:v>940660.62026957201</c:v>
                </c:pt>
                <c:pt idx="39" formatCode="0.00">
                  <c:v>967991.52436280774</c:v>
                </c:pt>
                <c:pt idx="40" formatCode="0.00">
                  <c:v>955783.39325710258</c:v>
                </c:pt>
                <c:pt idx="41" formatCode="0.00">
                  <c:v>998224.82648928661</c:v>
                </c:pt>
                <c:pt idx="42" formatCode="0.00">
                  <c:v>1006988.598935824</c:v>
                </c:pt>
                <c:pt idx="43" formatCode="0.00">
                  <c:v>1006433.4144009897</c:v>
                </c:pt>
                <c:pt idx="44" formatCode="0.00">
                  <c:v>1006870.7472397276</c:v>
                </c:pt>
                <c:pt idx="45" formatCode="0.00">
                  <c:v>1004261.493569312</c:v>
                </c:pt>
                <c:pt idx="46" formatCode="0.00">
                  <c:v>1003387.0901118095</c:v>
                </c:pt>
                <c:pt idx="47" formatCode="0.00">
                  <c:v>1000529.1952678708</c:v>
                </c:pt>
                <c:pt idx="48" formatCode="0.00">
                  <c:v>955369.43548428395</c:v>
                </c:pt>
                <c:pt idx="49" formatCode="0.00">
                  <c:v>984817.44638533692</c:v>
                </c:pt>
                <c:pt idx="50" formatCode="0.00">
                  <c:v>982246.53160853242</c:v>
                </c:pt>
                <c:pt idx="51" formatCode="0.00">
                  <c:v>995739.61020721996</c:v>
                </c:pt>
                <c:pt idx="52" formatCode="0.00">
                  <c:v>1002393.1790915615</c:v>
                </c:pt>
                <c:pt idx="53" formatCode="0.00">
                  <c:v>1001247.563684037</c:v>
                </c:pt>
                <c:pt idx="54" formatCode="0.00">
                  <c:v>1001088.0824954989</c:v>
                </c:pt>
                <c:pt idx="55" formatCode="0.00">
                  <c:v>993252.05059100071</c:v>
                </c:pt>
                <c:pt idx="56" formatCode="0.00">
                  <c:v>978533.5126089328</c:v>
                </c:pt>
                <c:pt idx="57" formatCode="0.00">
                  <c:v>984363.88707175513</c:v>
                </c:pt>
                <c:pt idx="58" formatCode="0.00">
                  <c:v>987336.76244787918</c:v>
                </c:pt>
                <c:pt idx="59" formatCode="0.00">
                  <c:v>950251.32076181099</c:v>
                </c:pt>
                <c:pt idx="60" formatCode="0.00">
                  <c:v>898170.38303019037</c:v>
                </c:pt>
                <c:pt idx="61" formatCode="0.00">
                  <c:v>927096.30056857213</c:v>
                </c:pt>
                <c:pt idx="62" formatCode="0.00">
                  <c:v>975482.57632220967</c:v>
                </c:pt>
                <c:pt idx="63" formatCode="0.00">
                  <c:v>1048830.6170648136</c:v>
                </c:pt>
                <c:pt idx="64" formatCode="0.00">
                  <c:v>1102336.0510901578</c:v>
                </c:pt>
                <c:pt idx="65" formatCode="0.00">
                  <c:v>1105440.470168262</c:v>
                </c:pt>
                <c:pt idx="66" formatCode="0.00">
                  <c:v>1105978.4995061648</c:v>
                </c:pt>
                <c:pt idx="67" formatCode="0.00">
                  <c:v>1046058.5509853004</c:v>
                </c:pt>
                <c:pt idx="68" formatCode="0.00">
                  <c:v>1004998.3562887427</c:v>
                </c:pt>
                <c:pt idx="69" formatCode="0.00">
                  <c:v>1047183.6461731236</c:v>
                </c:pt>
                <c:pt idx="70" formatCode="0.00">
                  <c:v>927096.30056857213</c:v>
                </c:pt>
                <c:pt idx="71" formatCode="0.00">
                  <c:v>914715.83072780585</c:v>
                </c:pt>
                <c:pt idx="72" formatCode="0.00">
                  <c:v>908954.46621985303</c:v>
                </c:pt>
                <c:pt idx="73" formatCode="0.00">
                  <c:v>904515.69941723801</c:v>
                </c:pt>
                <c:pt idx="74" formatCode="0.00">
                  <c:v>898785.02721247519</c:v>
                </c:pt>
                <c:pt idx="75" formatCode="0.00">
                  <c:v>894022.72896790202</c:v>
                </c:pt>
                <c:pt idx="76" formatCode="0.00">
                  <c:v>889604.26871035842</c:v>
                </c:pt>
                <c:pt idx="77" formatCode="0.00">
                  <c:v>886571.46849696129</c:v>
                </c:pt>
                <c:pt idx="78" formatCode="0.00">
                  <c:v>881216.55700279353</c:v>
                </c:pt>
                <c:pt idx="79" formatCode="0.00">
                  <c:v>875844.62137796253</c:v>
                </c:pt>
                <c:pt idx="80" formatCode="0.00">
                  <c:v>870940.28687164653</c:v>
                </c:pt>
                <c:pt idx="81" formatCode="0.00">
                  <c:v>868110.54880645312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8D1-4088-BAC7-A857075D44A0}"/>
            </c:ext>
          </c:extLst>
        </c:ser>
        <c:ser>
          <c:idx val="0"/>
          <c:order val="2"/>
          <c:tx>
            <c:strRef>
              <c:f>Winters!$C$2</c:f>
              <c:strCache>
                <c:ptCount val="1"/>
                <c:pt idx="0">
                  <c:v>Median Sale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Winters!$C$3:$C$72</c:f>
              <c:numCache>
                <c:formatCode>General</c:formatCode>
                <c:ptCount val="70"/>
                <c:pt idx="12" formatCode="_(&quot;$&quot;* #,##0.00_);_(&quot;$&quot;* \(#,##0.00\);_(&quot;$&quot;* &quot;-&quot;??_);_(@_)">
                  <c:v>809000</c:v>
                </c:pt>
                <c:pt idx="13" formatCode="_(&quot;$&quot;* #,##0.00_);_(&quot;$&quot;* \(#,##0.00\);_(&quot;$&quot;* &quot;-&quot;??_);_(@_)">
                  <c:v>885000</c:v>
                </c:pt>
                <c:pt idx="14" formatCode="_(&quot;$&quot;* #,##0.00_);_(&quot;$&quot;* \(#,##0.00\);_(&quot;$&quot;* &quot;-&quot;??_);_(@_)">
                  <c:v>899000</c:v>
                </c:pt>
                <c:pt idx="15" formatCode="_(&quot;$&quot;* #,##0.00_);_(&quot;$&quot;* \(#,##0.00\);_(&quot;$&quot;* &quot;-&quot;??_);_(@_)">
                  <c:v>939000</c:v>
                </c:pt>
                <c:pt idx="16" formatCode="_(&quot;$&quot;* #,##0.00_);_(&quot;$&quot;* \(#,##0.00\);_(&quot;$&quot;* &quot;-&quot;??_);_(@_)">
                  <c:v>949000</c:v>
                </c:pt>
                <c:pt idx="17" formatCode="_(&quot;$&quot;* #,##0.00_);_(&quot;$&quot;* \(#,##0.00\);_(&quot;$&quot;* &quot;-&quot;??_);_(@_)">
                  <c:v>920000</c:v>
                </c:pt>
                <c:pt idx="18" formatCode="_(&quot;$&quot;* #,##0.00_);_(&quot;$&quot;* \(#,##0.00\);_(&quot;$&quot;* &quot;-&quot;??_);_(@_)">
                  <c:v>895000</c:v>
                </c:pt>
                <c:pt idx="19" formatCode="_(&quot;$&quot;* #,##0.00_);_(&quot;$&quot;* \(#,##0.00\);_(&quot;$&quot;* &quot;-&quot;??_);_(@_)">
                  <c:v>869000</c:v>
                </c:pt>
                <c:pt idx="20" formatCode="_(&quot;$&quot;* #,##0.00_);_(&quot;$&quot;* \(#,##0.00\);_(&quot;$&quot;* &quot;-&quot;??_);_(@_)">
                  <c:v>899000</c:v>
                </c:pt>
                <c:pt idx="21" formatCode="_(&quot;$&quot;* #,##0.00_);_(&quot;$&quot;* \(#,##0.00\);_(&quot;$&quot;* &quot;-&quot;??_);_(@_)">
                  <c:v>895000</c:v>
                </c:pt>
                <c:pt idx="22" formatCode="_(&quot;$&quot;* #,##0.00_);_(&quot;$&quot;* \(#,##0.00\);_(&quot;$&quot;* &quot;-&quot;??_);_(@_)">
                  <c:v>875000</c:v>
                </c:pt>
                <c:pt idx="23" formatCode="_(&quot;$&quot;* #,##0.00_);_(&quot;$&quot;* \(#,##0.00\);_(&quot;$&quot;* &quot;-&quot;??_);_(@_)">
                  <c:v>848444</c:v>
                </c:pt>
                <c:pt idx="24" formatCode="_(&quot;$&quot;* #,##0.00_);_(&quot;$&quot;* \(#,##0.00\);_(&quot;$&quot;* &quot;-&quot;??_);_(@_)">
                  <c:v>849000</c:v>
                </c:pt>
                <c:pt idx="25" formatCode="_(&quot;$&quot;* #,##0.00_);_(&quot;$&quot;* \(#,##0.00\);_(&quot;$&quot;* &quot;-&quot;??_);_(@_)">
                  <c:v>889900</c:v>
                </c:pt>
                <c:pt idx="26" formatCode="_(&quot;$&quot;* #,##0.00_);_(&quot;$&quot;* \(#,##0.00\);_(&quot;$&quot;* &quot;-&quot;??_);_(@_)">
                  <c:v>915000</c:v>
                </c:pt>
                <c:pt idx="27" formatCode="_(&quot;$&quot;* #,##0.00_);_(&quot;$&quot;* \(#,##0.00\);_(&quot;$&quot;* &quot;-&quot;??_);_(@_)">
                  <c:v>929888</c:v>
                </c:pt>
                <c:pt idx="28" formatCode="_(&quot;$&quot;* #,##0.00_);_(&quot;$&quot;* \(#,##0.00\);_(&quot;$&quot;* &quot;-&quot;??_);_(@_)">
                  <c:v>948888</c:v>
                </c:pt>
                <c:pt idx="29" formatCode="_(&quot;$&quot;* #,##0.00_);_(&quot;$&quot;* \(#,##0.00\);_(&quot;$&quot;* &quot;-&quot;??_);_(@_)">
                  <c:v>925000</c:v>
                </c:pt>
                <c:pt idx="30" formatCode="_(&quot;$&quot;* #,##0.00_);_(&quot;$&quot;* \(#,##0.00\);_(&quot;$&quot;* &quot;-&quot;??_);_(@_)">
                  <c:v>895000</c:v>
                </c:pt>
                <c:pt idx="31" formatCode="_(&quot;$&quot;* #,##0.00_);_(&quot;$&quot;* \(#,##0.00\);_(&quot;$&quot;* &quot;-&quot;??_);_(@_)">
                  <c:v>879000</c:v>
                </c:pt>
                <c:pt idx="32" formatCode="_(&quot;$&quot;* #,##0.00_);_(&quot;$&quot;* \(#,##0.00\);_(&quot;$&quot;* &quot;-&quot;??_);_(@_)">
                  <c:v>930000</c:v>
                </c:pt>
                <c:pt idx="33" formatCode="_(&quot;$&quot;* #,##0.00_);_(&quot;$&quot;* \(#,##0.00\);_(&quot;$&quot;* &quot;-&quot;??_);_(@_)">
                  <c:v>925000</c:v>
                </c:pt>
                <c:pt idx="34" formatCode="_(&quot;$&quot;* #,##0.00_);_(&quot;$&quot;* \(#,##0.00\);_(&quot;$&quot;* &quot;-&quot;??_);_(@_)">
                  <c:v>899000</c:v>
                </c:pt>
                <c:pt idx="35" formatCode="_(&quot;$&quot;* #,##0.00_);_(&quot;$&quot;* \(#,##0.00\);_(&quot;$&quot;* &quot;-&quot;??_);_(@_)">
                  <c:v>896944</c:v>
                </c:pt>
                <c:pt idx="36" formatCode="_(&quot;$&quot;* #,##0.00_);_(&quot;$&quot;* \(#,##0.00\);_(&quot;$&quot;* &quot;-&quot;??_);_(@_)">
                  <c:v>895000</c:v>
                </c:pt>
                <c:pt idx="37" formatCode="_(&quot;$&quot;* #,##0.00_);_(&quot;$&quot;* \(#,##0.00\);_(&quot;$&quot;* &quot;-&quot;??_);_(@_)">
                  <c:v>949000</c:v>
                </c:pt>
                <c:pt idx="38" formatCode="_(&quot;$&quot;* #,##0.00_);_(&quot;$&quot;* \(#,##0.00\);_(&quot;$&quot;* &quot;-&quot;??_);_(@_)">
                  <c:v>965000</c:v>
                </c:pt>
                <c:pt idx="39" formatCode="_(&quot;$&quot;* #,##0.00_);_(&quot;$&quot;* \(#,##0.00\);_(&quot;$&quot;* &quot;-&quot;??_);_(@_)">
                  <c:v>949800</c:v>
                </c:pt>
                <c:pt idx="40" formatCode="_(&quot;$&quot;* #,##0.00_);_(&quot;$&quot;* \(#,##0.00\);_(&quot;$&quot;* &quot;-&quot;??_);_(@_)">
                  <c:v>995000</c:v>
                </c:pt>
                <c:pt idx="41" formatCode="_(&quot;$&quot;* #,##0.00_);_(&quot;$&quot;* \(#,##0.00\);_(&quot;$&quot;* &quot;-&quot;??_);_(@_)">
                  <c:v>999000</c:v>
                </c:pt>
                <c:pt idx="42" formatCode="_(&quot;$&quot;* #,##0.00_);_(&quot;$&quot;* \(#,##0.00\);_(&quot;$&quot;* &quot;-&quot;??_);_(@_)">
                  <c:v>998000</c:v>
                </c:pt>
                <c:pt idx="43" formatCode="_(&quot;$&quot;* #,##0.00_);_(&quot;$&quot;* \(#,##0.00\);_(&quot;$&quot;* &quot;-&quot;??_);_(@_)">
                  <c:v>998000</c:v>
                </c:pt>
                <c:pt idx="44" formatCode="_(&quot;$&quot;* #,##0.00_);_(&quot;$&quot;* \(#,##0.00\);_(&quot;$&quot;* &quot;-&quot;??_);_(@_)">
                  <c:v>998500</c:v>
                </c:pt>
                <c:pt idx="45" formatCode="_(&quot;$&quot;* #,##0.00_);_(&quot;$&quot;* \(#,##0.00\);_(&quot;$&quot;* &quot;-&quot;??_);_(@_)">
                  <c:v>998000</c:v>
                </c:pt>
                <c:pt idx="46" formatCode="_(&quot;$&quot;* #,##0.00_);_(&quot;$&quot;* \(#,##0.00\);_(&quot;$&quot;* &quot;-&quot;??_);_(@_)">
                  <c:v>995000</c:v>
                </c:pt>
                <c:pt idx="47" formatCode="_(&quot;$&quot;* #,##0.00_);_(&quot;$&quot;* \(#,##0.00\);_(&quot;$&quot;* &quot;-&quot;??_);_(@_)">
                  <c:v>950000</c:v>
                </c:pt>
                <c:pt idx="48" formatCode="_(&quot;$&quot;* #,##0.00_);_(&quot;$&quot;* \(#,##0.00\);_(&quot;$&quot;* &quot;-&quot;??_);_(@_)">
                  <c:v>975000</c:v>
                </c:pt>
                <c:pt idx="49" formatCode="_(&quot;$&quot;* #,##0.00_);_(&quot;$&quot;* \(#,##0.00\);_(&quot;$&quot;* &quot;-&quot;??_);_(@_)">
                  <c:v>989000</c:v>
                </c:pt>
                <c:pt idx="50" formatCode="_(&quot;$&quot;* #,##0.00_);_(&quot;$&quot;* \(#,##0.00\);_(&quot;$&quot;* &quot;-&quot;??_);_(@_)">
                  <c:v>995000</c:v>
                </c:pt>
                <c:pt idx="51" formatCode="_(&quot;$&quot;* #,##0.00_);_(&quot;$&quot;* \(#,##0.00\);_(&quot;$&quot;* &quot;-&quot;??_);_(@_)">
                  <c:v>999000</c:v>
                </c:pt>
                <c:pt idx="52" formatCode="_(&quot;$&quot;* #,##0.00_);_(&quot;$&quot;* \(#,##0.00\);_(&quot;$&quot;* &quot;-&quot;??_);_(@_)">
                  <c:v>999000</c:v>
                </c:pt>
                <c:pt idx="53" formatCode="_(&quot;$&quot;* #,##0.00_);_(&quot;$&quot;* \(#,##0.00\);_(&quot;$&quot;* &quot;-&quot;??_);_(@_)">
                  <c:v>998000</c:v>
                </c:pt>
                <c:pt idx="54" formatCode="_(&quot;$&quot;* #,##0.00_);_(&quot;$&quot;* \(#,##0.00\);_(&quot;$&quot;* &quot;-&quot;??_);_(@_)">
                  <c:v>990000</c:v>
                </c:pt>
                <c:pt idx="55" formatCode="_(&quot;$&quot;* #,##0.00_);_(&quot;$&quot;* \(#,##0.00\);_(&quot;$&quot;* &quot;-&quot;??_);_(@_)">
                  <c:v>975000</c:v>
                </c:pt>
                <c:pt idx="56" formatCode="_(&quot;$&quot;* #,##0.00_);_(&quot;$&quot;* \(#,##0.00\);_(&quot;$&quot;* &quot;-&quot;??_);_(@_)">
                  <c:v>985000</c:v>
                </c:pt>
                <c:pt idx="57" formatCode="_(&quot;$&quot;* #,##0.00_);_(&quot;$&quot;* \(#,##0.00\);_(&quot;$&quot;* &quot;-&quot;??_);_(@_)">
                  <c:v>987000</c:v>
                </c:pt>
                <c:pt idx="58" formatCode="_(&quot;$&quot;* #,##0.00_);_(&quot;$&quot;* \(#,##0.00\);_(&quot;$&quot;* &quot;-&quot;??_);_(@_)">
                  <c:v>949000</c:v>
                </c:pt>
                <c:pt idx="59" formatCode="_(&quot;$&quot;* #,##0.00_);_(&quot;$&quot;* \(#,##0.00\);_(&quot;$&quot;* &quot;-&quot;??_);_(@_)">
                  <c:v>899000</c:v>
                </c:pt>
                <c:pt idx="60" formatCode="_(&quot;$&quot;* #,##0.00_);_(&quot;$&quot;* \(#,##0.00\);_(&quot;$&quot;* &quot;-&quot;??_);_(@_)">
                  <c:v>925000</c:v>
                </c:pt>
                <c:pt idx="61" formatCode="_(&quot;$&quot;* #,##0.00_);_(&quot;$&quot;* \(#,##0.00\);_(&quot;$&quot;* &quot;-&quot;??_);_(@_)">
                  <c:v>989000</c:v>
                </c:pt>
                <c:pt idx="62" formatCode="_(&quot;$&quot;* #,##0.00_);_(&quot;$&quot;* \(#,##0.00\);_(&quot;$&quot;* &quot;-&quot;??_);_(@_)">
                  <c:v>1050000</c:v>
                </c:pt>
                <c:pt idx="63" formatCode="_(&quot;$&quot;* #,##0.00_);_(&quot;$&quot;* \(#,##0.00\);_(&quot;$&quot;* &quot;-&quot;??_);_(@_)">
                  <c:v>1095000</c:v>
                </c:pt>
                <c:pt idx="64" formatCode="_(&quot;$&quot;* #,##0.00_);_(&quot;$&quot;* \(#,##0.00\);_(&quot;$&quot;* &quot;-&quot;??_);_(@_)">
                  <c:v>1095000</c:v>
                </c:pt>
                <c:pt idx="65" formatCode="_(&quot;$&quot;* #,##0.00_);_(&quot;$&quot;* \(#,##0.00\);_(&quot;$&quot;* &quot;-&quot;??_);_(@_)">
                  <c:v>1095000</c:v>
                </c:pt>
                <c:pt idx="66" formatCode="_(&quot;$&quot;* #,##0.00_);_(&quot;$&quot;* \(#,##0.00\);_(&quot;$&quot;* &quot;-&quot;??_);_(@_)">
                  <c:v>1035000</c:v>
                </c:pt>
                <c:pt idx="67" formatCode="_(&quot;$&quot;* #,##0.00_);_(&quot;$&quot;* \(#,##0.00\);_(&quot;$&quot;* &quot;-&quot;??_);_(@_)">
                  <c:v>999000</c:v>
                </c:pt>
                <c:pt idx="68" formatCode="_(&quot;$&quot;* #,##0.00_);_(&quot;$&quot;* \(#,##0.00\);_(&quot;$&quot;* &quot;-&quot;??_);_(@_)">
                  <c:v>1049000</c:v>
                </c:pt>
                <c:pt idx="69" formatCode="_(&quot;$&quot;* #,##0.00_);_(&quot;$&quot;* \(#,##0.00\);_(&quot;$&quot;* &quot;-&quot;??_);_(@_)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D1-4088-BAC7-A857075D44A0}"/>
            </c:ext>
          </c:extLst>
        </c:ser>
        <c:ser>
          <c:idx val="1"/>
          <c:order val="3"/>
          <c:tx>
            <c:strRef>
              <c:f>Winters!$G$2</c:f>
              <c:strCache>
                <c:ptCount val="1"/>
                <c:pt idx="0">
                  <c:v>Wt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Winters!$G$3:$G$84</c:f>
              <c:numCache>
                <c:formatCode>General</c:formatCode>
                <c:ptCount val="82"/>
                <c:pt idx="14" formatCode="0.00">
                  <c:v>809000</c:v>
                </c:pt>
                <c:pt idx="15" formatCode="0.00">
                  <c:v>898100</c:v>
                </c:pt>
                <c:pt idx="16" formatCode="0.00">
                  <c:v>946691</c:v>
                </c:pt>
                <c:pt idx="17" formatCode="0.00">
                  <c:v>960757.90999999992</c:v>
                </c:pt>
                <c:pt idx="18" formatCode="0.00">
                  <c:v>932396.38909999991</c:v>
                </c:pt>
                <c:pt idx="19" formatCode="0.00">
                  <c:v>903694.56199099997</c:v>
                </c:pt>
                <c:pt idx="20" formatCode="0.00">
                  <c:v>874301.86870091001</c:v>
                </c:pt>
                <c:pt idx="21" formatCode="0.00">
                  <c:v>900585.43118881912</c:v>
                </c:pt>
                <c:pt idx="22" formatCode="0.00">
                  <c:v>899111.09863061621</c:v>
                </c:pt>
                <c:pt idx="23" formatCode="0.00">
                  <c:v>878793.66649804043</c:v>
                </c:pt>
                <c:pt idx="24" formatCode="0.00">
                  <c:v>850130.05329995928</c:v>
                </c:pt>
                <c:pt idx="25" formatCode="0.00">
                  <c:v>855625.5937871004</c:v>
                </c:pt>
                <c:pt idx="26" formatCode="0.00">
                  <c:v>880717.34654173348</c:v>
                </c:pt>
                <c:pt idx="27" formatCode="0.00">
                  <c:v>915738.98110347637</c:v>
                </c:pt>
                <c:pt idx="28" formatCode="0.00">
                  <c:v>934050.36917307565</c:v>
                </c:pt>
                <c:pt idx="29" formatCode="0.00">
                  <c:v>954256.00487914635</c:v>
                </c:pt>
                <c:pt idx="30" formatCode="0.00">
                  <c:v>932608.53819279443</c:v>
                </c:pt>
                <c:pt idx="31" formatCode="0.00">
                  <c:v>900052.44635213772</c:v>
                </c:pt>
                <c:pt idx="32" formatCode="0.00">
                  <c:v>881078.46833328728</c:v>
                </c:pt>
                <c:pt idx="33" formatCode="0.00">
                  <c:v>928576.91784335498</c:v>
                </c:pt>
                <c:pt idx="34" formatCode="0.00">
                  <c:v>928619.98438351485</c:v>
                </c:pt>
                <c:pt idx="35" formatCode="0.00">
                  <c:v>902681.36044900387</c:v>
                </c:pt>
                <c:pt idx="36" formatCode="0.00">
                  <c:v>898102.55541402567</c:v>
                </c:pt>
                <c:pt idx="37" formatCode="0.00">
                  <c:v>904080.01978762157</c:v>
                </c:pt>
                <c:pt idx="38" formatCode="0.00">
                  <c:v>940660.62026957201</c:v>
                </c:pt>
                <c:pt idx="39" formatCode="0.00">
                  <c:v>967991.52436280774</c:v>
                </c:pt>
                <c:pt idx="40" formatCode="0.00">
                  <c:v>955783.39325710258</c:v>
                </c:pt>
                <c:pt idx="41" formatCode="0.00">
                  <c:v>998224.82648928661</c:v>
                </c:pt>
                <c:pt idx="42" formatCode="0.00">
                  <c:v>1006988.598935824</c:v>
                </c:pt>
                <c:pt idx="43" formatCode="0.00">
                  <c:v>1006433.4144009897</c:v>
                </c:pt>
                <c:pt idx="44" formatCode="0.00">
                  <c:v>1006870.7472397276</c:v>
                </c:pt>
                <c:pt idx="45" formatCode="0.00">
                  <c:v>1004261.493569312</c:v>
                </c:pt>
                <c:pt idx="46" formatCode="0.00">
                  <c:v>1003387.0901118095</c:v>
                </c:pt>
                <c:pt idx="47" formatCode="0.00">
                  <c:v>1000529.1952678708</c:v>
                </c:pt>
                <c:pt idx="48" formatCode="0.00">
                  <c:v>955369.43548428395</c:v>
                </c:pt>
                <c:pt idx="49" formatCode="0.00">
                  <c:v>984817.44638533692</c:v>
                </c:pt>
                <c:pt idx="50" formatCode="0.00">
                  <c:v>982246.53160853242</c:v>
                </c:pt>
                <c:pt idx="51" formatCode="0.00">
                  <c:v>995739.61020721996</c:v>
                </c:pt>
                <c:pt idx="52" formatCode="0.00">
                  <c:v>1002393.1790915615</c:v>
                </c:pt>
                <c:pt idx="53" formatCode="0.00">
                  <c:v>1001247.563684037</c:v>
                </c:pt>
                <c:pt idx="54" formatCode="0.00">
                  <c:v>1001088.0824954989</c:v>
                </c:pt>
                <c:pt idx="55" formatCode="0.00">
                  <c:v>993252.05059100071</c:v>
                </c:pt>
                <c:pt idx="56" formatCode="0.00">
                  <c:v>978533.5126089328</c:v>
                </c:pt>
                <c:pt idx="57" formatCode="0.00">
                  <c:v>984363.88707175513</c:v>
                </c:pt>
                <c:pt idx="58" formatCode="0.00">
                  <c:v>987336.76244787918</c:v>
                </c:pt>
                <c:pt idx="59" formatCode="0.00">
                  <c:v>950251.32076181099</c:v>
                </c:pt>
                <c:pt idx="60" formatCode="0.00">
                  <c:v>898170.38303019037</c:v>
                </c:pt>
                <c:pt idx="61" formatCode="0.00">
                  <c:v>927096.30056857213</c:v>
                </c:pt>
                <c:pt idx="62" formatCode="0.00">
                  <c:v>975482.57632220967</c:v>
                </c:pt>
                <c:pt idx="63" formatCode="0.00">
                  <c:v>1048830.6170648136</c:v>
                </c:pt>
                <c:pt idx="64" formatCode="0.00">
                  <c:v>1102336.0510901578</c:v>
                </c:pt>
                <c:pt idx="65" formatCode="0.00">
                  <c:v>1105440.470168262</c:v>
                </c:pt>
                <c:pt idx="66" formatCode="0.00">
                  <c:v>1105978.4995061648</c:v>
                </c:pt>
                <c:pt idx="67" formatCode="0.00">
                  <c:v>1046058.5509853004</c:v>
                </c:pt>
                <c:pt idx="68" formatCode="0.00">
                  <c:v>1004998.3562887427</c:v>
                </c:pt>
                <c:pt idx="69" formatCode="0.00">
                  <c:v>1047183.6461731236</c:v>
                </c:pt>
                <c:pt idx="70" formatCode="0.00">
                  <c:v>927096.30056857213</c:v>
                </c:pt>
                <c:pt idx="71" formatCode="0.00">
                  <c:v>914715.83072780585</c:v>
                </c:pt>
                <c:pt idx="72" formatCode="0.00">
                  <c:v>908954.46621985303</c:v>
                </c:pt>
                <c:pt idx="73" formatCode="0.00">
                  <c:v>904515.69941723801</c:v>
                </c:pt>
                <c:pt idx="74" formatCode="0.00">
                  <c:v>898785.02721247519</c:v>
                </c:pt>
                <c:pt idx="75" formatCode="0.00">
                  <c:v>894022.72896790202</c:v>
                </c:pt>
                <c:pt idx="76" formatCode="0.00">
                  <c:v>889604.26871035842</c:v>
                </c:pt>
                <c:pt idx="77" formatCode="0.00">
                  <c:v>886571.46849696129</c:v>
                </c:pt>
                <c:pt idx="78" formatCode="0.00">
                  <c:v>881216.55700279353</c:v>
                </c:pt>
                <c:pt idx="79" formatCode="0.00">
                  <c:v>875844.62137796253</c:v>
                </c:pt>
                <c:pt idx="80" formatCode="0.00">
                  <c:v>870940.28687164653</c:v>
                </c:pt>
                <c:pt idx="81" formatCode="0.00">
                  <c:v>868110.54880645312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D1-4088-BAC7-A857075D4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822271"/>
        <c:axId val="142819359"/>
      </c:lineChart>
      <c:catAx>
        <c:axId val="142822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9359"/>
        <c:crosses val="autoZero"/>
        <c:auto val="1"/>
        <c:lblAlgn val="ctr"/>
        <c:lblOffset val="100"/>
        <c:noMultiLvlLbl val="0"/>
      </c:catAx>
      <c:valAx>
        <c:axId val="14281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2271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</a:t>
            </a:r>
            <a:r>
              <a:rPr lang="en-US" baseline="0"/>
              <a:t> Forecasts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Data!$C$4</c:f>
              <c:strCache>
                <c:ptCount val="1"/>
                <c:pt idx="0">
                  <c:v>Median Sale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Data!$C$5:$C$63</c:f>
              <c:numCache>
                <c:formatCode>_("$"* #,##0.00_);_("$"* \(#,##0.00\);_("$"* "-"??_);_(@_)</c:formatCode>
                <c:ptCount val="59"/>
                <c:pt idx="0">
                  <c:v>809000</c:v>
                </c:pt>
                <c:pt idx="1">
                  <c:v>885000</c:v>
                </c:pt>
                <c:pt idx="2">
                  <c:v>899000</c:v>
                </c:pt>
                <c:pt idx="3">
                  <c:v>939000</c:v>
                </c:pt>
                <c:pt idx="4">
                  <c:v>949000</c:v>
                </c:pt>
                <c:pt idx="5">
                  <c:v>920000</c:v>
                </c:pt>
                <c:pt idx="6">
                  <c:v>895000</c:v>
                </c:pt>
                <c:pt idx="7">
                  <c:v>869000</c:v>
                </c:pt>
                <c:pt idx="8">
                  <c:v>899000</c:v>
                </c:pt>
                <c:pt idx="9">
                  <c:v>895000</c:v>
                </c:pt>
                <c:pt idx="10">
                  <c:v>875000</c:v>
                </c:pt>
                <c:pt idx="11">
                  <c:v>848444</c:v>
                </c:pt>
                <c:pt idx="12">
                  <c:v>849000</c:v>
                </c:pt>
                <c:pt idx="13">
                  <c:v>889900</c:v>
                </c:pt>
                <c:pt idx="14">
                  <c:v>915000</c:v>
                </c:pt>
                <c:pt idx="15">
                  <c:v>929888</c:v>
                </c:pt>
                <c:pt idx="16">
                  <c:v>948888</c:v>
                </c:pt>
                <c:pt idx="17">
                  <c:v>925000</c:v>
                </c:pt>
                <c:pt idx="18">
                  <c:v>895000</c:v>
                </c:pt>
                <c:pt idx="19">
                  <c:v>879000</c:v>
                </c:pt>
                <c:pt idx="20">
                  <c:v>930000</c:v>
                </c:pt>
                <c:pt idx="21">
                  <c:v>925000</c:v>
                </c:pt>
                <c:pt idx="22">
                  <c:v>899000</c:v>
                </c:pt>
                <c:pt idx="23">
                  <c:v>896944</c:v>
                </c:pt>
                <c:pt idx="24">
                  <c:v>895000</c:v>
                </c:pt>
                <c:pt idx="25">
                  <c:v>949000</c:v>
                </c:pt>
                <c:pt idx="26">
                  <c:v>965000</c:v>
                </c:pt>
                <c:pt idx="27">
                  <c:v>949800</c:v>
                </c:pt>
                <c:pt idx="28">
                  <c:v>995000</c:v>
                </c:pt>
                <c:pt idx="29">
                  <c:v>999000</c:v>
                </c:pt>
                <c:pt idx="30">
                  <c:v>998000</c:v>
                </c:pt>
                <c:pt idx="31">
                  <c:v>998000</c:v>
                </c:pt>
                <c:pt idx="32">
                  <c:v>998500</c:v>
                </c:pt>
                <c:pt idx="33">
                  <c:v>998000</c:v>
                </c:pt>
                <c:pt idx="34">
                  <c:v>995000</c:v>
                </c:pt>
                <c:pt idx="35">
                  <c:v>950000</c:v>
                </c:pt>
                <c:pt idx="36">
                  <c:v>975000</c:v>
                </c:pt>
                <c:pt idx="37">
                  <c:v>989000</c:v>
                </c:pt>
                <c:pt idx="38">
                  <c:v>995000</c:v>
                </c:pt>
                <c:pt idx="39">
                  <c:v>999000</c:v>
                </c:pt>
                <c:pt idx="40">
                  <c:v>999000</c:v>
                </c:pt>
                <c:pt idx="41">
                  <c:v>998000</c:v>
                </c:pt>
                <c:pt idx="42">
                  <c:v>990000</c:v>
                </c:pt>
                <c:pt idx="43">
                  <c:v>975000</c:v>
                </c:pt>
                <c:pt idx="44">
                  <c:v>985000</c:v>
                </c:pt>
                <c:pt idx="45">
                  <c:v>987000</c:v>
                </c:pt>
                <c:pt idx="46">
                  <c:v>949000</c:v>
                </c:pt>
                <c:pt idx="47">
                  <c:v>899000</c:v>
                </c:pt>
                <c:pt idx="48">
                  <c:v>925000</c:v>
                </c:pt>
                <c:pt idx="49">
                  <c:v>989000</c:v>
                </c:pt>
                <c:pt idx="50">
                  <c:v>1050000</c:v>
                </c:pt>
                <c:pt idx="51">
                  <c:v>1095000</c:v>
                </c:pt>
                <c:pt idx="52">
                  <c:v>1095000</c:v>
                </c:pt>
                <c:pt idx="53">
                  <c:v>1095000</c:v>
                </c:pt>
                <c:pt idx="54">
                  <c:v>1035000</c:v>
                </c:pt>
                <c:pt idx="55">
                  <c:v>999000</c:v>
                </c:pt>
                <c:pt idx="56">
                  <c:v>1049000</c:v>
                </c:pt>
                <c:pt idx="57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EF-4E29-8AB1-2153987B19AA}"/>
            </c:ext>
          </c:extLst>
        </c:ser>
        <c:ser>
          <c:idx val="1"/>
          <c:order val="1"/>
          <c:tx>
            <c:v>MA 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MA!$C$3:$C$60</c:f>
              <c:numCache>
                <c:formatCode>General</c:formatCode>
                <c:ptCount val="58"/>
                <c:pt idx="13">
                  <c:v>849000</c:v>
                </c:pt>
                <c:pt idx="14">
                  <c:v>889900</c:v>
                </c:pt>
                <c:pt idx="15">
                  <c:v>915000</c:v>
                </c:pt>
                <c:pt idx="16">
                  <c:v>929888</c:v>
                </c:pt>
                <c:pt idx="17">
                  <c:v>948888</c:v>
                </c:pt>
                <c:pt idx="18">
                  <c:v>925000</c:v>
                </c:pt>
                <c:pt idx="19">
                  <c:v>895000</c:v>
                </c:pt>
                <c:pt idx="20">
                  <c:v>879000</c:v>
                </c:pt>
                <c:pt idx="21">
                  <c:v>930000</c:v>
                </c:pt>
                <c:pt idx="22">
                  <c:v>925000</c:v>
                </c:pt>
                <c:pt idx="23">
                  <c:v>899000</c:v>
                </c:pt>
                <c:pt idx="24">
                  <c:v>896944</c:v>
                </c:pt>
                <c:pt idx="25">
                  <c:v>895000</c:v>
                </c:pt>
                <c:pt idx="26">
                  <c:v>949000</c:v>
                </c:pt>
                <c:pt idx="27">
                  <c:v>965000</c:v>
                </c:pt>
                <c:pt idx="28">
                  <c:v>949800</c:v>
                </c:pt>
                <c:pt idx="29">
                  <c:v>995000</c:v>
                </c:pt>
                <c:pt idx="30">
                  <c:v>999000</c:v>
                </c:pt>
                <c:pt idx="31">
                  <c:v>998000</c:v>
                </c:pt>
                <c:pt idx="32">
                  <c:v>998000</c:v>
                </c:pt>
                <c:pt idx="33">
                  <c:v>998500</c:v>
                </c:pt>
                <c:pt idx="34">
                  <c:v>998000</c:v>
                </c:pt>
                <c:pt idx="35">
                  <c:v>995000</c:v>
                </c:pt>
                <c:pt idx="36">
                  <c:v>950000</c:v>
                </c:pt>
                <c:pt idx="37">
                  <c:v>975000</c:v>
                </c:pt>
                <c:pt idx="38">
                  <c:v>989000</c:v>
                </c:pt>
                <c:pt idx="39">
                  <c:v>995000</c:v>
                </c:pt>
                <c:pt idx="40">
                  <c:v>999000</c:v>
                </c:pt>
                <c:pt idx="41">
                  <c:v>999000</c:v>
                </c:pt>
                <c:pt idx="42">
                  <c:v>998000</c:v>
                </c:pt>
                <c:pt idx="43">
                  <c:v>990000</c:v>
                </c:pt>
                <c:pt idx="44">
                  <c:v>975000</c:v>
                </c:pt>
                <c:pt idx="45">
                  <c:v>985000</c:v>
                </c:pt>
                <c:pt idx="46">
                  <c:v>987000</c:v>
                </c:pt>
                <c:pt idx="47">
                  <c:v>949000</c:v>
                </c:pt>
                <c:pt idx="48">
                  <c:v>899000</c:v>
                </c:pt>
                <c:pt idx="49">
                  <c:v>925000</c:v>
                </c:pt>
                <c:pt idx="50">
                  <c:v>989000</c:v>
                </c:pt>
                <c:pt idx="51">
                  <c:v>1050000</c:v>
                </c:pt>
                <c:pt idx="52">
                  <c:v>1095000</c:v>
                </c:pt>
                <c:pt idx="53">
                  <c:v>1095000</c:v>
                </c:pt>
                <c:pt idx="54">
                  <c:v>1095000</c:v>
                </c:pt>
                <c:pt idx="55">
                  <c:v>1035000</c:v>
                </c:pt>
                <c:pt idx="56">
                  <c:v>999000</c:v>
                </c:pt>
                <c:pt idx="57">
                  <c:v>1049000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EF-4E29-8AB1-2153987B19AA}"/>
            </c:ext>
          </c:extLst>
        </c:ser>
        <c:ser>
          <c:idx val="2"/>
          <c:order val="2"/>
          <c:tx>
            <c:v>Simple Exponential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simp_exp!$D$3:$D$60</c:f>
              <c:numCache>
                <c:formatCode>0.00</c:formatCode>
                <c:ptCount val="58"/>
                <c:pt idx="1">
                  <c:v>809000</c:v>
                </c:pt>
                <c:pt idx="2">
                  <c:v>877400</c:v>
                </c:pt>
                <c:pt idx="3">
                  <c:v>896840</c:v>
                </c:pt>
                <c:pt idx="4">
                  <c:v>934784</c:v>
                </c:pt>
                <c:pt idx="5">
                  <c:v>947578.4</c:v>
                </c:pt>
                <c:pt idx="6">
                  <c:v>922757.84</c:v>
                </c:pt>
                <c:pt idx="7">
                  <c:v>897775.78399999999</c:v>
                </c:pt>
                <c:pt idx="8">
                  <c:v>871877.5784</c:v>
                </c:pt>
                <c:pt idx="9">
                  <c:v>896287.75783999998</c:v>
                </c:pt>
                <c:pt idx="10">
                  <c:v>895128.77578399994</c:v>
                </c:pt>
                <c:pt idx="11">
                  <c:v>877012.87757839996</c:v>
                </c:pt>
                <c:pt idx="12">
                  <c:v>851300.88775783998</c:v>
                </c:pt>
                <c:pt idx="13">
                  <c:v>849230.08877578401</c:v>
                </c:pt>
                <c:pt idx="14">
                  <c:v>885833.00887757842</c:v>
                </c:pt>
                <c:pt idx="15">
                  <c:v>912083.3008877578</c:v>
                </c:pt>
                <c:pt idx="16">
                  <c:v>928107.53008877579</c:v>
                </c:pt>
                <c:pt idx="17">
                  <c:v>946809.95300887758</c:v>
                </c:pt>
                <c:pt idx="18">
                  <c:v>927180.99530088773</c:v>
                </c:pt>
                <c:pt idx="19">
                  <c:v>898218.09953008872</c:v>
                </c:pt>
                <c:pt idx="20">
                  <c:v>880921.80995300889</c:v>
                </c:pt>
                <c:pt idx="21">
                  <c:v>925092.18099530088</c:v>
                </c:pt>
                <c:pt idx="22">
                  <c:v>925009.21809953009</c:v>
                </c:pt>
                <c:pt idx="23">
                  <c:v>901600.92180995294</c:v>
                </c:pt>
                <c:pt idx="24">
                  <c:v>897409.69218099525</c:v>
                </c:pt>
                <c:pt idx="25">
                  <c:v>895240.96921809949</c:v>
                </c:pt>
                <c:pt idx="26">
                  <c:v>943624.09692180995</c:v>
                </c:pt>
                <c:pt idx="27">
                  <c:v>962862.40969218093</c:v>
                </c:pt>
                <c:pt idx="28">
                  <c:v>951106.24096921808</c:v>
                </c:pt>
                <c:pt idx="29">
                  <c:v>990610.62409692176</c:v>
                </c:pt>
                <c:pt idx="30">
                  <c:v>998161.06240969221</c:v>
                </c:pt>
                <c:pt idx="31">
                  <c:v>998016.10624096915</c:v>
                </c:pt>
                <c:pt idx="32">
                  <c:v>998001.61062409694</c:v>
                </c:pt>
                <c:pt idx="33">
                  <c:v>998450.16106240964</c:v>
                </c:pt>
                <c:pt idx="34">
                  <c:v>998045.01610624092</c:v>
                </c:pt>
                <c:pt idx="35">
                  <c:v>995304.50161062402</c:v>
                </c:pt>
                <c:pt idx="36">
                  <c:v>954530.45016106241</c:v>
                </c:pt>
                <c:pt idx="37">
                  <c:v>972953.04501610622</c:v>
                </c:pt>
                <c:pt idx="38">
                  <c:v>987395.30450161058</c:v>
                </c:pt>
                <c:pt idx="39">
                  <c:v>994239.53045016108</c:v>
                </c:pt>
                <c:pt idx="40">
                  <c:v>998523.95304501604</c:v>
                </c:pt>
                <c:pt idx="41">
                  <c:v>998952.39530450152</c:v>
                </c:pt>
                <c:pt idx="42">
                  <c:v>998095.23953045008</c:v>
                </c:pt>
                <c:pt idx="43">
                  <c:v>990809.52395304502</c:v>
                </c:pt>
                <c:pt idx="44">
                  <c:v>976580.95239530446</c:v>
                </c:pt>
                <c:pt idx="45">
                  <c:v>984158.09523953043</c:v>
                </c:pt>
                <c:pt idx="46">
                  <c:v>986715.80952395301</c:v>
                </c:pt>
                <c:pt idx="47">
                  <c:v>952771.58095239522</c:v>
                </c:pt>
                <c:pt idx="48">
                  <c:v>904377.15809523955</c:v>
                </c:pt>
                <c:pt idx="49">
                  <c:v>922937.71580952394</c:v>
                </c:pt>
                <c:pt idx="50">
                  <c:v>982393.77158095234</c:v>
                </c:pt>
                <c:pt idx="51">
                  <c:v>1043239.3771580952</c:v>
                </c:pt>
                <c:pt idx="52">
                  <c:v>1089823.9377158096</c:v>
                </c:pt>
                <c:pt idx="53">
                  <c:v>1094482.3937715809</c:v>
                </c:pt>
                <c:pt idx="54">
                  <c:v>1094948.239377158</c:v>
                </c:pt>
                <c:pt idx="55">
                  <c:v>1040994.8239377157</c:v>
                </c:pt>
                <c:pt idx="56">
                  <c:v>1003199.4823937715</c:v>
                </c:pt>
                <c:pt idx="57">
                  <c:v>1044419.9482393771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EF-4E29-8AB1-2153987B19AA}"/>
            </c:ext>
          </c:extLst>
        </c:ser>
        <c:ser>
          <c:idx val="3"/>
          <c:order val="3"/>
          <c:tx>
            <c:v>Holts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Holts!$F$4:$F$73</c:f>
              <c:numCache>
                <c:formatCode>0.00</c:formatCode>
                <c:ptCount val="70"/>
                <c:pt idx="2">
                  <c:v>890000</c:v>
                </c:pt>
                <c:pt idx="3">
                  <c:v>943010</c:v>
                </c:pt>
                <c:pt idx="4">
                  <c:v>960550.1</c:v>
                </c:pt>
                <c:pt idx="5">
                  <c:v>936064.60100000002</c:v>
                </c:pt>
                <c:pt idx="6">
                  <c:v>907060.23700999992</c:v>
                </c:pt>
                <c:pt idx="7">
                  <c:v>877424.37928009999</c:v>
                </c:pt>
                <c:pt idx="8">
                  <c:v>898362.59937190101</c:v>
                </c:pt>
                <c:pt idx="9">
                  <c:v>899613.78743760998</c:v>
                </c:pt>
                <c:pt idx="10">
                  <c:v>880963.66537479591</c:v>
                </c:pt>
                <c:pt idx="11">
                  <c:v>852861.52328478289</c:v>
                </c:pt>
                <c:pt idx="12">
                  <c:v>847764.09198015113</c:v>
                </c:pt>
                <c:pt idx="13">
                  <c:v>884225.62057147443</c:v>
                </c:pt>
                <c:pt idx="14">
                  <c:v>914653.46757917409</c:v>
                </c:pt>
                <c:pt idx="15">
                  <c:v>933385.6401978184</c:v>
                </c:pt>
                <c:pt idx="16">
                  <c:v>953383.98984187923</c:v>
                </c:pt>
                <c:pt idx="17">
                  <c:v>935189.98572051607</c:v>
                </c:pt>
                <c:pt idx="18">
                  <c:v>903303.56659353327</c:v>
                </c:pt>
                <c:pt idx="19">
                  <c:v>882267.60368741699</c:v>
                </c:pt>
                <c:pt idx="20">
                  <c:v>924329.92306493782</c:v>
                </c:pt>
                <c:pt idx="21">
                  <c:v>929136.46192684548</c:v>
                </c:pt>
                <c:pt idx="22">
                  <c:v>905394.83423962013</c:v>
                </c:pt>
                <c:pt idx="23">
                  <c:v>898254.73638933187</c:v>
                </c:pt>
                <c:pt idx="24">
                  <c:v>895488.12032926315</c:v>
                </c:pt>
                <c:pt idx="25">
                  <c:v>943592.56789362256</c:v>
                </c:pt>
                <c:pt idx="26">
                  <c:v>968149.6815396325</c:v>
                </c:pt>
                <c:pt idx="27">
                  <c:v>958081.92156566656</c:v>
                </c:pt>
                <c:pt idx="28">
                  <c:v>995641.77262735995</c:v>
                </c:pt>
                <c:pt idx="29">
                  <c:v>1007007.9981970668</c:v>
                </c:pt>
                <c:pt idx="30">
                  <c:v>1006883.9009163015</c:v>
                </c:pt>
                <c:pt idx="31">
                  <c:v>1005981.9401057579</c:v>
                </c:pt>
                <c:pt idx="32">
                  <c:v>1005623.3694151853</c:v>
                </c:pt>
                <c:pt idx="33">
                  <c:v>1004541.4090987613</c:v>
                </c:pt>
                <c:pt idx="34">
                  <c:v>1001099.4862482304</c:v>
                </c:pt>
                <c:pt idx="35">
                  <c:v>959436.34020083654</c:v>
                </c:pt>
                <c:pt idx="36">
                  <c:v>972870.75497802196</c:v>
                </c:pt>
                <c:pt idx="37">
                  <c:v>989255.82850771851</c:v>
                </c:pt>
                <c:pt idx="38">
                  <c:v>997531.3112949935</c:v>
                </c:pt>
                <c:pt idx="39">
                  <c:v>1002271.0415571716</c:v>
                </c:pt>
                <c:pt idx="40">
                  <c:v>1002810.620843244</c:v>
                </c:pt>
                <c:pt idx="41">
                  <c:v>1001621.6228959593</c:v>
                </c:pt>
                <c:pt idx="42">
                  <c:v>993886.77704059449</c:v>
                </c:pt>
                <c:pt idx="43">
                  <c:v>978543.4825214044</c:v>
                </c:pt>
                <c:pt idx="44">
                  <c:v>984340.23964255897</c:v>
                </c:pt>
                <c:pt idx="45">
                  <c:v>987679.29378684412</c:v>
                </c:pt>
                <c:pt idx="46">
                  <c:v>953932.0627604567</c:v>
                </c:pt>
                <c:pt idx="47">
                  <c:v>901693.45400937682</c:v>
                </c:pt>
                <c:pt idx="48">
                  <c:v>915127.18227342493</c:v>
                </c:pt>
                <c:pt idx="49">
                  <c:v>977299.10869522148</c:v>
                </c:pt>
                <c:pt idx="50">
                  <c:v>1045229.3815548313</c:v>
                </c:pt>
                <c:pt idx="51">
                  <c:v>1098441.7645008576</c:v>
                </c:pt>
                <c:pt idx="52">
                  <c:v>1107503.2439903829</c:v>
                </c:pt>
                <c:pt idx="53">
                  <c:v>1107284.0999802009</c:v>
                </c:pt>
                <c:pt idx="54">
                  <c:v>1052156.6165809645</c:v>
                </c:pt>
                <c:pt idx="55">
                  <c:v>1007299.7727487542</c:v>
                </c:pt>
                <c:pt idx="56">
                  <c:v>1043827.1088181454</c:v>
                </c:pt>
                <c:pt idx="57">
                  <c:v>1008345.4026314513</c:v>
                </c:pt>
                <c:pt idx="58">
                  <c:v>1007578.6371596735</c:v>
                </c:pt>
                <c:pt idx="59">
                  <c:v>1006811.8716878957</c:v>
                </c:pt>
                <c:pt idx="60">
                  <c:v>1006045.106216118</c:v>
                </c:pt>
                <c:pt idx="61">
                  <c:v>1005278.3407443402</c:v>
                </c:pt>
                <c:pt idx="62">
                  <c:v>1004511.5752725624</c:v>
                </c:pt>
                <c:pt idx="63">
                  <c:v>1003744.8098007847</c:v>
                </c:pt>
                <c:pt idx="64">
                  <c:v>1002978.0443290069</c:v>
                </c:pt>
                <c:pt idx="65">
                  <c:v>1002211.2788572292</c:v>
                </c:pt>
                <c:pt idx="66">
                  <c:v>1001444.5133854514</c:v>
                </c:pt>
                <c:pt idx="67">
                  <c:v>1000677.7479136736</c:v>
                </c:pt>
                <c:pt idx="68">
                  <c:v>999910.98244189587</c:v>
                </c:pt>
                <c:pt idx="69">
                  <c:v>999144.21697011811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EF-4E29-8AB1-2153987B19AA}"/>
            </c:ext>
          </c:extLst>
        </c:ser>
        <c:ser>
          <c:idx val="4"/>
          <c:order val="4"/>
          <c:tx>
            <c:v>Winters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Winters!$G$15:$G$84</c:f>
              <c:numCache>
                <c:formatCode>General</c:formatCode>
                <c:ptCount val="70"/>
                <c:pt idx="2" formatCode="0.00">
                  <c:v>809000</c:v>
                </c:pt>
                <c:pt idx="3" formatCode="0.00">
                  <c:v>898100</c:v>
                </c:pt>
                <c:pt idx="4" formatCode="0.00">
                  <c:v>946691</c:v>
                </c:pt>
                <c:pt idx="5" formatCode="0.00">
                  <c:v>960757.90999999992</c:v>
                </c:pt>
                <c:pt idx="6" formatCode="0.00">
                  <c:v>932396.38909999991</c:v>
                </c:pt>
                <c:pt idx="7" formatCode="0.00">
                  <c:v>903694.56199099997</c:v>
                </c:pt>
                <c:pt idx="8" formatCode="0.00">
                  <c:v>874301.86870091001</c:v>
                </c:pt>
                <c:pt idx="9" formatCode="0.00">
                  <c:v>900585.43118881912</c:v>
                </c:pt>
                <c:pt idx="10" formatCode="0.00">
                  <c:v>899111.09863061621</c:v>
                </c:pt>
                <c:pt idx="11" formatCode="0.00">
                  <c:v>878793.66649804043</c:v>
                </c:pt>
                <c:pt idx="12" formatCode="0.00">
                  <c:v>850130.05329995928</c:v>
                </c:pt>
                <c:pt idx="13" formatCode="0.00">
                  <c:v>855625.5937871004</c:v>
                </c:pt>
                <c:pt idx="14" formatCode="0.00">
                  <c:v>880717.34654173348</c:v>
                </c:pt>
                <c:pt idx="15" formatCode="0.00">
                  <c:v>915738.98110347637</c:v>
                </c:pt>
                <c:pt idx="16" formatCode="0.00">
                  <c:v>934050.36917307565</c:v>
                </c:pt>
                <c:pt idx="17" formatCode="0.00">
                  <c:v>954256.00487914635</c:v>
                </c:pt>
                <c:pt idx="18" formatCode="0.00">
                  <c:v>932608.53819279443</c:v>
                </c:pt>
                <c:pt idx="19" formatCode="0.00">
                  <c:v>900052.44635213772</c:v>
                </c:pt>
                <c:pt idx="20" formatCode="0.00">
                  <c:v>881078.46833328728</c:v>
                </c:pt>
                <c:pt idx="21" formatCode="0.00">
                  <c:v>928576.91784335498</c:v>
                </c:pt>
                <c:pt idx="22" formatCode="0.00">
                  <c:v>928619.98438351485</c:v>
                </c:pt>
                <c:pt idx="23" formatCode="0.00">
                  <c:v>902681.36044900387</c:v>
                </c:pt>
                <c:pt idx="24" formatCode="0.00">
                  <c:v>898102.55541402567</c:v>
                </c:pt>
                <c:pt idx="25" formatCode="0.00">
                  <c:v>904080.01978762157</c:v>
                </c:pt>
                <c:pt idx="26" formatCode="0.00">
                  <c:v>940660.62026957201</c:v>
                </c:pt>
                <c:pt idx="27" formatCode="0.00">
                  <c:v>967991.52436280774</c:v>
                </c:pt>
                <c:pt idx="28" formatCode="0.00">
                  <c:v>955783.39325710258</c:v>
                </c:pt>
                <c:pt idx="29" formatCode="0.00">
                  <c:v>998224.82648928661</c:v>
                </c:pt>
                <c:pt idx="30" formatCode="0.00">
                  <c:v>1006988.598935824</c:v>
                </c:pt>
                <c:pt idx="31" formatCode="0.00">
                  <c:v>1006433.4144009897</c:v>
                </c:pt>
                <c:pt idx="32" formatCode="0.00">
                  <c:v>1006870.7472397276</c:v>
                </c:pt>
                <c:pt idx="33" formatCode="0.00">
                  <c:v>1004261.493569312</c:v>
                </c:pt>
                <c:pt idx="34" formatCode="0.00">
                  <c:v>1003387.0901118095</c:v>
                </c:pt>
                <c:pt idx="35" formatCode="0.00">
                  <c:v>1000529.1952678708</c:v>
                </c:pt>
                <c:pt idx="36" formatCode="0.00">
                  <c:v>955369.43548428395</c:v>
                </c:pt>
                <c:pt idx="37" formatCode="0.00">
                  <c:v>984817.44638533692</c:v>
                </c:pt>
                <c:pt idx="38" formatCode="0.00">
                  <c:v>982246.53160853242</c:v>
                </c:pt>
                <c:pt idx="39" formatCode="0.00">
                  <c:v>995739.61020721996</c:v>
                </c:pt>
                <c:pt idx="40" formatCode="0.00">
                  <c:v>1002393.1790915615</c:v>
                </c:pt>
                <c:pt idx="41" formatCode="0.00">
                  <c:v>1001247.563684037</c:v>
                </c:pt>
                <c:pt idx="42" formatCode="0.00">
                  <c:v>1001088.0824954989</c:v>
                </c:pt>
                <c:pt idx="43" formatCode="0.00">
                  <c:v>993252.05059100071</c:v>
                </c:pt>
                <c:pt idx="44" formatCode="0.00">
                  <c:v>978533.5126089328</c:v>
                </c:pt>
                <c:pt idx="45" formatCode="0.00">
                  <c:v>984363.88707175513</c:v>
                </c:pt>
                <c:pt idx="46" formatCode="0.00">
                  <c:v>987336.76244787918</c:v>
                </c:pt>
                <c:pt idx="47" formatCode="0.00">
                  <c:v>950251.32076181099</c:v>
                </c:pt>
                <c:pt idx="48" formatCode="0.00">
                  <c:v>898170.38303019037</c:v>
                </c:pt>
                <c:pt idx="49" formatCode="0.00">
                  <c:v>927096.30056857213</c:v>
                </c:pt>
                <c:pt idx="50" formatCode="0.00">
                  <c:v>975482.57632220967</c:v>
                </c:pt>
                <c:pt idx="51" formatCode="0.00">
                  <c:v>1048830.6170648136</c:v>
                </c:pt>
                <c:pt idx="52" formatCode="0.00">
                  <c:v>1102336.0510901578</c:v>
                </c:pt>
                <c:pt idx="53" formatCode="0.00">
                  <c:v>1105440.470168262</c:v>
                </c:pt>
                <c:pt idx="54" formatCode="0.00">
                  <c:v>1105978.4995061648</c:v>
                </c:pt>
                <c:pt idx="55" formatCode="0.00">
                  <c:v>1046058.5509853004</c:v>
                </c:pt>
                <c:pt idx="56" formatCode="0.00">
                  <c:v>1004998.3562887427</c:v>
                </c:pt>
                <c:pt idx="57" formatCode="0.00">
                  <c:v>1047183.6461731236</c:v>
                </c:pt>
                <c:pt idx="58" formatCode="0.00">
                  <c:v>927096.30056857213</c:v>
                </c:pt>
                <c:pt idx="59" formatCode="0.00">
                  <c:v>914715.83072780585</c:v>
                </c:pt>
                <c:pt idx="60" formatCode="0.00">
                  <c:v>908954.46621985303</c:v>
                </c:pt>
                <c:pt idx="61" formatCode="0.00">
                  <c:v>904515.69941723801</c:v>
                </c:pt>
                <c:pt idx="62" formatCode="0.00">
                  <c:v>898785.02721247519</c:v>
                </c:pt>
                <c:pt idx="63" formatCode="0.00">
                  <c:v>894022.72896790202</c:v>
                </c:pt>
                <c:pt idx="64" formatCode="0.00">
                  <c:v>889604.26871035842</c:v>
                </c:pt>
                <c:pt idx="65" formatCode="0.00">
                  <c:v>886571.46849696129</c:v>
                </c:pt>
                <c:pt idx="66" formatCode="0.00">
                  <c:v>881216.55700279353</c:v>
                </c:pt>
                <c:pt idx="67" formatCode="0.00">
                  <c:v>875844.62137796253</c:v>
                </c:pt>
                <c:pt idx="68" formatCode="0.00">
                  <c:v>870940.28687164653</c:v>
                </c:pt>
                <c:pt idx="69" formatCode="0.00">
                  <c:v>868110.54880645312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EF-4E29-8AB1-2153987B19AA}"/>
            </c:ext>
          </c:extLst>
        </c:ser>
        <c:ser>
          <c:idx val="5"/>
          <c:order val="5"/>
          <c:tx>
            <c:v>Decomposition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Decomposition!$J$3:$J$72</c:f>
              <c:numCache>
                <c:formatCode>General</c:formatCode>
                <c:ptCount val="70"/>
                <c:pt idx="6">
                  <c:v>897077.22901963594</c:v>
                </c:pt>
                <c:pt idx="7">
                  <c:v>882902.8680030941</c:v>
                </c:pt>
                <c:pt idx="8">
                  <c:v>903620.1602222689</c:v>
                </c:pt>
                <c:pt idx="9">
                  <c:v>899046.27843618218</c:v>
                </c:pt>
                <c:pt idx="10">
                  <c:v>875217.43126587314</c:v>
                </c:pt>
                <c:pt idx="11">
                  <c:v>843951.59385597089</c:v>
                </c:pt>
                <c:pt idx="12">
                  <c:v>852400.17372478521</c:v>
                </c:pt>
                <c:pt idx="13">
                  <c:v>890702.54466220038</c:v>
                </c:pt>
                <c:pt idx="14">
                  <c:v>914608.70054830483</c:v>
                </c:pt>
                <c:pt idx="15">
                  <c:v>925691.19979182095</c:v>
                </c:pt>
                <c:pt idx="16">
                  <c:v>931050.7166365867</c:v>
                </c:pt>
                <c:pt idx="17">
                  <c:v>925356.93925318471</c:v>
                </c:pt>
                <c:pt idx="18">
                  <c:v>914107.41045140021</c:v>
                </c:pt>
                <c:pt idx="19">
                  <c:v>902106.79201728851</c:v>
                </c:pt>
                <c:pt idx="20">
                  <c:v>926967.57652879925</c:v>
                </c:pt>
                <c:pt idx="21">
                  <c:v>924906.23645505693</c:v>
                </c:pt>
                <c:pt idx="22">
                  <c:v>903470.49349839101</c:v>
                </c:pt>
                <c:pt idx="23">
                  <c:v>875717.74502043892</c:v>
                </c:pt>
                <c:pt idx="24">
                  <c:v>891302.96862294141</c:v>
                </c:pt>
                <c:pt idx="25">
                  <c:v>940122.05633316166</c:v>
                </c:pt>
                <c:pt idx="26">
                  <c:v>971481.61239478132</c:v>
                </c:pt>
                <c:pt idx="27">
                  <c:v>986542.09278430953</c:v>
                </c:pt>
                <c:pt idx="28">
                  <c:v>997048.07666855142</c:v>
                </c:pt>
                <c:pt idx="29">
                  <c:v>993993.79078692256</c:v>
                </c:pt>
                <c:pt idx="30">
                  <c:v>983231.96267778066</c:v>
                </c:pt>
                <c:pt idx="31">
                  <c:v>970610.02976970014</c:v>
                </c:pt>
                <c:pt idx="32">
                  <c:v>995364.42247927922</c:v>
                </c:pt>
                <c:pt idx="33">
                  <c:v>993323.84520650341</c:v>
                </c:pt>
                <c:pt idx="34">
                  <c:v>969580.53267415473</c:v>
                </c:pt>
                <c:pt idx="35">
                  <c:v>934848.7983861831</c:v>
                </c:pt>
                <c:pt idx="36">
                  <c:v>943630.34078463691</c:v>
                </c:pt>
                <c:pt idx="37">
                  <c:v>984288.27235495392</c:v>
                </c:pt>
                <c:pt idx="38">
                  <c:v>1007230.863033253</c:v>
                </c:pt>
                <c:pt idx="39">
                  <c:v>1015504.9720183414</c:v>
                </c:pt>
                <c:pt idx="40">
                  <c:v>1016384.3282411058</c:v>
                </c:pt>
                <c:pt idx="41">
                  <c:v>1002663.1132281682</c:v>
                </c:pt>
                <c:pt idx="42">
                  <c:v>981949.5190037936</c:v>
                </c:pt>
                <c:pt idx="43">
                  <c:v>962353.0570051478</c:v>
                </c:pt>
                <c:pt idx="44">
                  <c:v>986290.63282969175</c:v>
                </c:pt>
                <c:pt idx="45">
                  <c:v>987304.4110376233</c:v>
                </c:pt>
                <c:pt idx="46">
                  <c:v>969376.69368566002</c:v>
                </c:pt>
                <c:pt idx="47">
                  <c:v>942119.75725700834</c:v>
                </c:pt>
                <c:pt idx="48">
                  <c:v>956965.06739033316</c:v>
                </c:pt>
                <c:pt idx="49">
                  <c:v>1002360.7766397495</c:v>
                </c:pt>
                <c:pt idx="50">
                  <c:v>1031042.1158530145</c:v>
                </c:pt>
                <c:pt idx="51">
                  <c:v>1043888.5182069057</c:v>
                </c:pt>
                <c:pt idx="52">
                  <c:v>1050362.8951690651</c:v>
                </c:pt>
                <c:pt idx="53">
                  <c:v>1043475.566149111</c:v>
                </c:pt>
                <c:pt idx="54">
                  <c:v>1029295.6052760541</c:v>
                </c:pt>
                <c:pt idx="55">
                  <c:v>1013830.0613630241</c:v>
                </c:pt>
                <c:pt idx="56">
                  <c:v>1039593.579116353</c:v>
                </c:pt>
                <c:pt idx="57">
                  <c:v>1036967.7251430064</c:v>
                </c:pt>
                <c:pt idx="58">
                  <c:v>1012807.6389395469</c:v>
                </c:pt>
                <c:pt idx="59">
                  <c:v>979190.96995367692</c:v>
                </c:pt>
                <c:pt idx="60">
                  <c:v>991577.09112766408</c:v>
                </c:pt>
                <c:pt idx="61">
                  <c:v>1038590.1541619891</c:v>
                </c:pt>
                <c:pt idx="62">
                  <c:v>1067446.7365116579</c:v>
                </c:pt>
                <c:pt idx="63">
                  <c:v>1080368.7704672872</c:v>
                </c:pt>
                <c:pt idx="64">
                  <c:v>1086962.8176517829</c:v>
                </c:pt>
                <c:pt idx="65">
                  <c:v>1079730.224928217</c:v>
                </c:pt>
                <c:pt idx="66">
                  <c:v>1064954.349182599</c:v>
                </c:pt>
                <c:pt idx="67">
                  <c:v>1048851.9119742096</c:v>
                </c:pt>
                <c:pt idx="68">
                  <c:v>1075402.3255985097</c:v>
                </c:pt>
                <c:pt idx="69">
                  <c:v>1072583.7914272377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EF-4E29-8AB1-2153987B1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8999104"/>
        <c:axId val="1519000352"/>
      </c:lineChart>
      <c:catAx>
        <c:axId val="1518999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000352"/>
        <c:crosses val="autoZero"/>
        <c:auto val="1"/>
        <c:lblAlgn val="ctr"/>
        <c:lblOffset val="100"/>
        <c:noMultiLvlLbl val="0"/>
      </c:catAx>
      <c:valAx>
        <c:axId val="1519000352"/>
        <c:scaling>
          <c:orientation val="minMax"/>
          <c:min val="7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99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Decomposition!$C$2</c:f>
              <c:strCache>
                <c:ptCount val="1"/>
                <c:pt idx="0">
                  <c:v>Median Sale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Decomposition!$C$3:$C$72</c:f>
              <c:numCache>
                <c:formatCode>_("$"* #,##0.00_);_("$"* \(#,##0.00\);_("$"* "-"??_);_(@_)</c:formatCode>
                <c:ptCount val="70"/>
                <c:pt idx="0">
                  <c:v>809000</c:v>
                </c:pt>
                <c:pt idx="1">
                  <c:v>885000</c:v>
                </c:pt>
                <c:pt idx="2">
                  <c:v>899000</c:v>
                </c:pt>
                <c:pt idx="3">
                  <c:v>939000</c:v>
                </c:pt>
                <c:pt idx="4">
                  <c:v>949000</c:v>
                </c:pt>
                <c:pt idx="5">
                  <c:v>920000</c:v>
                </c:pt>
                <c:pt idx="6">
                  <c:v>895000</c:v>
                </c:pt>
                <c:pt idx="7">
                  <c:v>869000</c:v>
                </c:pt>
                <c:pt idx="8">
                  <c:v>899000</c:v>
                </c:pt>
                <c:pt idx="9">
                  <c:v>895000</c:v>
                </c:pt>
                <c:pt idx="10">
                  <c:v>875000</c:v>
                </c:pt>
                <c:pt idx="11">
                  <c:v>848444</c:v>
                </c:pt>
                <c:pt idx="12">
                  <c:v>849000</c:v>
                </c:pt>
                <c:pt idx="13">
                  <c:v>889900</c:v>
                </c:pt>
                <c:pt idx="14">
                  <c:v>915000</c:v>
                </c:pt>
                <c:pt idx="15">
                  <c:v>929888</c:v>
                </c:pt>
                <c:pt idx="16">
                  <c:v>948888</c:v>
                </c:pt>
                <c:pt idx="17">
                  <c:v>925000</c:v>
                </c:pt>
                <c:pt idx="18">
                  <c:v>895000</c:v>
                </c:pt>
                <c:pt idx="19">
                  <c:v>879000</c:v>
                </c:pt>
                <c:pt idx="20">
                  <c:v>930000</c:v>
                </c:pt>
                <c:pt idx="21">
                  <c:v>925000</c:v>
                </c:pt>
                <c:pt idx="22">
                  <c:v>899000</c:v>
                </c:pt>
                <c:pt idx="23">
                  <c:v>896944</c:v>
                </c:pt>
                <c:pt idx="24">
                  <c:v>895000</c:v>
                </c:pt>
                <c:pt idx="25">
                  <c:v>949000</c:v>
                </c:pt>
                <c:pt idx="26">
                  <c:v>965000</c:v>
                </c:pt>
                <c:pt idx="27">
                  <c:v>949800</c:v>
                </c:pt>
                <c:pt idx="28">
                  <c:v>995000</c:v>
                </c:pt>
                <c:pt idx="29">
                  <c:v>999000</c:v>
                </c:pt>
                <c:pt idx="30">
                  <c:v>998000</c:v>
                </c:pt>
                <c:pt idx="31">
                  <c:v>998000</c:v>
                </c:pt>
                <c:pt idx="32">
                  <c:v>998500</c:v>
                </c:pt>
                <c:pt idx="33">
                  <c:v>998000</c:v>
                </c:pt>
                <c:pt idx="34">
                  <c:v>995000</c:v>
                </c:pt>
                <c:pt idx="35">
                  <c:v>950000</c:v>
                </c:pt>
                <c:pt idx="36">
                  <c:v>975000</c:v>
                </c:pt>
                <c:pt idx="37">
                  <c:v>989000</c:v>
                </c:pt>
                <c:pt idx="38">
                  <c:v>995000</c:v>
                </c:pt>
                <c:pt idx="39">
                  <c:v>999000</c:v>
                </c:pt>
                <c:pt idx="40">
                  <c:v>999000</c:v>
                </c:pt>
                <c:pt idx="41">
                  <c:v>998000</c:v>
                </c:pt>
                <c:pt idx="42">
                  <c:v>990000</c:v>
                </c:pt>
                <c:pt idx="43">
                  <c:v>975000</c:v>
                </c:pt>
                <c:pt idx="44">
                  <c:v>985000</c:v>
                </c:pt>
                <c:pt idx="45">
                  <c:v>987000</c:v>
                </c:pt>
                <c:pt idx="46">
                  <c:v>949000</c:v>
                </c:pt>
                <c:pt idx="47">
                  <c:v>899000</c:v>
                </c:pt>
                <c:pt idx="48">
                  <c:v>925000</c:v>
                </c:pt>
                <c:pt idx="49">
                  <c:v>989000</c:v>
                </c:pt>
                <c:pt idx="50">
                  <c:v>1050000</c:v>
                </c:pt>
                <c:pt idx="51">
                  <c:v>1095000</c:v>
                </c:pt>
                <c:pt idx="52">
                  <c:v>1095000</c:v>
                </c:pt>
                <c:pt idx="53">
                  <c:v>1095000</c:v>
                </c:pt>
                <c:pt idx="54">
                  <c:v>1035000</c:v>
                </c:pt>
                <c:pt idx="55">
                  <c:v>999000</c:v>
                </c:pt>
                <c:pt idx="56">
                  <c:v>1049000</c:v>
                </c:pt>
                <c:pt idx="57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92-4E5F-A3ED-05F20976140F}"/>
            </c:ext>
          </c:extLst>
        </c:ser>
        <c:ser>
          <c:idx val="1"/>
          <c:order val="1"/>
          <c:tx>
            <c:strRef>
              <c:f>Decomposition!$J$3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Decomposition!$J$4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92-4E5F-A3ED-05F20976140F}"/>
            </c:ext>
          </c:extLst>
        </c:ser>
        <c:ser>
          <c:idx val="2"/>
          <c:order val="2"/>
          <c:tx>
            <c:strRef>
              <c:f>Decomposition!$J$2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Decomposition!$J$3:$J$72</c:f>
              <c:numCache>
                <c:formatCode>General</c:formatCode>
                <c:ptCount val="70"/>
                <c:pt idx="6">
                  <c:v>897077.22901963594</c:v>
                </c:pt>
                <c:pt idx="7">
                  <c:v>882902.8680030941</c:v>
                </c:pt>
                <c:pt idx="8">
                  <c:v>903620.1602222689</c:v>
                </c:pt>
                <c:pt idx="9">
                  <c:v>899046.27843618218</c:v>
                </c:pt>
                <c:pt idx="10">
                  <c:v>875217.43126587314</c:v>
                </c:pt>
                <c:pt idx="11">
                  <c:v>843951.59385597089</c:v>
                </c:pt>
                <c:pt idx="12">
                  <c:v>852400.17372478521</c:v>
                </c:pt>
                <c:pt idx="13">
                  <c:v>890702.54466220038</c:v>
                </c:pt>
                <c:pt idx="14">
                  <c:v>914608.70054830483</c:v>
                </c:pt>
                <c:pt idx="15">
                  <c:v>925691.19979182095</c:v>
                </c:pt>
                <c:pt idx="16">
                  <c:v>931050.7166365867</c:v>
                </c:pt>
                <c:pt idx="17">
                  <c:v>925356.93925318471</c:v>
                </c:pt>
                <c:pt idx="18">
                  <c:v>914107.41045140021</c:v>
                </c:pt>
                <c:pt idx="19">
                  <c:v>902106.79201728851</c:v>
                </c:pt>
                <c:pt idx="20">
                  <c:v>926967.57652879925</c:v>
                </c:pt>
                <c:pt idx="21">
                  <c:v>924906.23645505693</c:v>
                </c:pt>
                <c:pt idx="22">
                  <c:v>903470.49349839101</c:v>
                </c:pt>
                <c:pt idx="23">
                  <c:v>875717.74502043892</c:v>
                </c:pt>
                <c:pt idx="24">
                  <c:v>891302.96862294141</c:v>
                </c:pt>
                <c:pt idx="25">
                  <c:v>940122.05633316166</c:v>
                </c:pt>
                <c:pt idx="26">
                  <c:v>971481.61239478132</c:v>
                </c:pt>
                <c:pt idx="27">
                  <c:v>986542.09278430953</c:v>
                </c:pt>
                <c:pt idx="28">
                  <c:v>997048.07666855142</c:v>
                </c:pt>
                <c:pt idx="29">
                  <c:v>993993.79078692256</c:v>
                </c:pt>
                <c:pt idx="30">
                  <c:v>983231.96267778066</c:v>
                </c:pt>
                <c:pt idx="31">
                  <c:v>970610.02976970014</c:v>
                </c:pt>
                <c:pt idx="32">
                  <c:v>995364.42247927922</c:v>
                </c:pt>
                <c:pt idx="33">
                  <c:v>993323.84520650341</c:v>
                </c:pt>
                <c:pt idx="34">
                  <c:v>969580.53267415473</c:v>
                </c:pt>
                <c:pt idx="35">
                  <c:v>934848.7983861831</c:v>
                </c:pt>
                <c:pt idx="36">
                  <c:v>943630.34078463691</c:v>
                </c:pt>
                <c:pt idx="37">
                  <c:v>984288.27235495392</c:v>
                </c:pt>
                <c:pt idx="38">
                  <c:v>1007230.863033253</c:v>
                </c:pt>
                <c:pt idx="39">
                  <c:v>1015504.9720183414</c:v>
                </c:pt>
                <c:pt idx="40">
                  <c:v>1016384.3282411058</c:v>
                </c:pt>
                <c:pt idx="41">
                  <c:v>1002663.1132281682</c:v>
                </c:pt>
                <c:pt idx="42">
                  <c:v>981949.5190037936</c:v>
                </c:pt>
                <c:pt idx="43">
                  <c:v>962353.0570051478</c:v>
                </c:pt>
                <c:pt idx="44">
                  <c:v>986290.63282969175</c:v>
                </c:pt>
                <c:pt idx="45">
                  <c:v>987304.4110376233</c:v>
                </c:pt>
                <c:pt idx="46">
                  <c:v>969376.69368566002</c:v>
                </c:pt>
                <c:pt idx="47">
                  <c:v>942119.75725700834</c:v>
                </c:pt>
                <c:pt idx="48">
                  <c:v>956965.06739033316</c:v>
                </c:pt>
                <c:pt idx="49">
                  <c:v>1002360.7766397495</c:v>
                </c:pt>
                <c:pt idx="50">
                  <c:v>1031042.1158530145</c:v>
                </c:pt>
                <c:pt idx="51">
                  <c:v>1043888.5182069057</c:v>
                </c:pt>
                <c:pt idx="52">
                  <c:v>1050362.8951690651</c:v>
                </c:pt>
                <c:pt idx="53">
                  <c:v>1043475.566149111</c:v>
                </c:pt>
                <c:pt idx="54">
                  <c:v>1029295.6052760541</c:v>
                </c:pt>
                <c:pt idx="55">
                  <c:v>1013830.0613630241</c:v>
                </c:pt>
                <c:pt idx="56">
                  <c:v>1039593.579116353</c:v>
                </c:pt>
                <c:pt idx="57">
                  <c:v>1036967.7251430064</c:v>
                </c:pt>
                <c:pt idx="58">
                  <c:v>1012807.6389395469</c:v>
                </c:pt>
                <c:pt idx="59">
                  <c:v>979190.96995367692</c:v>
                </c:pt>
                <c:pt idx="60">
                  <c:v>991577.09112766408</c:v>
                </c:pt>
                <c:pt idx="61">
                  <c:v>1038590.1541619891</c:v>
                </c:pt>
                <c:pt idx="62">
                  <c:v>1067446.7365116579</c:v>
                </c:pt>
                <c:pt idx="63">
                  <c:v>1080368.7704672872</c:v>
                </c:pt>
                <c:pt idx="64">
                  <c:v>1086962.8176517829</c:v>
                </c:pt>
                <c:pt idx="65">
                  <c:v>1079730.224928217</c:v>
                </c:pt>
                <c:pt idx="66">
                  <c:v>1064954.349182599</c:v>
                </c:pt>
                <c:pt idx="67">
                  <c:v>1048851.9119742096</c:v>
                </c:pt>
                <c:pt idx="68">
                  <c:v>1075402.3255985097</c:v>
                </c:pt>
                <c:pt idx="69">
                  <c:v>1072583.7914272377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92-4E5F-A3ED-05F209761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393375"/>
        <c:axId val="587383807"/>
      </c:lineChart>
      <c:catAx>
        <c:axId val="587393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83807"/>
        <c:crosses val="autoZero"/>
        <c:auto val="1"/>
        <c:lblAlgn val="ctr"/>
        <c:lblOffset val="100"/>
        <c:noMultiLvlLbl val="0"/>
      </c:catAx>
      <c:valAx>
        <c:axId val="58738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9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552449</xdr:colOff>
      <xdr:row>3</xdr:row>
      <xdr:rowOff>71437</xdr:rowOff>
    </xdr:from>
    <xdr:to>
      <xdr:col>14</xdr:col>
      <xdr:colOff>476250</xdr:colOff>
      <xdr:row>22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FE0991-0ED6-0769-F51F-51091CC20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168274</xdr:colOff>
      <xdr:row>19</xdr:row>
      <xdr:rowOff>127529</xdr:rowOff>
    </xdr:from>
    <xdr:to>
      <xdr:col>12</xdr:col>
      <xdr:colOff>504824</xdr:colOff>
      <xdr:row>34</xdr:row>
      <xdr:rowOff>13229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1DA1A9-4BCB-B07B-9A6C-AC7BF20A2F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494567</xdr:colOff>
      <xdr:row>15</xdr:row>
      <xdr:rowOff>57149</xdr:rowOff>
    </xdr:from>
    <xdr:to>
      <xdr:col>15</xdr:col>
      <xdr:colOff>234461</xdr:colOff>
      <xdr:row>33</xdr:row>
      <xdr:rowOff>168518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6B131A-DE90-D3F1-FBE8-4C35DBE76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12</xdr:row>
      <xdr:rowOff>128586</xdr:rowOff>
    </xdr:from>
    <xdr:to>
      <xdr:col>22</xdr:col>
      <xdr:colOff>133349</xdr:colOff>
      <xdr:row>37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0A1DE-D148-805E-8F0E-4CB697FE1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495299</xdr:colOff>
      <xdr:row>25</xdr:row>
      <xdr:rowOff>157162</xdr:rowOff>
    </xdr:from>
    <xdr:to>
      <xdr:col>20</xdr:col>
      <xdr:colOff>409574</xdr:colOff>
      <xdr:row>48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939DFD-86F8-43C0-E5BF-D46E86BD21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588065</xdr:colOff>
      <xdr:row>45</xdr:row>
      <xdr:rowOff>144115</xdr:rowOff>
    </xdr:from>
    <xdr:to>
      <xdr:col>20</xdr:col>
      <xdr:colOff>149087</xdr:colOff>
      <xdr:row>59</xdr:row>
      <xdr:rowOff>178902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151528-CC14-584E-CB3B-2244D590F8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1</xdr:row>
      <xdr:rowOff>133350</xdr:rowOff>
    </xdr:from>
    <xdr:to>
      <xdr:col>19</xdr:col>
      <xdr:colOff>409575</xdr:colOff>
      <xdr:row>11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B6A9FC-FD41-4231-9A95-FD40CDCED3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161925</xdr:colOff>
      <xdr:row>1</xdr:row>
      <xdr:rowOff>180975</xdr:rowOff>
    </xdr:from>
    <xdr:to>
      <xdr:col>11</xdr:col>
      <xdr:colOff>466725</xdr:colOff>
      <xdr:row>11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EA9FEE-98FE-4785-BB1C-3723D8074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104775</xdr:colOff>
      <xdr:row>12</xdr:row>
      <xdr:rowOff>104776</xdr:rowOff>
    </xdr:from>
    <xdr:to>
      <xdr:col>11</xdr:col>
      <xdr:colOff>552450</xdr:colOff>
      <xdr:row>28</xdr:row>
      <xdr:rowOff>85726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2B6C2E-D2EC-4863-AE86-AC2C00AFF1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104776</xdr:colOff>
      <xdr:row>12</xdr:row>
      <xdr:rowOff>47625</xdr:rowOff>
    </xdr:from>
    <xdr:to>
      <xdr:col>19</xdr:col>
      <xdr:colOff>504826</xdr:colOff>
      <xdr:row>28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48D164-DEE6-49B5-AECE-2F25C53ECA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200025</xdr:colOff>
      <xdr:row>30</xdr:row>
      <xdr:rowOff>95249</xdr:rowOff>
    </xdr:from>
    <xdr:to>
      <xdr:col>15</xdr:col>
      <xdr:colOff>219075</xdr:colOff>
      <xdr:row>49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19676EA-AFFE-5414-9101-D5EA21DB0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47625</xdr:colOff>
      <xdr:row>1</xdr:row>
      <xdr:rowOff>161924</xdr:rowOff>
    </xdr:from>
    <xdr:to>
      <xdr:col>28</xdr:col>
      <xdr:colOff>561975</xdr:colOff>
      <xdr:row>11</xdr:row>
      <xdr:rowOff>57149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C92DBC3-4AE4-4B10-BC8D-EE6CD41B34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G47" sqref="G47"/>
    </sheetView>
  </sheetViews>
  <sheetFormatPr defaultRowHeight="15" x14ac:dyDescent="0.25"/>
  <cols>
    <col min="2" max="2" width="12.42578125" bestFit="1" customWidth="1"/>
    <col min="3" max="3" width="14.28515625" bestFit="1" customWidth="1"/>
  </cols>
  <sheetData>
    <row r="1" spans="1:6" x14ac:dyDescent="0.25">
      <c r="B1" t="s">
        <v>3</v>
      </c>
      <c r="C1" t="s">
        <v>0</v>
      </c>
      <c r="F1" t="s">
        <v>50</v>
      </c>
    </row>
    <row r="2" spans="1:6" x14ac:dyDescent="0.25">
      <c r="B2" t="s">
        <v>4</v>
      </c>
      <c r="C2" t="s">
        <v>1</v>
      </c>
    </row>
    <row r="3" spans="1:6" x14ac:dyDescent="0.25">
      <c r="B3" t="s">
        <v>5</v>
      </c>
      <c r="C3" t="s">
        <v>2</v>
      </c>
    </row>
    <row r="4" spans="1:6" x14ac:dyDescent="0.25">
      <c r="A4" t="s">
        <v>14</v>
      </c>
      <c r="B4" t="s">
        <v>6</v>
      </c>
      <c r="C4" t="s">
        <v>7</v>
      </c>
    </row>
    <row r="5" spans="1:6" x14ac:dyDescent="0.25">
      <c r="A5">
        <v>1</v>
      </c>
      <c r="B5" s="1">
        <v>43131</v>
      </c>
      <c r="C5" s="2">
        <v>809000</v>
      </c>
    </row>
    <row r="6" spans="1:6" x14ac:dyDescent="0.25">
      <c r="A6">
        <v>2</v>
      </c>
      <c r="B6" s="1">
        <v>43159</v>
      </c>
      <c r="C6" s="2">
        <v>885000</v>
      </c>
    </row>
    <row r="7" spans="1:6" x14ac:dyDescent="0.25">
      <c r="A7">
        <v>3</v>
      </c>
      <c r="B7" s="1">
        <v>43190</v>
      </c>
      <c r="C7" s="2">
        <v>899000</v>
      </c>
    </row>
    <row r="8" spans="1:6" x14ac:dyDescent="0.25">
      <c r="A8">
        <v>4</v>
      </c>
      <c r="B8" s="1">
        <v>43220</v>
      </c>
      <c r="C8" s="2">
        <v>939000</v>
      </c>
    </row>
    <row r="9" spans="1:6" x14ac:dyDescent="0.25">
      <c r="A9">
        <v>5</v>
      </c>
      <c r="B9" s="1">
        <v>43251</v>
      </c>
      <c r="C9" s="2">
        <v>949000</v>
      </c>
    </row>
    <row r="10" spans="1:6" x14ac:dyDescent="0.25">
      <c r="A10">
        <v>6</v>
      </c>
      <c r="B10" s="1">
        <v>43281</v>
      </c>
      <c r="C10" s="2">
        <v>920000</v>
      </c>
    </row>
    <row r="11" spans="1:6" x14ac:dyDescent="0.25">
      <c r="A11">
        <v>7</v>
      </c>
      <c r="B11" s="1">
        <v>43312</v>
      </c>
      <c r="C11" s="2">
        <v>895000</v>
      </c>
    </row>
    <row r="12" spans="1:6" x14ac:dyDescent="0.25">
      <c r="A12">
        <v>8</v>
      </c>
      <c r="B12" s="1">
        <v>43343</v>
      </c>
      <c r="C12" s="2">
        <v>869000</v>
      </c>
    </row>
    <row r="13" spans="1:6" x14ac:dyDescent="0.25">
      <c r="A13">
        <v>9</v>
      </c>
      <c r="B13" s="1">
        <v>43373</v>
      </c>
      <c r="C13" s="2">
        <v>899000</v>
      </c>
    </row>
    <row r="14" spans="1:6" x14ac:dyDescent="0.25">
      <c r="A14">
        <v>10</v>
      </c>
      <c r="B14" s="1">
        <v>43404</v>
      </c>
      <c r="C14" s="2">
        <v>895000</v>
      </c>
    </row>
    <row r="15" spans="1:6" x14ac:dyDescent="0.25">
      <c r="A15">
        <v>11</v>
      </c>
      <c r="B15" s="1">
        <v>43434</v>
      </c>
      <c r="C15" s="2">
        <v>875000</v>
      </c>
    </row>
    <row r="16" spans="1:6" x14ac:dyDescent="0.25">
      <c r="A16">
        <v>12</v>
      </c>
      <c r="B16" s="1">
        <v>43465</v>
      </c>
      <c r="C16" s="2">
        <v>848444</v>
      </c>
    </row>
    <row r="17" spans="1:3" x14ac:dyDescent="0.25">
      <c r="A17">
        <v>13</v>
      </c>
      <c r="B17" s="1">
        <v>43496</v>
      </c>
      <c r="C17" s="2">
        <v>849000</v>
      </c>
    </row>
    <row r="18" spans="1:3" x14ac:dyDescent="0.25">
      <c r="A18">
        <v>14</v>
      </c>
      <c r="B18" s="1">
        <v>43524</v>
      </c>
      <c r="C18" s="2">
        <v>889900</v>
      </c>
    </row>
    <row r="19" spans="1:3" x14ac:dyDescent="0.25">
      <c r="A19">
        <v>15</v>
      </c>
      <c r="B19" s="1">
        <v>43555</v>
      </c>
      <c r="C19" s="2">
        <v>915000</v>
      </c>
    </row>
    <row r="20" spans="1:3" x14ac:dyDescent="0.25">
      <c r="A20">
        <v>16</v>
      </c>
      <c r="B20" s="1">
        <v>43585</v>
      </c>
      <c r="C20" s="2">
        <v>929888</v>
      </c>
    </row>
    <row r="21" spans="1:3" x14ac:dyDescent="0.25">
      <c r="A21">
        <v>17</v>
      </c>
      <c r="B21" s="1">
        <v>43616</v>
      </c>
      <c r="C21" s="2">
        <v>948888</v>
      </c>
    </row>
    <row r="22" spans="1:3" x14ac:dyDescent="0.25">
      <c r="A22">
        <v>18</v>
      </c>
      <c r="B22" s="1">
        <v>43646</v>
      </c>
      <c r="C22" s="2">
        <v>925000</v>
      </c>
    </row>
    <row r="23" spans="1:3" x14ac:dyDescent="0.25">
      <c r="A23">
        <v>19</v>
      </c>
      <c r="B23" s="1">
        <v>43677</v>
      </c>
      <c r="C23" s="2">
        <v>895000</v>
      </c>
    </row>
    <row r="24" spans="1:3" x14ac:dyDescent="0.25">
      <c r="A24">
        <v>20</v>
      </c>
      <c r="B24" s="1">
        <v>43708</v>
      </c>
      <c r="C24" s="2">
        <v>879000</v>
      </c>
    </row>
    <row r="25" spans="1:3" x14ac:dyDescent="0.25">
      <c r="A25">
        <v>21</v>
      </c>
      <c r="B25" s="1">
        <v>43738</v>
      </c>
      <c r="C25" s="2">
        <v>930000</v>
      </c>
    </row>
    <row r="26" spans="1:3" x14ac:dyDescent="0.25">
      <c r="A26">
        <v>22</v>
      </c>
      <c r="B26" s="1">
        <v>43769</v>
      </c>
      <c r="C26" s="2">
        <v>925000</v>
      </c>
    </row>
    <row r="27" spans="1:3" x14ac:dyDescent="0.25">
      <c r="A27">
        <v>23</v>
      </c>
      <c r="B27" s="1">
        <v>43799</v>
      </c>
      <c r="C27" s="2">
        <v>899000</v>
      </c>
    </row>
    <row r="28" spans="1:3" x14ac:dyDescent="0.25">
      <c r="A28">
        <v>24</v>
      </c>
      <c r="B28" s="1">
        <v>43830</v>
      </c>
      <c r="C28" s="2">
        <v>896944</v>
      </c>
    </row>
    <row r="29" spans="1:3" x14ac:dyDescent="0.25">
      <c r="A29">
        <v>25</v>
      </c>
      <c r="B29" s="1">
        <v>43861</v>
      </c>
      <c r="C29" s="2">
        <v>895000</v>
      </c>
    </row>
    <row r="30" spans="1:3" x14ac:dyDescent="0.25">
      <c r="A30">
        <v>26</v>
      </c>
      <c r="B30" s="1">
        <v>43890</v>
      </c>
      <c r="C30" s="2">
        <v>949000</v>
      </c>
    </row>
    <row r="31" spans="1:3" x14ac:dyDescent="0.25">
      <c r="A31">
        <v>27</v>
      </c>
      <c r="B31" s="1">
        <v>43921</v>
      </c>
      <c r="C31" s="2">
        <v>965000</v>
      </c>
    </row>
    <row r="32" spans="1:3" x14ac:dyDescent="0.25">
      <c r="A32">
        <v>28</v>
      </c>
      <c r="B32" s="1">
        <v>43951</v>
      </c>
      <c r="C32" s="2">
        <v>949800</v>
      </c>
    </row>
    <row r="33" spans="1:3" x14ac:dyDescent="0.25">
      <c r="A33">
        <v>29</v>
      </c>
      <c r="B33" s="1">
        <v>43982</v>
      </c>
      <c r="C33" s="2">
        <v>995000</v>
      </c>
    </row>
    <row r="34" spans="1:3" x14ac:dyDescent="0.25">
      <c r="A34">
        <v>30</v>
      </c>
      <c r="B34" s="1">
        <v>44012</v>
      </c>
      <c r="C34" s="2">
        <v>999000</v>
      </c>
    </row>
    <row r="35" spans="1:3" x14ac:dyDescent="0.25">
      <c r="A35">
        <v>31</v>
      </c>
      <c r="B35" s="1">
        <v>44043</v>
      </c>
      <c r="C35" s="2">
        <v>998000</v>
      </c>
    </row>
    <row r="36" spans="1:3" x14ac:dyDescent="0.25">
      <c r="A36">
        <v>32</v>
      </c>
      <c r="B36" s="1">
        <v>44074</v>
      </c>
      <c r="C36" s="2">
        <v>998000</v>
      </c>
    </row>
    <row r="37" spans="1:3" x14ac:dyDescent="0.25">
      <c r="A37">
        <v>33</v>
      </c>
      <c r="B37" s="1">
        <v>44104</v>
      </c>
      <c r="C37" s="2">
        <v>998500</v>
      </c>
    </row>
    <row r="38" spans="1:3" x14ac:dyDescent="0.25">
      <c r="A38">
        <v>34</v>
      </c>
      <c r="B38" s="1">
        <v>44135</v>
      </c>
      <c r="C38" s="2">
        <v>998000</v>
      </c>
    </row>
    <row r="39" spans="1:3" x14ac:dyDescent="0.25">
      <c r="A39">
        <v>35</v>
      </c>
      <c r="B39" s="1">
        <v>44165</v>
      </c>
      <c r="C39" s="2">
        <v>995000</v>
      </c>
    </row>
    <row r="40" spans="1:3" x14ac:dyDescent="0.25">
      <c r="A40">
        <v>36</v>
      </c>
      <c r="B40" s="1">
        <v>44196</v>
      </c>
      <c r="C40" s="2">
        <v>950000</v>
      </c>
    </row>
    <row r="41" spans="1:3" x14ac:dyDescent="0.25">
      <c r="A41">
        <v>37</v>
      </c>
      <c r="B41" s="1">
        <v>44227</v>
      </c>
      <c r="C41" s="2">
        <v>975000</v>
      </c>
    </row>
    <row r="42" spans="1:3" x14ac:dyDescent="0.25">
      <c r="A42">
        <v>38</v>
      </c>
      <c r="B42" s="1">
        <v>44255</v>
      </c>
      <c r="C42" s="2">
        <v>989000</v>
      </c>
    </row>
    <row r="43" spans="1:3" x14ac:dyDescent="0.25">
      <c r="A43">
        <v>39</v>
      </c>
      <c r="B43" s="1">
        <v>44286</v>
      </c>
      <c r="C43" s="2">
        <v>995000</v>
      </c>
    </row>
    <row r="44" spans="1:3" x14ac:dyDescent="0.25">
      <c r="A44">
        <v>40</v>
      </c>
      <c r="B44" s="1">
        <v>44316</v>
      </c>
      <c r="C44" s="2">
        <v>999000</v>
      </c>
    </row>
    <row r="45" spans="1:3" x14ac:dyDescent="0.25">
      <c r="A45">
        <v>41</v>
      </c>
      <c r="B45" s="1">
        <v>44347</v>
      </c>
      <c r="C45" s="2">
        <v>999000</v>
      </c>
    </row>
    <row r="46" spans="1:3" x14ac:dyDescent="0.25">
      <c r="A46">
        <v>42</v>
      </c>
      <c r="B46" s="1">
        <v>44377</v>
      </c>
      <c r="C46" s="2">
        <v>998000</v>
      </c>
    </row>
    <row r="47" spans="1:3" x14ac:dyDescent="0.25">
      <c r="A47">
        <v>43</v>
      </c>
      <c r="B47" s="1">
        <v>44408</v>
      </c>
      <c r="C47" s="2">
        <v>990000</v>
      </c>
    </row>
    <row r="48" spans="1:3" x14ac:dyDescent="0.25">
      <c r="A48">
        <v>44</v>
      </c>
      <c r="B48" s="1">
        <v>44439</v>
      </c>
      <c r="C48" s="2">
        <v>975000</v>
      </c>
    </row>
    <row r="49" spans="1:3" x14ac:dyDescent="0.25">
      <c r="A49">
        <v>45</v>
      </c>
      <c r="B49" s="1">
        <v>44469</v>
      </c>
      <c r="C49" s="2">
        <v>985000</v>
      </c>
    </row>
    <row r="50" spans="1:3" x14ac:dyDescent="0.25">
      <c r="A50">
        <v>46</v>
      </c>
      <c r="B50" s="1">
        <v>44500</v>
      </c>
      <c r="C50" s="2">
        <v>987000</v>
      </c>
    </row>
    <row r="51" spans="1:3" x14ac:dyDescent="0.25">
      <c r="A51">
        <v>47</v>
      </c>
      <c r="B51" s="1">
        <v>44530</v>
      </c>
      <c r="C51" s="2">
        <v>949000</v>
      </c>
    </row>
    <row r="52" spans="1:3" x14ac:dyDescent="0.25">
      <c r="A52">
        <v>48</v>
      </c>
      <c r="B52" s="1">
        <v>44561</v>
      </c>
      <c r="C52" s="2">
        <v>899000</v>
      </c>
    </row>
    <row r="53" spans="1:3" x14ac:dyDescent="0.25">
      <c r="A53">
        <v>49</v>
      </c>
      <c r="B53" s="1">
        <v>44592</v>
      </c>
      <c r="C53" s="2">
        <v>925000</v>
      </c>
    </row>
    <row r="54" spans="1:3" x14ac:dyDescent="0.25">
      <c r="A54">
        <v>50</v>
      </c>
      <c r="B54" s="1">
        <v>44620</v>
      </c>
      <c r="C54" s="2">
        <v>989000</v>
      </c>
    </row>
    <row r="55" spans="1:3" x14ac:dyDescent="0.25">
      <c r="A55">
        <v>51</v>
      </c>
      <c r="B55" s="1">
        <v>44651</v>
      </c>
      <c r="C55" s="2">
        <v>1050000</v>
      </c>
    </row>
    <row r="56" spans="1:3" x14ac:dyDescent="0.25">
      <c r="A56">
        <v>52</v>
      </c>
      <c r="B56" s="1">
        <v>44681</v>
      </c>
      <c r="C56" s="2">
        <v>1095000</v>
      </c>
    </row>
    <row r="57" spans="1:3" x14ac:dyDescent="0.25">
      <c r="A57">
        <v>53</v>
      </c>
      <c r="B57" s="1">
        <v>44712</v>
      </c>
      <c r="C57" s="2">
        <v>1095000</v>
      </c>
    </row>
    <row r="58" spans="1:3" x14ac:dyDescent="0.25">
      <c r="A58">
        <v>54</v>
      </c>
      <c r="B58" s="1">
        <v>44742</v>
      </c>
      <c r="C58" s="2">
        <v>1095000</v>
      </c>
    </row>
    <row r="59" spans="1:3" x14ac:dyDescent="0.25">
      <c r="A59">
        <v>55</v>
      </c>
      <c r="B59" s="1">
        <v>44773</v>
      </c>
      <c r="C59" s="2">
        <v>1035000</v>
      </c>
    </row>
    <row r="60" spans="1:3" x14ac:dyDescent="0.25">
      <c r="A60">
        <v>56</v>
      </c>
      <c r="B60" s="1">
        <v>44804</v>
      </c>
      <c r="C60" s="2">
        <v>999000</v>
      </c>
    </row>
    <row r="61" spans="1:3" x14ac:dyDescent="0.25">
      <c r="A61">
        <v>57</v>
      </c>
      <c r="B61" s="1">
        <v>44834</v>
      </c>
      <c r="C61" s="2">
        <v>1049000</v>
      </c>
    </row>
    <row r="62" spans="1:3" x14ac:dyDescent="0.25">
      <c r="A62">
        <v>58</v>
      </c>
      <c r="B62" s="1">
        <v>44865</v>
      </c>
      <c r="C62" s="2">
        <v>1000000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E871-F3E4-476B-B8EE-039CA0B3A5BE}">
  <dimension ref="A1:K60"/>
  <sheetViews>
    <sheetView topLeftCell="A7" zoomScale="90" zoomScaleNormal="90" workbookViewId="0">
      <selection activeCell="B16" sqref="B16:C35"/>
    </sheetView>
  </sheetViews>
  <sheetFormatPr defaultRowHeight="15" x14ac:dyDescent="0.25"/>
  <cols>
    <col min="1" max="1" width="11.7109375" bestFit="1" customWidth="1"/>
    <col min="2" max="2" width="16.85546875" bestFit="1" customWidth="1"/>
    <col min="4" max="4" width="12.28515625" bestFit="1" customWidth="1"/>
    <col min="8" max="8" width="18" bestFit="1" customWidth="1"/>
  </cols>
  <sheetData>
    <row r="1" spans="1:11" x14ac:dyDescent="0.25">
      <c r="A1" t="s">
        <v>8</v>
      </c>
      <c r="B1">
        <v>1</v>
      </c>
    </row>
    <row r="2" spans="1:11" x14ac:dyDescent="0.25">
      <c r="A2" t="s">
        <v>6</v>
      </c>
      <c r="B2" t="s">
        <v>7</v>
      </c>
      <c r="C2" t="s">
        <v>13</v>
      </c>
      <c r="D2" s="3" t="s">
        <v>35</v>
      </c>
    </row>
    <row r="3" spans="1:11" x14ac:dyDescent="0.25">
      <c r="A3" s="1">
        <v>43131</v>
      </c>
      <c r="B3" s="2">
        <v>809000</v>
      </c>
    </row>
    <row r="4" spans="1:11" x14ac:dyDescent="0.25">
      <c r="A4" s="1">
        <v>43159</v>
      </c>
      <c r="B4" s="2">
        <v>885000</v>
      </c>
      <c r="J4" t="s">
        <v>11</v>
      </c>
    </row>
    <row r="5" spans="1:11" x14ac:dyDescent="0.25">
      <c r="A5" s="1">
        <v>43190</v>
      </c>
      <c r="B5" s="2">
        <v>899000</v>
      </c>
      <c r="J5" s="3" t="s">
        <v>12</v>
      </c>
      <c r="K5" t="s">
        <v>10</v>
      </c>
    </row>
    <row r="6" spans="1:11" x14ac:dyDescent="0.25">
      <c r="A6" s="1">
        <v>43220</v>
      </c>
      <c r="B6" s="2">
        <v>939000</v>
      </c>
      <c r="G6" t="s">
        <v>9</v>
      </c>
      <c r="H6" s="27">
        <f ca="1">AVERAGE(D16:D60)</f>
        <v>909904341.33333337</v>
      </c>
      <c r="K6" s="24">
        <f ca="1">H7</f>
        <v>30164.6206893661</v>
      </c>
    </row>
    <row r="7" spans="1:11" x14ac:dyDescent="0.25">
      <c r="A7" s="1">
        <v>43251</v>
      </c>
      <c r="B7" s="2">
        <v>949000</v>
      </c>
      <c r="G7" t="s">
        <v>10</v>
      </c>
      <c r="H7" s="28">
        <f ca="1">SQRT(H6)</f>
        <v>30164.6206893661</v>
      </c>
      <c r="J7" s="25">
        <v>1</v>
      </c>
      <c r="K7" s="24">
        <f t="dataTable" ref="K7:K18" dt2D="0" dtr="0" r1="B1" ca="1"/>
        <v>30164.6206893661</v>
      </c>
    </row>
    <row r="8" spans="1:11" x14ac:dyDescent="0.25">
      <c r="A8" s="1">
        <v>43281</v>
      </c>
      <c r="B8" s="2">
        <v>920000</v>
      </c>
      <c r="J8" s="25">
        <f>J7+1</f>
        <v>2</v>
      </c>
      <c r="K8" s="24">
        <v>36014.470100533508</v>
      </c>
    </row>
    <row r="9" spans="1:11" x14ac:dyDescent="0.25">
      <c r="A9" s="1">
        <v>43312</v>
      </c>
      <c r="B9" s="2">
        <v>895000</v>
      </c>
      <c r="J9" s="25">
        <f t="shared" ref="J9:J18" si="0">J8+1</f>
        <v>3</v>
      </c>
      <c r="K9" s="24">
        <v>40371.862266853961</v>
      </c>
    </row>
    <row r="10" spans="1:11" x14ac:dyDescent="0.25">
      <c r="A10" s="1">
        <v>43343</v>
      </c>
      <c r="B10" s="2">
        <v>869000</v>
      </c>
      <c r="J10" s="25">
        <f t="shared" si="0"/>
        <v>4</v>
      </c>
      <c r="K10" s="24">
        <v>43510.035506254826</v>
      </c>
    </row>
    <row r="11" spans="1:11" x14ac:dyDescent="0.25">
      <c r="A11" s="1">
        <v>43373</v>
      </c>
      <c r="B11" s="2">
        <v>899000</v>
      </c>
      <c r="J11" s="25">
        <f t="shared" si="0"/>
        <v>5</v>
      </c>
      <c r="K11">
        <v>45112.543525720197</v>
      </c>
    </row>
    <row r="12" spans="1:11" x14ac:dyDescent="0.25">
      <c r="A12" s="1">
        <v>43404</v>
      </c>
      <c r="B12" s="2">
        <v>895000</v>
      </c>
      <c r="J12" s="25">
        <f t="shared" si="0"/>
        <v>6</v>
      </c>
      <c r="K12">
        <v>45942.062554837394</v>
      </c>
    </row>
    <row r="13" spans="1:11" x14ac:dyDescent="0.25">
      <c r="A13" s="1">
        <v>43434</v>
      </c>
      <c r="B13" s="2">
        <v>875000</v>
      </c>
      <c r="J13" s="25">
        <f t="shared" si="0"/>
        <v>7</v>
      </c>
      <c r="K13">
        <v>46114.433201156724</v>
      </c>
    </row>
    <row r="14" spans="1:11" x14ac:dyDescent="0.25">
      <c r="A14" s="1">
        <v>43465</v>
      </c>
      <c r="B14" s="2">
        <v>848444</v>
      </c>
      <c r="J14" s="25">
        <f t="shared" si="0"/>
        <v>8</v>
      </c>
      <c r="K14">
        <v>46024.563844333294</v>
      </c>
    </row>
    <row r="15" spans="1:11" x14ac:dyDescent="0.25">
      <c r="A15" s="1">
        <v>43496</v>
      </c>
      <c r="B15" s="2">
        <v>849000</v>
      </c>
      <c r="J15" s="25">
        <f t="shared" si="0"/>
        <v>9</v>
      </c>
      <c r="K15">
        <v>46170.264859866009</v>
      </c>
    </row>
    <row r="16" spans="1:11" x14ac:dyDescent="0.25">
      <c r="A16" s="1">
        <v>43524</v>
      </c>
      <c r="B16" s="2">
        <v>889900</v>
      </c>
      <c r="C16">
        <f ca="1">AVERAGE(OFFSET(B16,-$B$1,0,$B$1,1))</f>
        <v>849000</v>
      </c>
      <c r="D16" s="27">
        <f ca="1">(B16-C16)^2</f>
        <v>1672810000</v>
      </c>
      <c r="J16" s="25">
        <f t="shared" si="0"/>
        <v>10</v>
      </c>
      <c r="K16">
        <v>46172.88815051534</v>
      </c>
    </row>
    <row r="17" spans="1:11" x14ac:dyDescent="0.25">
      <c r="A17" s="1">
        <v>43555</v>
      </c>
      <c r="B17" s="2">
        <v>915000</v>
      </c>
      <c r="C17">
        <f t="shared" ref="C17:C60" ca="1" si="1">AVERAGE(OFFSET(B17,-$B$1,0,$B$1,1))</f>
        <v>889900</v>
      </c>
      <c r="D17" s="27">
        <f t="shared" ref="D17:D60" ca="1" si="2">(B17-C17)^2</f>
        <v>630010000</v>
      </c>
      <c r="J17" s="25">
        <f t="shared" si="0"/>
        <v>11</v>
      </c>
      <c r="K17">
        <v>45821.911452307038</v>
      </c>
    </row>
    <row r="18" spans="1:11" x14ac:dyDescent="0.25">
      <c r="A18" s="1">
        <v>43585</v>
      </c>
      <c r="B18" s="2">
        <v>929888</v>
      </c>
      <c r="C18">
        <f ca="1">AVERAGE(OFFSET(B18,-$B$1,0,$B$1,1))</f>
        <v>915000</v>
      </c>
      <c r="D18" s="27">
        <f t="shared" ca="1" si="2"/>
        <v>221652544</v>
      </c>
      <c r="J18" s="25">
        <f t="shared" si="0"/>
        <v>12</v>
      </c>
      <c r="K18">
        <v>45464.929551017805</v>
      </c>
    </row>
    <row r="19" spans="1:11" x14ac:dyDescent="0.25">
      <c r="A19" s="1">
        <v>43616</v>
      </c>
      <c r="B19" s="2">
        <v>948888</v>
      </c>
      <c r="C19">
        <f t="shared" ca="1" si="1"/>
        <v>929888</v>
      </c>
      <c r="D19" s="27">
        <f t="shared" ca="1" si="2"/>
        <v>361000000</v>
      </c>
    </row>
    <row r="20" spans="1:11" x14ac:dyDescent="0.25">
      <c r="A20" s="1">
        <v>43646</v>
      </c>
      <c r="B20" s="2">
        <v>925000</v>
      </c>
      <c r="C20">
        <f t="shared" ca="1" si="1"/>
        <v>948888</v>
      </c>
      <c r="D20" s="27">
        <f t="shared" ca="1" si="2"/>
        <v>570636544</v>
      </c>
    </row>
    <row r="21" spans="1:11" x14ac:dyDescent="0.25">
      <c r="A21" s="1">
        <v>43677</v>
      </c>
      <c r="B21" s="2">
        <v>895000</v>
      </c>
      <c r="C21">
        <f t="shared" ca="1" si="1"/>
        <v>925000</v>
      </c>
      <c r="D21" s="27">
        <f t="shared" ca="1" si="2"/>
        <v>900000000</v>
      </c>
    </row>
    <row r="22" spans="1:11" x14ac:dyDescent="0.25">
      <c r="A22" s="1">
        <v>43708</v>
      </c>
      <c r="B22" s="2">
        <v>879000</v>
      </c>
      <c r="C22">
        <f t="shared" ca="1" si="1"/>
        <v>895000</v>
      </c>
      <c r="D22" s="27">
        <f t="shared" ca="1" si="2"/>
        <v>256000000</v>
      </c>
    </row>
    <row r="23" spans="1:11" x14ac:dyDescent="0.25">
      <c r="A23" s="1">
        <v>43738</v>
      </c>
      <c r="B23" s="2">
        <v>930000</v>
      </c>
      <c r="C23">
        <f t="shared" ca="1" si="1"/>
        <v>879000</v>
      </c>
      <c r="D23" s="27">
        <f t="shared" ca="1" si="2"/>
        <v>2601000000</v>
      </c>
    </row>
    <row r="24" spans="1:11" x14ac:dyDescent="0.25">
      <c r="A24" s="1">
        <v>43769</v>
      </c>
      <c r="B24" s="2">
        <v>925000</v>
      </c>
      <c r="C24">
        <f t="shared" ca="1" si="1"/>
        <v>930000</v>
      </c>
      <c r="D24" s="27">
        <f t="shared" ca="1" si="2"/>
        <v>25000000</v>
      </c>
    </row>
    <row r="25" spans="1:11" x14ac:dyDescent="0.25">
      <c r="A25" s="1">
        <v>43799</v>
      </c>
      <c r="B25" s="2">
        <v>899000</v>
      </c>
      <c r="C25">
        <f t="shared" ca="1" si="1"/>
        <v>925000</v>
      </c>
      <c r="D25" s="27">
        <f t="shared" ca="1" si="2"/>
        <v>676000000</v>
      </c>
    </row>
    <row r="26" spans="1:11" x14ac:dyDescent="0.25">
      <c r="A26" s="1">
        <v>43830</v>
      </c>
      <c r="B26" s="2">
        <v>896944</v>
      </c>
      <c r="C26">
        <f t="shared" ca="1" si="1"/>
        <v>899000</v>
      </c>
      <c r="D26" s="27">
        <f t="shared" ca="1" si="2"/>
        <v>4227136</v>
      </c>
    </row>
    <row r="27" spans="1:11" x14ac:dyDescent="0.25">
      <c r="A27" s="1">
        <v>43861</v>
      </c>
      <c r="B27" s="2">
        <v>895000</v>
      </c>
      <c r="C27">
        <f t="shared" ca="1" si="1"/>
        <v>896944</v>
      </c>
      <c r="D27" s="27">
        <f t="shared" ca="1" si="2"/>
        <v>3779136</v>
      </c>
    </row>
    <row r="28" spans="1:11" x14ac:dyDescent="0.25">
      <c r="A28" s="1">
        <v>43890</v>
      </c>
      <c r="B28" s="2">
        <v>949000</v>
      </c>
      <c r="C28">
        <f t="shared" ca="1" si="1"/>
        <v>895000</v>
      </c>
      <c r="D28" s="27">
        <f t="shared" ca="1" si="2"/>
        <v>2916000000</v>
      </c>
    </row>
    <row r="29" spans="1:11" x14ac:dyDescent="0.25">
      <c r="A29" s="1">
        <v>43921</v>
      </c>
      <c r="B29" s="2">
        <v>965000</v>
      </c>
      <c r="C29">
        <f t="shared" ca="1" si="1"/>
        <v>949000</v>
      </c>
      <c r="D29" s="27">
        <f t="shared" ca="1" si="2"/>
        <v>256000000</v>
      </c>
    </row>
    <row r="30" spans="1:11" x14ac:dyDescent="0.25">
      <c r="A30" s="1">
        <v>43951</v>
      </c>
      <c r="B30" s="2">
        <v>949800</v>
      </c>
      <c r="C30">
        <f t="shared" ca="1" si="1"/>
        <v>965000</v>
      </c>
      <c r="D30" s="27">
        <f t="shared" ca="1" si="2"/>
        <v>231040000</v>
      </c>
    </row>
    <row r="31" spans="1:11" x14ac:dyDescent="0.25">
      <c r="A31" s="1">
        <v>43982</v>
      </c>
      <c r="B31" s="2">
        <v>995000</v>
      </c>
      <c r="C31">
        <f t="shared" ca="1" si="1"/>
        <v>949800</v>
      </c>
      <c r="D31" s="27">
        <f t="shared" ca="1" si="2"/>
        <v>2043040000</v>
      </c>
    </row>
    <row r="32" spans="1:11" x14ac:dyDescent="0.25">
      <c r="A32" s="1">
        <v>44012</v>
      </c>
      <c r="B32" s="2">
        <v>999000</v>
      </c>
      <c r="C32">
        <f t="shared" ca="1" si="1"/>
        <v>995000</v>
      </c>
      <c r="D32" s="27">
        <f t="shared" ca="1" si="2"/>
        <v>16000000</v>
      </c>
    </row>
    <row r="33" spans="1:4" x14ac:dyDescent="0.25">
      <c r="A33" s="1">
        <v>44043</v>
      </c>
      <c r="B33" s="2">
        <v>998000</v>
      </c>
      <c r="C33">
        <f t="shared" ca="1" si="1"/>
        <v>999000</v>
      </c>
      <c r="D33" s="27">
        <f t="shared" ca="1" si="2"/>
        <v>1000000</v>
      </c>
    </row>
    <row r="34" spans="1:4" x14ac:dyDescent="0.25">
      <c r="A34" s="1">
        <v>44074</v>
      </c>
      <c r="B34" s="2">
        <v>998000</v>
      </c>
      <c r="C34">
        <f t="shared" ca="1" si="1"/>
        <v>998000</v>
      </c>
      <c r="D34" s="27">
        <f t="shared" ca="1" si="2"/>
        <v>0</v>
      </c>
    </row>
    <row r="35" spans="1:4" x14ac:dyDescent="0.25">
      <c r="A35" s="1">
        <v>44104</v>
      </c>
      <c r="B35" s="2">
        <v>998500</v>
      </c>
      <c r="C35">
        <f t="shared" ca="1" si="1"/>
        <v>998000</v>
      </c>
      <c r="D35" s="27">
        <f t="shared" ca="1" si="2"/>
        <v>250000</v>
      </c>
    </row>
    <row r="36" spans="1:4" x14ac:dyDescent="0.25">
      <c r="A36" s="1">
        <v>44135</v>
      </c>
      <c r="B36" s="2">
        <v>998000</v>
      </c>
      <c r="C36">
        <f t="shared" ca="1" si="1"/>
        <v>998500</v>
      </c>
      <c r="D36" s="27">
        <f t="shared" ca="1" si="2"/>
        <v>250000</v>
      </c>
    </row>
    <row r="37" spans="1:4" x14ac:dyDescent="0.25">
      <c r="A37" s="1">
        <v>44165</v>
      </c>
      <c r="B37" s="2">
        <v>995000</v>
      </c>
      <c r="C37">
        <f t="shared" ca="1" si="1"/>
        <v>998000</v>
      </c>
      <c r="D37" s="27">
        <f t="shared" ca="1" si="2"/>
        <v>9000000</v>
      </c>
    </row>
    <row r="38" spans="1:4" x14ac:dyDescent="0.25">
      <c r="A38" s="1">
        <v>44196</v>
      </c>
      <c r="B38" s="2">
        <v>950000</v>
      </c>
      <c r="C38">
        <f t="shared" ca="1" si="1"/>
        <v>995000</v>
      </c>
      <c r="D38" s="27">
        <f t="shared" ca="1" si="2"/>
        <v>2025000000</v>
      </c>
    </row>
    <row r="39" spans="1:4" x14ac:dyDescent="0.25">
      <c r="A39" s="1">
        <v>44227</v>
      </c>
      <c r="B39" s="2">
        <v>975000</v>
      </c>
      <c r="C39">
        <f t="shared" ca="1" si="1"/>
        <v>950000</v>
      </c>
      <c r="D39" s="27">
        <f t="shared" ca="1" si="2"/>
        <v>625000000</v>
      </c>
    </row>
    <row r="40" spans="1:4" x14ac:dyDescent="0.25">
      <c r="A40" s="1">
        <v>44255</v>
      </c>
      <c r="B40" s="2">
        <v>989000</v>
      </c>
      <c r="C40">
        <f t="shared" ca="1" si="1"/>
        <v>975000</v>
      </c>
      <c r="D40" s="27">
        <f t="shared" ca="1" si="2"/>
        <v>196000000</v>
      </c>
    </row>
    <row r="41" spans="1:4" x14ac:dyDescent="0.25">
      <c r="A41" s="1">
        <v>44286</v>
      </c>
      <c r="B41" s="2">
        <v>995000</v>
      </c>
      <c r="C41">
        <f t="shared" ca="1" si="1"/>
        <v>989000</v>
      </c>
      <c r="D41" s="27">
        <f t="shared" ca="1" si="2"/>
        <v>36000000</v>
      </c>
    </row>
    <row r="42" spans="1:4" x14ac:dyDescent="0.25">
      <c r="A42" s="1">
        <v>44316</v>
      </c>
      <c r="B42" s="2">
        <v>999000</v>
      </c>
      <c r="C42">
        <f t="shared" ca="1" si="1"/>
        <v>995000</v>
      </c>
      <c r="D42" s="27">
        <f t="shared" ca="1" si="2"/>
        <v>16000000</v>
      </c>
    </row>
    <row r="43" spans="1:4" x14ac:dyDescent="0.25">
      <c r="A43" s="1">
        <v>44347</v>
      </c>
      <c r="B43" s="2">
        <v>999000</v>
      </c>
      <c r="C43">
        <f t="shared" ca="1" si="1"/>
        <v>999000</v>
      </c>
      <c r="D43" s="27">
        <f t="shared" ca="1" si="2"/>
        <v>0</v>
      </c>
    </row>
    <row r="44" spans="1:4" x14ac:dyDescent="0.25">
      <c r="A44" s="1">
        <v>44377</v>
      </c>
      <c r="B44" s="2">
        <v>998000</v>
      </c>
      <c r="C44">
        <f t="shared" ca="1" si="1"/>
        <v>999000</v>
      </c>
      <c r="D44" s="27">
        <f t="shared" ca="1" si="2"/>
        <v>1000000</v>
      </c>
    </row>
    <row r="45" spans="1:4" x14ac:dyDescent="0.25">
      <c r="A45" s="1">
        <v>44408</v>
      </c>
      <c r="B45" s="2">
        <v>990000</v>
      </c>
      <c r="C45">
        <f t="shared" ca="1" si="1"/>
        <v>998000</v>
      </c>
      <c r="D45" s="27">
        <f t="shared" ca="1" si="2"/>
        <v>64000000</v>
      </c>
    </row>
    <row r="46" spans="1:4" x14ac:dyDescent="0.25">
      <c r="A46" s="1">
        <v>44439</v>
      </c>
      <c r="B46" s="2">
        <v>975000</v>
      </c>
      <c r="C46">
        <f t="shared" ca="1" si="1"/>
        <v>990000</v>
      </c>
      <c r="D46" s="27">
        <f t="shared" ca="1" si="2"/>
        <v>225000000</v>
      </c>
    </row>
    <row r="47" spans="1:4" x14ac:dyDescent="0.25">
      <c r="A47" s="1">
        <v>44469</v>
      </c>
      <c r="B47" s="2">
        <v>985000</v>
      </c>
      <c r="C47">
        <f t="shared" ca="1" si="1"/>
        <v>975000</v>
      </c>
      <c r="D47" s="27">
        <f t="shared" ca="1" si="2"/>
        <v>100000000</v>
      </c>
    </row>
    <row r="48" spans="1:4" x14ac:dyDescent="0.25">
      <c r="A48" s="1">
        <v>44500</v>
      </c>
      <c r="B48" s="2">
        <v>987000</v>
      </c>
      <c r="C48">
        <f t="shared" ca="1" si="1"/>
        <v>985000</v>
      </c>
      <c r="D48" s="27">
        <f t="shared" ca="1" si="2"/>
        <v>4000000</v>
      </c>
    </row>
    <row r="49" spans="1:4" x14ac:dyDescent="0.25">
      <c r="A49" s="1">
        <v>44530</v>
      </c>
      <c r="B49" s="2">
        <v>949000</v>
      </c>
      <c r="C49">
        <f t="shared" ca="1" si="1"/>
        <v>987000</v>
      </c>
      <c r="D49" s="27">
        <f t="shared" ca="1" si="2"/>
        <v>1444000000</v>
      </c>
    </row>
    <row r="50" spans="1:4" x14ac:dyDescent="0.25">
      <c r="A50" s="1">
        <v>44561</v>
      </c>
      <c r="B50" s="2">
        <v>899000</v>
      </c>
      <c r="C50">
        <f t="shared" ca="1" si="1"/>
        <v>949000</v>
      </c>
      <c r="D50" s="27">
        <f t="shared" ca="1" si="2"/>
        <v>2500000000</v>
      </c>
    </row>
    <row r="51" spans="1:4" x14ac:dyDescent="0.25">
      <c r="A51" s="1">
        <v>44592</v>
      </c>
      <c r="B51" s="2">
        <v>925000</v>
      </c>
      <c r="C51">
        <f t="shared" ca="1" si="1"/>
        <v>899000</v>
      </c>
      <c r="D51" s="27">
        <f t="shared" ca="1" si="2"/>
        <v>676000000</v>
      </c>
    </row>
    <row r="52" spans="1:4" x14ac:dyDescent="0.25">
      <c r="A52" s="1">
        <v>44620</v>
      </c>
      <c r="B52" s="2">
        <v>989000</v>
      </c>
      <c r="C52">
        <f t="shared" ca="1" si="1"/>
        <v>925000</v>
      </c>
      <c r="D52" s="27">
        <f t="shared" ca="1" si="2"/>
        <v>4096000000</v>
      </c>
    </row>
    <row r="53" spans="1:4" x14ac:dyDescent="0.25">
      <c r="A53" s="1">
        <v>44651</v>
      </c>
      <c r="B53" s="2">
        <v>1050000</v>
      </c>
      <c r="C53">
        <f t="shared" ca="1" si="1"/>
        <v>989000</v>
      </c>
      <c r="D53" s="27">
        <f t="shared" ca="1" si="2"/>
        <v>3721000000</v>
      </c>
    </row>
    <row r="54" spans="1:4" x14ac:dyDescent="0.25">
      <c r="A54" s="1">
        <v>44681</v>
      </c>
      <c r="B54" s="2">
        <v>1095000</v>
      </c>
      <c r="C54">
        <f t="shared" ca="1" si="1"/>
        <v>1050000</v>
      </c>
      <c r="D54" s="27">
        <f t="shared" ca="1" si="2"/>
        <v>2025000000</v>
      </c>
    </row>
    <row r="55" spans="1:4" x14ac:dyDescent="0.25">
      <c r="A55" s="1">
        <v>44712</v>
      </c>
      <c r="B55" s="2">
        <v>1095000</v>
      </c>
      <c r="C55">
        <f t="shared" ca="1" si="1"/>
        <v>1095000</v>
      </c>
      <c r="D55" s="27">
        <f t="shared" ca="1" si="2"/>
        <v>0</v>
      </c>
    </row>
    <row r="56" spans="1:4" x14ac:dyDescent="0.25">
      <c r="A56" s="1">
        <v>44742</v>
      </c>
      <c r="B56" s="2">
        <v>1095000</v>
      </c>
      <c r="C56">
        <f t="shared" ca="1" si="1"/>
        <v>1095000</v>
      </c>
      <c r="D56" s="27">
        <f t="shared" ca="1" si="2"/>
        <v>0</v>
      </c>
    </row>
    <row r="57" spans="1:4" x14ac:dyDescent="0.25">
      <c r="A57" s="1">
        <v>44773</v>
      </c>
      <c r="B57" s="2">
        <v>1035000</v>
      </c>
      <c r="C57">
        <f t="shared" ca="1" si="1"/>
        <v>1095000</v>
      </c>
      <c r="D57" s="27">
        <f t="shared" ca="1" si="2"/>
        <v>3600000000</v>
      </c>
    </row>
    <row r="58" spans="1:4" x14ac:dyDescent="0.25">
      <c r="A58" s="1">
        <v>44804</v>
      </c>
      <c r="B58" s="2">
        <v>999000</v>
      </c>
      <c r="C58">
        <f t="shared" ca="1" si="1"/>
        <v>1035000</v>
      </c>
      <c r="D58" s="27">
        <f t="shared" ca="1" si="2"/>
        <v>1296000000</v>
      </c>
    </row>
    <row r="59" spans="1:4" x14ac:dyDescent="0.25">
      <c r="A59" s="1">
        <v>44834</v>
      </c>
      <c r="B59" s="2">
        <v>1049000</v>
      </c>
      <c r="C59">
        <f t="shared" ca="1" si="1"/>
        <v>999000</v>
      </c>
      <c r="D59" s="27">
        <f t="shared" ca="1" si="2"/>
        <v>2500000000</v>
      </c>
    </row>
    <row r="60" spans="1:4" x14ac:dyDescent="0.25">
      <c r="A60" s="1">
        <v>44865</v>
      </c>
      <c r="B60" s="2">
        <v>1000000</v>
      </c>
      <c r="C60">
        <f t="shared" ca="1" si="1"/>
        <v>1049000</v>
      </c>
      <c r="D60" s="27">
        <f t="shared" ca="1" si="2"/>
        <v>2401000000</v>
      </c>
    </row>
  </sheetData>
  <conditionalFormatting sqref="K7:K10">
    <cfRule type="top10" dxfId="5" priority="2" bottom="1" rank="1"/>
  </conditionalFormatting>
  <conditionalFormatting sqref="K7:K18">
    <cfRule type="top10" dxfId="4" priority="1" bottom="1" rank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3D49-E0F7-4CC4-BEDB-64E80F336526}">
  <dimension ref="A1:L60"/>
  <sheetViews>
    <sheetView topLeftCell="A7" zoomScale="90" zoomScaleNormal="90" workbookViewId="0">
      <selection activeCell="A2" sqref="A2:C2"/>
    </sheetView>
  </sheetViews>
  <sheetFormatPr defaultRowHeight="15" x14ac:dyDescent="0.25"/>
  <cols>
    <col min="2" max="2" width="12.42578125" bestFit="1" customWidth="1"/>
    <col min="3" max="3" width="16.85546875" bestFit="1" customWidth="1"/>
    <col min="4" max="4" width="15.140625" bestFit="1" customWidth="1"/>
    <col min="5" max="5" width="19" bestFit="1" customWidth="1"/>
    <col min="9" max="9" width="17.28515625" bestFit="1" customWidth="1"/>
  </cols>
  <sheetData>
    <row r="1" spans="1:12" x14ac:dyDescent="0.25">
      <c r="A1" s="6"/>
      <c r="B1" s="6" t="s">
        <v>17</v>
      </c>
      <c r="C1" s="6">
        <v>0.9</v>
      </c>
    </row>
    <row r="2" spans="1:12" x14ac:dyDescent="0.25">
      <c r="A2" t="s">
        <v>14</v>
      </c>
      <c r="B2" t="s">
        <v>6</v>
      </c>
      <c r="C2" t="s">
        <v>7</v>
      </c>
      <c r="D2" t="s">
        <v>13</v>
      </c>
      <c r="E2" t="s">
        <v>15</v>
      </c>
      <c r="H2" t="s">
        <v>16</v>
      </c>
      <c r="K2" t="s">
        <v>11</v>
      </c>
    </row>
    <row r="3" spans="1:12" x14ac:dyDescent="0.25">
      <c r="A3">
        <v>1</v>
      </c>
      <c r="B3" s="1">
        <v>43131</v>
      </c>
      <c r="C3" s="2">
        <v>809000</v>
      </c>
      <c r="D3" s="26"/>
      <c r="E3" s="26"/>
      <c r="H3" t="s">
        <v>9</v>
      </c>
      <c r="I3" s="26">
        <f>AVERAGE(E4:E51)</f>
        <v>713763265.5947088</v>
      </c>
      <c r="K3" s="7" t="s">
        <v>18</v>
      </c>
      <c r="L3" s="7" t="s">
        <v>10</v>
      </c>
    </row>
    <row r="4" spans="1:12" x14ac:dyDescent="0.25">
      <c r="A4">
        <v>2</v>
      </c>
      <c r="B4" s="1">
        <v>43159</v>
      </c>
      <c r="C4" s="2">
        <v>885000</v>
      </c>
      <c r="D4" s="26">
        <f>C3</f>
        <v>809000</v>
      </c>
      <c r="E4" s="26">
        <f>(C4-D4)^2</f>
        <v>5776000000</v>
      </c>
      <c r="H4" t="s">
        <v>10</v>
      </c>
      <c r="I4" s="28">
        <f>SQRT(I3)</f>
        <v>26716.348283302283</v>
      </c>
      <c r="K4" s="8"/>
      <c r="L4" s="9">
        <f>I4</f>
        <v>26716.348283302283</v>
      </c>
    </row>
    <row r="5" spans="1:12" x14ac:dyDescent="0.25">
      <c r="A5">
        <v>3</v>
      </c>
      <c r="B5" s="1">
        <v>43190</v>
      </c>
      <c r="C5" s="2">
        <v>899000</v>
      </c>
      <c r="D5" s="26">
        <f>$C$1*C4+(1-$C$1)*D4</f>
        <v>877400</v>
      </c>
      <c r="E5" s="26">
        <f t="shared" ref="E5:E60" si="0">(C5-D5)^2</f>
        <v>466560000</v>
      </c>
      <c r="K5" s="10">
        <v>0.1</v>
      </c>
      <c r="L5" s="11">
        <f t="dataTable" ref="L5:L13" dt2D="0" dtr="0" r1="C1"/>
        <v>49415.412835836782</v>
      </c>
    </row>
    <row r="6" spans="1:12" x14ac:dyDescent="0.25">
      <c r="A6">
        <v>4</v>
      </c>
      <c r="B6" s="1">
        <v>43220</v>
      </c>
      <c r="C6" s="2">
        <v>939000</v>
      </c>
      <c r="D6" s="26">
        <f t="shared" ref="D6:D60" si="1">$C$1*C5+(1-$C$1)*D5</f>
        <v>896840</v>
      </c>
      <c r="E6" s="26">
        <f t="shared" si="0"/>
        <v>1777465600</v>
      </c>
      <c r="K6" s="10">
        <v>0.2</v>
      </c>
      <c r="L6" s="11">
        <v>39309.101504663558</v>
      </c>
    </row>
    <row r="7" spans="1:12" x14ac:dyDescent="0.25">
      <c r="A7">
        <v>5</v>
      </c>
      <c r="B7" s="1">
        <v>43251</v>
      </c>
      <c r="C7" s="2">
        <v>949000</v>
      </c>
      <c r="D7" s="26">
        <f t="shared" si="1"/>
        <v>934784</v>
      </c>
      <c r="E7" s="26">
        <f t="shared" si="0"/>
        <v>202094656</v>
      </c>
      <c r="K7" s="10">
        <v>0.3</v>
      </c>
      <c r="L7" s="11">
        <v>35259.500852867546</v>
      </c>
    </row>
    <row r="8" spans="1:12" x14ac:dyDescent="0.25">
      <c r="A8">
        <v>6</v>
      </c>
      <c r="B8" s="1">
        <v>43281</v>
      </c>
      <c r="C8" s="2">
        <v>920000</v>
      </c>
      <c r="D8" s="26">
        <f t="shared" si="1"/>
        <v>947578.4</v>
      </c>
      <c r="E8" s="26">
        <f t="shared" si="0"/>
        <v>760568146.56000125</v>
      </c>
      <c r="K8" s="10">
        <v>0.4</v>
      </c>
      <c r="L8" s="11">
        <v>32675.48151265028</v>
      </c>
    </row>
    <row r="9" spans="1:12" x14ac:dyDescent="0.25">
      <c r="A9">
        <v>7</v>
      </c>
      <c r="B9" s="1">
        <v>43312</v>
      </c>
      <c r="C9" s="2">
        <v>895000</v>
      </c>
      <c r="D9" s="26">
        <f t="shared" si="1"/>
        <v>922757.84</v>
      </c>
      <c r="E9" s="26">
        <f t="shared" si="0"/>
        <v>770497681.46559823</v>
      </c>
      <c r="K9" s="10">
        <v>0.5</v>
      </c>
      <c r="L9" s="11">
        <v>30775.099364084741</v>
      </c>
    </row>
    <row r="10" spans="1:12" x14ac:dyDescent="0.25">
      <c r="A10">
        <v>8</v>
      </c>
      <c r="B10" s="1">
        <v>43343</v>
      </c>
      <c r="C10" s="2">
        <v>869000</v>
      </c>
      <c r="D10" s="26">
        <f t="shared" si="1"/>
        <v>897775.78399999999</v>
      </c>
      <c r="E10" s="26">
        <f t="shared" si="0"/>
        <v>828045744.81465518</v>
      </c>
      <c r="K10" s="10">
        <v>0.6</v>
      </c>
      <c r="L10" s="11">
        <v>29322.692710410618</v>
      </c>
    </row>
    <row r="11" spans="1:12" x14ac:dyDescent="0.25">
      <c r="A11">
        <v>9</v>
      </c>
      <c r="B11" s="1">
        <v>43373</v>
      </c>
      <c r="C11" s="2">
        <v>899000</v>
      </c>
      <c r="D11" s="26">
        <f t="shared" si="1"/>
        <v>871877.5784</v>
      </c>
      <c r="E11" s="26">
        <f t="shared" si="0"/>
        <v>735625753.44814658</v>
      </c>
      <c r="K11" s="10">
        <v>0.7</v>
      </c>
      <c r="L11" s="11">
        <v>28204.888278209641</v>
      </c>
    </row>
    <row r="12" spans="1:12" x14ac:dyDescent="0.25">
      <c r="A12">
        <v>10</v>
      </c>
      <c r="B12" s="1">
        <v>43404</v>
      </c>
      <c r="C12" s="2">
        <v>895000</v>
      </c>
      <c r="D12" s="26">
        <f t="shared" si="1"/>
        <v>896287.75783999998</v>
      </c>
      <c r="E12" s="26">
        <f t="shared" si="0"/>
        <v>1658320.2544814053</v>
      </c>
      <c r="K12" s="10">
        <v>0.8</v>
      </c>
      <c r="L12" s="11">
        <v>27350.937017383279</v>
      </c>
    </row>
    <row r="13" spans="1:12" x14ac:dyDescent="0.25">
      <c r="A13">
        <v>11</v>
      </c>
      <c r="B13" s="1">
        <v>43434</v>
      </c>
      <c r="C13" s="2">
        <v>875000</v>
      </c>
      <c r="D13" s="26">
        <f t="shared" si="1"/>
        <v>895128.77578399994</v>
      </c>
      <c r="E13" s="26">
        <f t="shared" si="0"/>
        <v>405167614.56254238</v>
      </c>
      <c r="K13" s="12">
        <v>0.9</v>
      </c>
      <c r="L13" s="13">
        <v>26716.348283302283</v>
      </c>
    </row>
    <row r="14" spans="1:12" x14ac:dyDescent="0.25">
      <c r="A14">
        <v>12</v>
      </c>
      <c r="B14" s="1">
        <v>43465</v>
      </c>
      <c r="C14" s="2">
        <v>848444</v>
      </c>
      <c r="D14" s="26">
        <f t="shared" si="1"/>
        <v>877012.87757839996</v>
      </c>
      <c r="E14" s="26">
        <f t="shared" si="0"/>
        <v>816180766.0896039</v>
      </c>
    </row>
    <row r="15" spans="1:12" x14ac:dyDescent="0.25">
      <c r="A15">
        <v>13</v>
      </c>
      <c r="B15" s="1">
        <v>43496</v>
      </c>
      <c r="C15" s="2">
        <v>849000</v>
      </c>
      <c r="D15" s="26">
        <f t="shared" si="1"/>
        <v>851300.88775783998</v>
      </c>
      <c r="E15" s="26">
        <f t="shared" si="0"/>
        <v>5294084.47417791</v>
      </c>
    </row>
    <row r="16" spans="1:12" x14ac:dyDescent="0.25">
      <c r="A16">
        <v>14</v>
      </c>
      <c r="B16" s="1">
        <v>43524</v>
      </c>
      <c r="C16" s="2">
        <v>889900</v>
      </c>
      <c r="D16" s="26">
        <f t="shared" si="1"/>
        <v>849230.08877578401</v>
      </c>
      <c r="E16" s="26">
        <f t="shared" si="0"/>
        <v>1654041678.9856098</v>
      </c>
    </row>
    <row r="17" spans="1:5" x14ac:dyDescent="0.25">
      <c r="A17">
        <v>15</v>
      </c>
      <c r="B17" s="1">
        <v>43555</v>
      </c>
      <c r="C17" s="2">
        <v>915000</v>
      </c>
      <c r="D17" s="26">
        <f t="shared" si="1"/>
        <v>885833.00887757842</v>
      </c>
      <c r="E17" s="26">
        <f t="shared" si="0"/>
        <v>850713371.13541901</v>
      </c>
    </row>
    <row r="18" spans="1:5" x14ac:dyDescent="0.25">
      <c r="A18">
        <v>16</v>
      </c>
      <c r="B18" s="1">
        <v>43585</v>
      </c>
      <c r="C18" s="2">
        <v>929888</v>
      </c>
      <c r="D18" s="26">
        <f t="shared" si="1"/>
        <v>912083.3008877578</v>
      </c>
      <c r="E18" s="26">
        <f t="shared" si="0"/>
        <v>317007310.47747833</v>
      </c>
    </row>
    <row r="19" spans="1:5" x14ac:dyDescent="0.25">
      <c r="A19">
        <v>17</v>
      </c>
      <c r="B19" s="1">
        <v>43616</v>
      </c>
      <c r="C19" s="2">
        <v>948888</v>
      </c>
      <c r="D19" s="26">
        <f t="shared" si="1"/>
        <v>928107.53008877579</v>
      </c>
      <c r="E19" s="26">
        <f t="shared" si="0"/>
        <v>431827929.73129469</v>
      </c>
    </row>
    <row r="20" spans="1:5" x14ac:dyDescent="0.25">
      <c r="A20">
        <v>18</v>
      </c>
      <c r="B20" s="1">
        <v>43646</v>
      </c>
      <c r="C20" s="2">
        <v>925000</v>
      </c>
      <c r="D20" s="26">
        <f t="shared" si="1"/>
        <v>946809.95300887758</v>
      </c>
      <c r="E20" s="26">
        <f t="shared" si="0"/>
        <v>475674050.24944818</v>
      </c>
    </row>
    <row r="21" spans="1:5" x14ac:dyDescent="0.25">
      <c r="A21">
        <v>19</v>
      </c>
      <c r="B21" s="1">
        <v>43677</v>
      </c>
      <c r="C21" s="2">
        <v>895000</v>
      </c>
      <c r="D21" s="26">
        <f t="shared" si="1"/>
        <v>927180.99530088773</v>
      </c>
      <c r="E21" s="26">
        <f t="shared" si="0"/>
        <v>1035616458.5557585</v>
      </c>
    </row>
    <row r="22" spans="1:5" x14ac:dyDescent="0.25">
      <c r="A22">
        <v>20</v>
      </c>
      <c r="B22" s="1">
        <v>43708</v>
      </c>
      <c r="C22" s="2">
        <v>879000</v>
      </c>
      <c r="D22" s="26">
        <f t="shared" si="1"/>
        <v>898218.09953008872</v>
      </c>
      <c r="E22" s="26">
        <f t="shared" si="0"/>
        <v>369335349.54839611</v>
      </c>
    </row>
    <row r="23" spans="1:5" x14ac:dyDescent="0.25">
      <c r="A23">
        <v>21</v>
      </c>
      <c r="B23" s="1">
        <v>43738</v>
      </c>
      <c r="C23" s="2">
        <v>930000</v>
      </c>
      <c r="D23" s="26">
        <f t="shared" si="1"/>
        <v>880921.80995300889</v>
      </c>
      <c r="E23" s="26">
        <f t="shared" si="0"/>
        <v>2408668738.2885766</v>
      </c>
    </row>
    <row r="24" spans="1:5" x14ac:dyDescent="0.25">
      <c r="A24">
        <v>22</v>
      </c>
      <c r="B24" s="1">
        <v>43769</v>
      </c>
      <c r="C24" s="2">
        <v>925000</v>
      </c>
      <c r="D24" s="26">
        <f t="shared" si="1"/>
        <v>925092.18099530088</v>
      </c>
      <c r="E24" s="26">
        <f t="shared" si="0"/>
        <v>8497.3358946604621</v>
      </c>
    </row>
    <row r="25" spans="1:5" x14ac:dyDescent="0.25">
      <c r="A25">
        <v>23</v>
      </c>
      <c r="B25" s="1">
        <v>43799</v>
      </c>
      <c r="C25" s="2">
        <v>899000</v>
      </c>
      <c r="D25" s="26">
        <f t="shared" si="1"/>
        <v>925009.21809953009</v>
      </c>
      <c r="E25" s="26">
        <f t="shared" si="0"/>
        <v>676479426.14892352</v>
      </c>
    </row>
    <row r="26" spans="1:5" x14ac:dyDescent="0.25">
      <c r="A26">
        <v>24</v>
      </c>
      <c r="B26" s="1">
        <v>43830</v>
      </c>
      <c r="C26" s="2">
        <v>896944</v>
      </c>
      <c r="D26" s="26">
        <f t="shared" si="1"/>
        <v>901600.92180995294</v>
      </c>
      <c r="E26" s="26">
        <f t="shared" si="0"/>
        <v>21686920.744015358</v>
      </c>
    </row>
    <row r="27" spans="1:5" x14ac:dyDescent="0.25">
      <c r="A27">
        <v>25</v>
      </c>
      <c r="B27" s="1">
        <v>43861</v>
      </c>
      <c r="C27" s="2">
        <v>895000</v>
      </c>
      <c r="D27" s="26">
        <f t="shared" si="1"/>
        <v>897409.69218099525</v>
      </c>
      <c r="E27" s="26">
        <f t="shared" si="0"/>
        <v>5806616.4071496315</v>
      </c>
    </row>
    <row r="28" spans="1:5" x14ac:dyDescent="0.25">
      <c r="A28">
        <v>26</v>
      </c>
      <c r="B28" s="1">
        <v>43890</v>
      </c>
      <c r="C28" s="2">
        <v>949000</v>
      </c>
      <c r="D28" s="26">
        <f t="shared" si="1"/>
        <v>895240.96921809949</v>
      </c>
      <c r="E28" s="26">
        <f t="shared" si="0"/>
        <v>2890033390.6093264</v>
      </c>
    </row>
    <row r="29" spans="1:5" x14ac:dyDescent="0.25">
      <c r="A29">
        <v>27</v>
      </c>
      <c r="B29" s="1">
        <v>43921</v>
      </c>
      <c r="C29" s="2">
        <v>965000</v>
      </c>
      <c r="D29" s="26">
        <f t="shared" si="1"/>
        <v>943624.09692180995</v>
      </c>
      <c r="E29" s="26">
        <f t="shared" si="0"/>
        <v>456929232.40817487</v>
      </c>
    </row>
    <row r="30" spans="1:5" x14ac:dyDescent="0.25">
      <c r="A30">
        <v>28</v>
      </c>
      <c r="B30" s="1">
        <v>43951</v>
      </c>
      <c r="C30" s="2">
        <v>949800</v>
      </c>
      <c r="D30" s="26">
        <f t="shared" si="1"/>
        <v>962862.40969218093</v>
      </c>
      <c r="E30" s="26">
        <f t="shared" si="0"/>
        <v>170626546.96638218</v>
      </c>
    </row>
    <row r="31" spans="1:5" x14ac:dyDescent="0.25">
      <c r="A31">
        <v>29</v>
      </c>
      <c r="B31" s="1">
        <v>43982</v>
      </c>
      <c r="C31" s="2">
        <v>995000</v>
      </c>
      <c r="D31" s="26">
        <f t="shared" si="1"/>
        <v>951106.24096921808</v>
      </c>
      <c r="E31" s="26">
        <f t="shared" si="0"/>
        <v>1926662081.8523493</v>
      </c>
    </row>
    <row r="32" spans="1:5" x14ac:dyDescent="0.25">
      <c r="A32">
        <v>30</v>
      </c>
      <c r="B32" s="1">
        <v>44012</v>
      </c>
      <c r="C32" s="2">
        <v>999000</v>
      </c>
      <c r="D32" s="26">
        <f t="shared" si="1"/>
        <v>990610.62409692176</v>
      </c>
      <c r="E32" s="26">
        <f t="shared" si="0"/>
        <v>70381628.043149814</v>
      </c>
    </row>
    <row r="33" spans="1:5" x14ac:dyDescent="0.25">
      <c r="A33">
        <v>31</v>
      </c>
      <c r="B33" s="1">
        <v>44043</v>
      </c>
      <c r="C33" s="2">
        <v>998000</v>
      </c>
      <c r="D33" s="26">
        <f t="shared" si="1"/>
        <v>998161.06240969221</v>
      </c>
      <c r="E33" s="26">
        <f t="shared" si="0"/>
        <v>25941.099815861649</v>
      </c>
    </row>
    <row r="34" spans="1:5" x14ac:dyDescent="0.25">
      <c r="A34">
        <v>32</v>
      </c>
      <c r="B34" s="1">
        <v>44074</v>
      </c>
      <c r="C34" s="2">
        <v>998000</v>
      </c>
      <c r="D34" s="26">
        <f t="shared" si="1"/>
        <v>998016.10624096915</v>
      </c>
      <c r="E34" s="26">
        <f t="shared" si="0"/>
        <v>259.41099815636647</v>
      </c>
    </row>
    <row r="35" spans="1:5" x14ac:dyDescent="0.25">
      <c r="A35">
        <v>33</v>
      </c>
      <c r="B35" s="1">
        <v>44104</v>
      </c>
      <c r="C35" s="2">
        <v>998500</v>
      </c>
      <c r="D35" s="26">
        <f t="shared" si="1"/>
        <v>998001.61062409694</v>
      </c>
      <c r="E35" s="26">
        <f t="shared" si="0"/>
        <v>248391.97001304323</v>
      </c>
    </row>
    <row r="36" spans="1:5" x14ac:dyDescent="0.25">
      <c r="A36">
        <v>34</v>
      </c>
      <c r="B36" s="1">
        <v>44135</v>
      </c>
      <c r="C36" s="2">
        <v>998000</v>
      </c>
      <c r="D36" s="26">
        <f t="shared" si="1"/>
        <v>998450.16106240964</v>
      </c>
      <c r="E36" s="26">
        <f t="shared" si="0"/>
        <v>202644.98210977187</v>
      </c>
    </row>
    <row r="37" spans="1:5" x14ac:dyDescent="0.25">
      <c r="A37">
        <v>35</v>
      </c>
      <c r="B37" s="1">
        <v>44165</v>
      </c>
      <c r="C37" s="2">
        <v>995000</v>
      </c>
      <c r="D37" s="26">
        <f t="shared" si="1"/>
        <v>998045.01610624092</v>
      </c>
      <c r="E37" s="26">
        <f t="shared" si="0"/>
        <v>9272123.087266596</v>
      </c>
    </row>
    <row r="38" spans="1:5" x14ac:dyDescent="0.25">
      <c r="A38">
        <v>36</v>
      </c>
      <c r="B38" s="1">
        <v>44196</v>
      </c>
      <c r="C38" s="2">
        <v>950000</v>
      </c>
      <c r="D38" s="26">
        <f t="shared" si="1"/>
        <v>995304.50161062402</v>
      </c>
      <c r="E38" s="26">
        <f t="shared" si="0"/>
        <v>2052497866.1870346</v>
      </c>
    </row>
    <row r="39" spans="1:5" x14ac:dyDescent="0.25">
      <c r="A39">
        <v>37</v>
      </c>
      <c r="B39" s="1">
        <v>44227</v>
      </c>
      <c r="C39" s="2">
        <v>975000</v>
      </c>
      <c r="D39" s="26">
        <f t="shared" si="1"/>
        <v>954530.45016106241</v>
      </c>
      <c r="E39" s="26">
        <f t="shared" si="0"/>
        <v>419002470.60874975</v>
      </c>
    </row>
    <row r="40" spans="1:5" x14ac:dyDescent="0.25">
      <c r="A40">
        <v>38</v>
      </c>
      <c r="B40" s="1">
        <v>44255</v>
      </c>
      <c r="C40" s="2">
        <v>989000</v>
      </c>
      <c r="D40" s="26">
        <f t="shared" si="1"/>
        <v>972953.04501610622</v>
      </c>
      <c r="E40" s="26">
        <f t="shared" si="0"/>
        <v>257504764.25511348</v>
      </c>
    </row>
    <row r="41" spans="1:5" x14ac:dyDescent="0.25">
      <c r="A41">
        <v>39</v>
      </c>
      <c r="B41" s="1">
        <v>44286</v>
      </c>
      <c r="C41" s="2">
        <v>995000</v>
      </c>
      <c r="D41" s="26">
        <f t="shared" si="1"/>
        <v>987395.30450161058</v>
      </c>
      <c r="E41" s="26">
        <f t="shared" si="0"/>
        <v>57831393.623224385</v>
      </c>
    </row>
    <row r="42" spans="1:5" x14ac:dyDescent="0.25">
      <c r="A42">
        <v>40</v>
      </c>
      <c r="B42" s="1">
        <v>44316</v>
      </c>
      <c r="C42" s="2">
        <v>999000</v>
      </c>
      <c r="D42" s="26">
        <f t="shared" si="1"/>
        <v>994239.53045016108</v>
      </c>
      <c r="E42" s="26">
        <f t="shared" si="0"/>
        <v>22662070.334943563</v>
      </c>
    </row>
    <row r="43" spans="1:5" x14ac:dyDescent="0.25">
      <c r="A43">
        <v>41</v>
      </c>
      <c r="B43" s="1">
        <v>44347</v>
      </c>
      <c r="C43" s="2">
        <v>999000</v>
      </c>
      <c r="D43" s="26">
        <f t="shared" si="1"/>
        <v>998523.95304501604</v>
      </c>
      <c r="E43" s="26">
        <f t="shared" si="0"/>
        <v>226620.70334950212</v>
      </c>
    </row>
    <row r="44" spans="1:5" x14ac:dyDescent="0.25">
      <c r="A44">
        <v>42</v>
      </c>
      <c r="B44" s="1">
        <v>44377</v>
      </c>
      <c r="C44" s="2">
        <v>998000</v>
      </c>
      <c r="D44" s="26">
        <f t="shared" si="1"/>
        <v>998952.39530450152</v>
      </c>
      <c r="E44" s="26">
        <f t="shared" si="0"/>
        <v>907056.81603654742</v>
      </c>
    </row>
    <row r="45" spans="1:5" x14ac:dyDescent="0.25">
      <c r="A45">
        <v>43</v>
      </c>
      <c r="B45" s="1">
        <v>44408</v>
      </c>
      <c r="C45" s="2">
        <v>990000</v>
      </c>
      <c r="D45" s="26">
        <f t="shared" si="1"/>
        <v>998095.23953045008</v>
      </c>
      <c r="E45" s="26">
        <f t="shared" si="0"/>
        <v>65532903.055361673</v>
      </c>
    </row>
    <row r="46" spans="1:5" x14ac:dyDescent="0.25">
      <c r="A46">
        <v>44</v>
      </c>
      <c r="B46" s="1">
        <v>44439</v>
      </c>
      <c r="C46" s="2">
        <v>975000</v>
      </c>
      <c r="D46" s="26">
        <f t="shared" si="1"/>
        <v>990809.52395304502</v>
      </c>
      <c r="E46" s="26">
        <f t="shared" si="0"/>
        <v>249941047.62190422</v>
      </c>
    </row>
    <row r="47" spans="1:5" x14ac:dyDescent="0.25">
      <c r="A47">
        <v>45</v>
      </c>
      <c r="B47" s="1">
        <v>44469</v>
      </c>
      <c r="C47" s="2">
        <v>985000</v>
      </c>
      <c r="D47" s="26">
        <f t="shared" si="1"/>
        <v>976580.95239530446</v>
      </c>
      <c r="E47" s="26">
        <f t="shared" si="0"/>
        <v>70880362.570129782</v>
      </c>
    </row>
    <row r="48" spans="1:5" x14ac:dyDescent="0.25">
      <c r="A48">
        <v>46</v>
      </c>
      <c r="B48" s="1">
        <v>44500</v>
      </c>
      <c r="C48" s="2">
        <v>987000</v>
      </c>
      <c r="D48" s="26">
        <f t="shared" si="1"/>
        <v>984158.09523953043</v>
      </c>
      <c r="E48" s="26">
        <f t="shared" si="0"/>
        <v>8076422.667579582</v>
      </c>
    </row>
    <row r="49" spans="1:5" x14ac:dyDescent="0.25">
      <c r="A49">
        <v>47</v>
      </c>
      <c r="B49" s="1">
        <v>44530</v>
      </c>
      <c r="C49" s="2">
        <v>949000</v>
      </c>
      <c r="D49" s="26">
        <f t="shared" si="1"/>
        <v>986715.80952395301</v>
      </c>
      <c r="E49" s="26">
        <f t="shared" si="0"/>
        <v>1422482288.0471044</v>
      </c>
    </row>
    <row r="50" spans="1:5" x14ac:dyDescent="0.25">
      <c r="A50">
        <v>48</v>
      </c>
      <c r="B50" s="1">
        <v>44561</v>
      </c>
      <c r="C50" s="2">
        <v>899000</v>
      </c>
      <c r="D50" s="26">
        <f t="shared" si="1"/>
        <v>952771.58095239522</v>
      </c>
      <c r="E50" s="26">
        <f t="shared" si="0"/>
        <v>2891382918.1199923</v>
      </c>
    </row>
    <row r="51" spans="1:5" x14ac:dyDescent="0.25">
      <c r="A51">
        <v>49</v>
      </c>
      <c r="B51" s="1">
        <v>44592</v>
      </c>
      <c r="C51" s="2">
        <v>925000</v>
      </c>
      <c r="D51" s="26">
        <f t="shared" si="1"/>
        <v>904377.15809523955</v>
      </c>
      <c r="E51" s="26">
        <f t="shared" si="0"/>
        <v>425301608.22874385</v>
      </c>
    </row>
    <row r="52" spans="1:5" x14ac:dyDescent="0.25">
      <c r="A52">
        <v>50</v>
      </c>
      <c r="B52" s="1">
        <v>44620</v>
      </c>
      <c r="C52" s="2">
        <v>989000</v>
      </c>
      <c r="D52" s="26">
        <f t="shared" si="1"/>
        <v>922937.71580952394</v>
      </c>
      <c r="E52" s="26">
        <f t="shared" si="0"/>
        <v>4364225392.4632225</v>
      </c>
    </row>
    <row r="53" spans="1:5" x14ac:dyDescent="0.25">
      <c r="A53">
        <v>51</v>
      </c>
      <c r="B53" s="1">
        <v>44651</v>
      </c>
      <c r="C53" s="2">
        <v>1050000</v>
      </c>
      <c r="D53" s="26">
        <f t="shared" si="1"/>
        <v>982393.77158095234</v>
      </c>
      <c r="E53" s="26">
        <f t="shared" si="0"/>
        <v>4570602121.0484476</v>
      </c>
    </row>
    <row r="54" spans="1:5" x14ac:dyDescent="0.25">
      <c r="A54">
        <v>52</v>
      </c>
      <c r="B54" s="1">
        <v>44681</v>
      </c>
      <c r="C54" s="2">
        <v>1095000</v>
      </c>
      <c r="D54" s="26">
        <f t="shared" si="1"/>
        <v>1043239.3771580952</v>
      </c>
      <c r="E54" s="26">
        <f t="shared" si="0"/>
        <v>2679162076.9819121</v>
      </c>
    </row>
    <row r="55" spans="1:5" x14ac:dyDescent="0.25">
      <c r="A55">
        <v>53</v>
      </c>
      <c r="B55" s="1">
        <v>44712</v>
      </c>
      <c r="C55" s="2">
        <v>1095000</v>
      </c>
      <c r="D55" s="26">
        <f t="shared" si="1"/>
        <v>1089823.9377158096</v>
      </c>
      <c r="E55" s="26">
        <f t="shared" si="0"/>
        <v>26791620.76981876</v>
      </c>
    </row>
    <row r="56" spans="1:5" x14ac:dyDescent="0.25">
      <c r="A56">
        <v>54</v>
      </c>
      <c r="B56" s="1">
        <v>44742</v>
      </c>
      <c r="C56" s="2">
        <v>1095000</v>
      </c>
      <c r="D56" s="26">
        <f t="shared" si="1"/>
        <v>1094482.3937715809</v>
      </c>
      <c r="E56" s="26">
        <f t="shared" si="0"/>
        <v>267916.20769825991</v>
      </c>
    </row>
    <row r="57" spans="1:5" x14ac:dyDescent="0.25">
      <c r="A57">
        <v>55</v>
      </c>
      <c r="B57" s="1">
        <v>44773</v>
      </c>
      <c r="C57" s="2">
        <v>1035000</v>
      </c>
      <c r="D57" s="26">
        <f t="shared" si="1"/>
        <v>1094948.239377158</v>
      </c>
      <c r="E57" s="26">
        <f t="shared" si="0"/>
        <v>3593791404.4210362</v>
      </c>
    </row>
    <row r="58" spans="1:5" x14ac:dyDescent="0.25">
      <c r="A58">
        <v>56</v>
      </c>
      <c r="B58" s="1">
        <v>44804</v>
      </c>
      <c r="C58" s="2">
        <v>999000</v>
      </c>
      <c r="D58" s="26">
        <f t="shared" si="1"/>
        <v>1040994.8239377157</v>
      </c>
      <c r="E58" s="26">
        <f t="shared" si="0"/>
        <v>1763565237.559742</v>
      </c>
    </row>
    <row r="59" spans="1:5" x14ac:dyDescent="0.25">
      <c r="A59">
        <v>57</v>
      </c>
      <c r="B59" s="1">
        <v>44834</v>
      </c>
      <c r="C59" s="2">
        <v>1049000</v>
      </c>
      <c r="D59" s="26">
        <f t="shared" si="1"/>
        <v>1003199.4823937715</v>
      </c>
      <c r="E59" s="26">
        <f t="shared" si="0"/>
        <v>2097687412.9984443</v>
      </c>
    </row>
    <row r="60" spans="1:5" x14ac:dyDescent="0.25">
      <c r="A60">
        <v>58</v>
      </c>
      <c r="B60" s="1">
        <v>44865</v>
      </c>
      <c r="C60" s="2">
        <v>1000000</v>
      </c>
      <c r="D60" s="26">
        <f t="shared" si="1"/>
        <v>1044419.9482393771</v>
      </c>
      <c r="E60" s="26">
        <f t="shared" si="0"/>
        <v>1973131801.5889423</v>
      </c>
    </row>
  </sheetData>
  <conditionalFormatting sqref="L5:L13">
    <cfRule type="top10" dxfId="3" priority="1" bottom="1" rank="1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F00A-B45E-4957-8B64-9399A2FF0381}">
  <dimension ref="A1:U74"/>
  <sheetViews>
    <sheetView workbookViewId="0">
      <selection activeCell="S42" sqref="S42"/>
    </sheetView>
  </sheetViews>
  <sheetFormatPr defaultRowHeight="15" x14ac:dyDescent="0.25"/>
  <cols>
    <col min="1" max="1" width="6.85546875" bestFit="1" customWidth="1"/>
    <col min="2" max="2" width="12.42578125" bestFit="1" customWidth="1"/>
    <col min="3" max="3" width="16.85546875" bestFit="1" customWidth="1"/>
    <col min="4" max="4" width="10.5703125" bestFit="1" customWidth="1"/>
    <col min="5" max="5" width="8.5703125" bestFit="1" customWidth="1"/>
    <col min="6" max="6" width="10.5703125" bestFit="1" customWidth="1"/>
    <col min="7" max="7" width="12.5703125" bestFit="1" customWidth="1"/>
    <col min="10" max="10" width="16.28515625" bestFit="1" customWidth="1"/>
  </cols>
  <sheetData>
    <row r="1" spans="1:21" x14ac:dyDescent="0.25">
      <c r="B1" s="6" t="s">
        <v>17</v>
      </c>
      <c r="C1" s="6">
        <v>0.9</v>
      </c>
      <c r="E1" s="6" t="s">
        <v>22</v>
      </c>
      <c r="F1" s="6">
        <v>0.1</v>
      </c>
    </row>
    <row r="2" spans="1:21" x14ac:dyDescent="0.25">
      <c r="I2" t="s">
        <v>16</v>
      </c>
      <c r="L2" s="15" t="s">
        <v>24</v>
      </c>
    </row>
    <row r="3" spans="1:21" x14ac:dyDescent="0.25">
      <c r="A3" t="s">
        <v>14</v>
      </c>
      <c r="B3" t="s">
        <v>6</v>
      </c>
      <c r="C3" t="s">
        <v>7</v>
      </c>
      <c r="D3" t="s">
        <v>19</v>
      </c>
      <c r="E3" t="s">
        <v>20</v>
      </c>
      <c r="F3" t="s">
        <v>21</v>
      </c>
      <c r="G3" t="s">
        <v>15</v>
      </c>
      <c r="I3" t="s">
        <v>9</v>
      </c>
      <c r="J3" s="26">
        <f>AVERAGE(G6:G61)</f>
        <v>50065418.941473499</v>
      </c>
      <c r="L3" s="16">
        <f>J4</f>
        <v>7075.6921174874124</v>
      </c>
      <c r="M3" s="17">
        <v>0.1</v>
      </c>
      <c r="N3" s="17">
        <f t="shared" ref="N3:U3" si="0">M3+0.1</f>
        <v>0.2</v>
      </c>
      <c r="O3" s="17">
        <f t="shared" si="0"/>
        <v>0.30000000000000004</v>
      </c>
      <c r="P3" s="17">
        <f t="shared" si="0"/>
        <v>0.4</v>
      </c>
      <c r="Q3" s="17">
        <f t="shared" si="0"/>
        <v>0.5</v>
      </c>
      <c r="R3" s="17">
        <f t="shared" si="0"/>
        <v>0.6</v>
      </c>
      <c r="S3" s="17">
        <f t="shared" si="0"/>
        <v>0.7</v>
      </c>
      <c r="T3" s="17">
        <f t="shared" si="0"/>
        <v>0.79999999999999993</v>
      </c>
      <c r="U3" s="18">
        <f t="shared" si="0"/>
        <v>0.89999999999999991</v>
      </c>
    </row>
    <row r="4" spans="1:21" x14ac:dyDescent="0.25">
      <c r="A4">
        <v>1</v>
      </c>
      <c r="B4" s="1">
        <v>43131</v>
      </c>
      <c r="C4" s="2">
        <v>809000</v>
      </c>
      <c r="D4" s="26"/>
      <c r="E4" s="26"/>
      <c r="F4" s="26"/>
      <c r="G4" s="26"/>
      <c r="I4" t="s">
        <v>10</v>
      </c>
      <c r="J4" s="28">
        <f>SQRT(J3)</f>
        <v>7075.6921174874124</v>
      </c>
      <c r="L4" s="10">
        <v>0.1</v>
      </c>
      <c r="M4" s="19">
        <f t="dataTable" ref="M4:U12" dt2D="1" dtr="1" r1="F1" r2="C1"/>
        <v>42530.374780422826</v>
      </c>
      <c r="N4" s="19">
        <v>44622.396446953484</v>
      </c>
      <c r="O4" s="19">
        <v>48182.713776101111</v>
      </c>
      <c r="P4" s="19">
        <v>52251.934637144099</v>
      </c>
      <c r="Q4" s="19">
        <v>55317.105224832616</v>
      </c>
      <c r="R4" s="19">
        <v>56936.421778055555</v>
      </c>
      <c r="S4" s="19">
        <v>57625.125626108231</v>
      </c>
      <c r="T4" s="19">
        <v>57939.755185550363</v>
      </c>
      <c r="U4" s="4">
        <v>58408.403834292723</v>
      </c>
    </row>
    <row r="5" spans="1:21" x14ac:dyDescent="0.25">
      <c r="A5">
        <v>2</v>
      </c>
      <c r="B5" s="1">
        <v>43159</v>
      </c>
      <c r="C5" s="2">
        <v>885000</v>
      </c>
      <c r="D5" s="26">
        <f>C4</f>
        <v>809000</v>
      </c>
      <c r="E5" s="26">
        <v>0</v>
      </c>
      <c r="F5" s="26"/>
      <c r="G5" s="26"/>
      <c r="L5" s="10">
        <f t="shared" ref="L5:L12" si="1">L4+0.1</f>
        <v>0.2</v>
      </c>
      <c r="M5" s="19">
        <v>36767.343578650813</v>
      </c>
      <c r="N5" s="19">
        <v>39943.205307325414</v>
      </c>
      <c r="O5" s="19">
        <v>42860.289260758451</v>
      </c>
      <c r="P5" s="19">
        <v>45430.305983479258</v>
      </c>
      <c r="Q5" s="19">
        <v>48081.936640229454</v>
      </c>
      <c r="R5" s="19">
        <v>51102.834737820012</v>
      </c>
      <c r="S5" s="19">
        <v>54502.835284091721</v>
      </c>
      <c r="T5" s="19">
        <v>58220.93450602355</v>
      </c>
      <c r="U5" s="4">
        <v>62125.130307476691</v>
      </c>
    </row>
    <row r="6" spans="1:21" x14ac:dyDescent="0.25">
      <c r="A6">
        <v>3</v>
      </c>
      <c r="B6" s="1">
        <v>43190</v>
      </c>
      <c r="C6" s="2">
        <v>899000</v>
      </c>
      <c r="D6" s="26">
        <f>$C$1*C6+(1-$C$1)*(D5+E5)</f>
        <v>890000</v>
      </c>
      <c r="E6" s="26">
        <f>$F$1*(D6-D5)+(1-$F$1)*E5</f>
        <v>8100</v>
      </c>
      <c r="F6" s="26">
        <f>D6+1*E5</f>
        <v>890000</v>
      </c>
      <c r="G6" s="26">
        <f>(C6-F6)^2</f>
        <v>81000000</v>
      </c>
      <c r="L6" s="10">
        <f t="shared" si="1"/>
        <v>0.30000000000000004</v>
      </c>
      <c r="M6" s="19">
        <v>31314.679382296246</v>
      </c>
      <c r="N6" s="19">
        <v>34385.173136367885</v>
      </c>
      <c r="O6" s="19">
        <v>37441.907918290861</v>
      </c>
      <c r="P6" s="19">
        <v>40512.590097310458</v>
      </c>
      <c r="Q6" s="19">
        <v>43613.764115321865</v>
      </c>
      <c r="R6" s="19">
        <v>46604.809530403218</v>
      </c>
      <c r="S6" s="19">
        <v>49226.714087287866</v>
      </c>
      <c r="T6" s="19">
        <v>51273.03209913223</v>
      </c>
      <c r="U6" s="4">
        <v>52764.42016139569</v>
      </c>
    </row>
    <row r="7" spans="1:21" x14ac:dyDescent="0.25">
      <c r="A7">
        <v>4</v>
      </c>
      <c r="B7" s="1">
        <v>43220</v>
      </c>
      <c r="C7" s="2">
        <v>939000</v>
      </c>
      <c r="D7" s="26">
        <f>$C$1*C7+(1-$C$1)*(D6+E6)</f>
        <v>934910</v>
      </c>
      <c r="E7" s="26">
        <f>$F$1*(D7-D6)+(1-$F$1)*E6</f>
        <v>11781</v>
      </c>
      <c r="F7" s="26">
        <f t="shared" ref="F7:F61" si="2">D7+1*E6</f>
        <v>943010</v>
      </c>
      <c r="G7" s="26">
        <f t="shared" ref="G7:G61" si="3">(C7-F7)^2</f>
        <v>16080100</v>
      </c>
      <c r="L7" s="10">
        <f t="shared" si="1"/>
        <v>0.4</v>
      </c>
      <c r="M7" s="19">
        <v>26108.906785951527</v>
      </c>
      <c r="N7" s="19">
        <v>29063.564768627457</v>
      </c>
      <c r="O7" s="19">
        <v>32006.255728801098</v>
      </c>
      <c r="P7" s="19">
        <v>34827.713423059024</v>
      </c>
      <c r="Q7" s="19">
        <v>37441.633612713202</v>
      </c>
      <c r="R7" s="19">
        <v>39772.259486491559</v>
      </c>
      <c r="S7" s="19">
        <v>41842.996990706633</v>
      </c>
      <c r="T7" s="19">
        <v>43764.143461237669</v>
      </c>
      <c r="U7" s="4">
        <v>45645.416339009367</v>
      </c>
    </row>
    <row r="8" spans="1:21" x14ac:dyDescent="0.25">
      <c r="A8">
        <v>5</v>
      </c>
      <c r="B8" s="1">
        <v>43251</v>
      </c>
      <c r="C8" s="2">
        <v>949000</v>
      </c>
      <c r="D8" s="26">
        <f t="shared" ref="D8:D61" si="4">$C$1*C8+(1-$C$1)*(D7+E7)</f>
        <v>948769.1</v>
      </c>
      <c r="E8" s="26">
        <f t="shared" ref="E8:E60" si="5">$F$1*(D8-D7)+(1-$F$1)*E7</f>
        <v>11988.809999999998</v>
      </c>
      <c r="F8" s="26">
        <f t="shared" si="2"/>
        <v>960550.1</v>
      </c>
      <c r="G8" s="26">
        <f t="shared" si="3"/>
        <v>133404810.00999947</v>
      </c>
      <c r="L8" s="10">
        <f t="shared" si="1"/>
        <v>0.5</v>
      </c>
      <c r="M8" s="19">
        <v>21274.898465778981</v>
      </c>
      <c r="N8" s="19">
        <v>24098.399899744079</v>
      </c>
      <c r="O8" s="19">
        <v>26911.387500880774</v>
      </c>
      <c r="P8" s="19">
        <v>29614.683156163686</v>
      </c>
      <c r="Q8" s="19">
        <v>32185.702899501277</v>
      </c>
      <c r="R8" s="19">
        <v>34635.636951434761</v>
      </c>
      <c r="S8" s="19">
        <v>36998.514955832274</v>
      </c>
      <c r="T8" s="19">
        <v>39304.530698011476</v>
      </c>
      <c r="U8" s="4">
        <v>41570.167390798801</v>
      </c>
    </row>
    <row r="9" spans="1:21" x14ac:dyDescent="0.25">
      <c r="A9">
        <v>6</v>
      </c>
      <c r="B9" s="1">
        <v>43281</v>
      </c>
      <c r="C9" s="2">
        <v>920000</v>
      </c>
      <c r="D9" s="26">
        <f t="shared" si="4"/>
        <v>924075.79099999997</v>
      </c>
      <c r="E9" s="26">
        <f t="shared" si="5"/>
        <v>8320.5980999999974</v>
      </c>
      <c r="F9" s="26">
        <f t="shared" si="2"/>
        <v>936064.60100000002</v>
      </c>
      <c r="G9" s="26">
        <f t="shared" si="3"/>
        <v>258071405.28920177</v>
      </c>
      <c r="L9" s="10">
        <f t="shared" si="1"/>
        <v>0.6</v>
      </c>
      <c r="M9" s="19">
        <v>16912.663857734828</v>
      </c>
      <c r="N9" s="19">
        <v>19728.150051408742</v>
      </c>
      <c r="O9" s="19">
        <v>22598.964475171917</v>
      </c>
      <c r="P9" s="19">
        <v>25427.222914143749</v>
      </c>
      <c r="Q9" s="19">
        <v>28176.830882665734</v>
      </c>
      <c r="R9" s="19">
        <v>30824.484454284757</v>
      </c>
      <c r="S9" s="19">
        <v>33360.913559354492</v>
      </c>
      <c r="T9" s="19">
        <v>35786.650928761912</v>
      </c>
      <c r="U9" s="4">
        <v>38103.998858998246</v>
      </c>
    </row>
    <row r="10" spans="1:21" x14ac:dyDescent="0.25">
      <c r="A10">
        <v>7</v>
      </c>
      <c r="B10" s="1">
        <v>43312</v>
      </c>
      <c r="C10" s="2">
        <v>895000</v>
      </c>
      <c r="D10" s="26">
        <f t="shared" si="4"/>
        <v>898739.63890999998</v>
      </c>
      <c r="E10" s="26">
        <f t="shared" si="5"/>
        <v>4954.923080999999</v>
      </c>
      <c r="F10" s="26">
        <f>D10+1*E9</f>
        <v>907060.23700999992</v>
      </c>
      <c r="G10" s="26">
        <f t="shared" si="3"/>
        <v>145449316.73737192</v>
      </c>
      <c r="L10" s="10">
        <f t="shared" si="1"/>
        <v>0.7</v>
      </c>
      <c r="M10" s="19">
        <v>13059.061671078096</v>
      </c>
      <c r="N10" s="19">
        <v>16015.207496453762</v>
      </c>
      <c r="O10" s="19">
        <v>19069.484112192433</v>
      </c>
      <c r="P10" s="19">
        <v>22079.659818936125</v>
      </c>
      <c r="Q10" s="19">
        <v>24974.220097066616</v>
      </c>
      <c r="R10" s="19">
        <v>27714.361350814652</v>
      </c>
      <c r="S10" s="19">
        <v>30290.949433678277</v>
      </c>
      <c r="T10" s="19">
        <v>32709.634633206646</v>
      </c>
      <c r="U10" s="4">
        <v>34977.188080842549</v>
      </c>
    </row>
    <row r="11" spans="1:21" x14ac:dyDescent="0.25">
      <c r="A11">
        <v>8</v>
      </c>
      <c r="B11" s="1">
        <v>43343</v>
      </c>
      <c r="C11" s="2">
        <v>869000</v>
      </c>
      <c r="D11" s="26">
        <f t="shared" si="4"/>
        <v>872469.45619910001</v>
      </c>
      <c r="E11" s="26">
        <f t="shared" si="5"/>
        <v>1832.4125018100021</v>
      </c>
      <c r="F11" s="26">
        <f t="shared" si="2"/>
        <v>877424.37928009999</v>
      </c>
      <c r="G11" s="26">
        <f t="shared" si="3"/>
        <v>70970166.254978105</v>
      </c>
      <c r="L11" s="10">
        <f t="shared" si="1"/>
        <v>0.79999999999999993</v>
      </c>
      <c r="M11" s="19">
        <v>9740.368561605459</v>
      </c>
      <c r="N11" s="19">
        <v>12955.520857335339</v>
      </c>
      <c r="O11" s="19">
        <v>16229.382429943984</v>
      </c>
      <c r="P11" s="19">
        <v>19388.870116826536</v>
      </c>
      <c r="Q11" s="19">
        <v>22363.467419703014</v>
      </c>
      <c r="R11" s="19">
        <v>25132.41815459833</v>
      </c>
      <c r="S11" s="19">
        <v>27704.992634999406</v>
      </c>
      <c r="T11" s="19">
        <v>30100.439824402725</v>
      </c>
      <c r="U11" s="4">
        <v>32338.527707170044</v>
      </c>
    </row>
    <row r="12" spans="1:21" x14ac:dyDescent="0.25">
      <c r="A12">
        <v>9</v>
      </c>
      <c r="B12" s="1">
        <v>43373</v>
      </c>
      <c r="C12" s="2">
        <v>899000</v>
      </c>
      <c r="D12" s="26">
        <f t="shared" si="4"/>
        <v>896530.18687009101</v>
      </c>
      <c r="E12" s="26">
        <f t="shared" si="5"/>
        <v>4055.2443187281024</v>
      </c>
      <c r="F12" s="26">
        <f t="shared" si="2"/>
        <v>898362.59937190101</v>
      </c>
      <c r="G12" s="26">
        <f t="shared" si="3"/>
        <v>406279.56070098083</v>
      </c>
      <c r="L12" s="12">
        <f t="shared" si="1"/>
        <v>0.89999999999999991</v>
      </c>
      <c r="M12" s="20">
        <v>7075.6921174874242</v>
      </c>
      <c r="N12" s="20">
        <v>10586.721165258276</v>
      </c>
      <c r="O12" s="20">
        <v>14032.623267477506</v>
      </c>
      <c r="P12" s="20">
        <v>17269.654185249899</v>
      </c>
      <c r="Q12" s="20">
        <v>20262.117816690035</v>
      </c>
      <c r="R12" s="20">
        <v>23019.099840460731</v>
      </c>
      <c r="S12" s="20">
        <v>25569.935824698121</v>
      </c>
      <c r="T12" s="20">
        <v>27948.134137733665</v>
      </c>
      <c r="U12" s="5">
        <v>30186.48853252624</v>
      </c>
    </row>
    <row r="13" spans="1:21" x14ac:dyDescent="0.25">
      <c r="A13">
        <v>10</v>
      </c>
      <c r="B13" s="1">
        <v>43404</v>
      </c>
      <c r="C13" s="2">
        <v>895000</v>
      </c>
      <c r="D13" s="26">
        <f t="shared" si="4"/>
        <v>895558.54311888188</v>
      </c>
      <c r="E13" s="26">
        <f t="shared" si="5"/>
        <v>3552.5555117343788</v>
      </c>
      <c r="F13" s="26">
        <f t="shared" si="2"/>
        <v>899613.78743760998</v>
      </c>
      <c r="G13" s="26">
        <f t="shared" si="3"/>
        <v>21287034.519447654</v>
      </c>
    </row>
    <row r="14" spans="1:21" x14ac:dyDescent="0.25">
      <c r="A14">
        <v>11</v>
      </c>
      <c r="B14" s="1">
        <v>43434</v>
      </c>
      <c r="C14" s="2">
        <v>875000</v>
      </c>
      <c r="D14" s="26">
        <f t="shared" si="4"/>
        <v>877411.10986306157</v>
      </c>
      <c r="E14" s="26">
        <f t="shared" si="5"/>
        <v>1382.5566349789108</v>
      </c>
      <c r="F14" s="26">
        <f t="shared" si="2"/>
        <v>880963.66537479591</v>
      </c>
      <c r="G14" s="26">
        <f t="shared" si="3"/>
        <v>35565304.7025396</v>
      </c>
    </row>
    <row r="15" spans="1:21" x14ac:dyDescent="0.25">
      <c r="A15">
        <v>12</v>
      </c>
      <c r="B15" s="1">
        <v>43465</v>
      </c>
      <c r="C15" s="2">
        <v>848444</v>
      </c>
      <c r="D15" s="26">
        <f t="shared" si="4"/>
        <v>851478.96664980403</v>
      </c>
      <c r="E15" s="26">
        <f t="shared" si="5"/>
        <v>-1348.9133498447347</v>
      </c>
      <c r="F15" s="26">
        <f t="shared" si="2"/>
        <v>852861.52328478289</v>
      </c>
      <c r="G15" s="26">
        <f t="shared" si="3"/>
        <v>19514511.971599001</v>
      </c>
    </row>
    <row r="16" spans="1:21" x14ac:dyDescent="0.25">
      <c r="A16">
        <v>13</v>
      </c>
      <c r="B16" s="1">
        <v>43496</v>
      </c>
      <c r="C16" s="2">
        <v>849000</v>
      </c>
      <c r="D16" s="26">
        <f t="shared" si="4"/>
        <v>849113.00532999588</v>
      </c>
      <c r="E16" s="26">
        <f t="shared" si="5"/>
        <v>-1450.6181468410764</v>
      </c>
      <c r="F16" s="26">
        <f t="shared" si="2"/>
        <v>847764.09198015113</v>
      </c>
      <c r="G16" s="26">
        <f t="shared" si="3"/>
        <v>1527468.633526746</v>
      </c>
    </row>
    <row r="17" spans="1:7" x14ac:dyDescent="0.25">
      <c r="A17">
        <v>14</v>
      </c>
      <c r="B17" s="1">
        <v>43524</v>
      </c>
      <c r="C17" s="2">
        <v>889900</v>
      </c>
      <c r="D17" s="26">
        <f t="shared" si="4"/>
        <v>885676.23871831549</v>
      </c>
      <c r="E17" s="26">
        <f t="shared" si="5"/>
        <v>2350.7670066749924</v>
      </c>
      <c r="F17" s="26">
        <f t="shared" si="2"/>
        <v>884225.62057147443</v>
      </c>
      <c r="G17" s="26">
        <f t="shared" si="3"/>
        <v>32198581.898874193</v>
      </c>
    </row>
    <row r="18" spans="1:7" x14ac:dyDescent="0.25">
      <c r="A18">
        <v>15</v>
      </c>
      <c r="B18" s="1">
        <v>43555</v>
      </c>
      <c r="C18" s="2">
        <v>915000</v>
      </c>
      <c r="D18" s="26">
        <f t="shared" si="4"/>
        <v>912302.70057249907</v>
      </c>
      <c r="E18" s="26">
        <f t="shared" si="5"/>
        <v>4778.3364914258509</v>
      </c>
      <c r="F18" s="26">
        <f t="shared" si="2"/>
        <v>914653.46757917409</v>
      </c>
      <c r="G18" s="26">
        <f t="shared" si="3"/>
        <v>120084.71868346675</v>
      </c>
    </row>
    <row r="19" spans="1:7" x14ac:dyDescent="0.25">
      <c r="A19">
        <v>16</v>
      </c>
      <c r="B19" s="1">
        <v>43585</v>
      </c>
      <c r="C19" s="2">
        <v>929888</v>
      </c>
      <c r="D19" s="26">
        <f t="shared" si="4"/>
        <v>928607.30370639253</v>
      </c>
      <c r="E19" s="26">
        <f t="shared" si="5"/>
        <v>5930.9631556726108</v>
      </c>
      <c r="F19" s="26">
        <f t="shared" si="2"/>
        <v>933385.6401978184</v>
      </c>
      <c r="G19" s="26">
        <f t="shared" si="3"/>
        <v>12233486.953395139</v>
      </c>
    </row>
    <row r="20" spans="1:7" x14ac:dyDescent="0.25">
      <c r="A20">
        <v>17</v>
      </c>
      <c r="B20" s="1">
        <v>43616</v>
      </c>
      <c r="C20" s="2">
        <v>948888</v>
      </c>
      <c r="D20" s="26">
        <f t="shared" si="4"/>
        <v>947453.02668620658</v>
      </c>
      <c r="E20" s="26">
        <f t="shared" si="5"/>
        <v>7222.4391380867546</v>
      </c>
      <c r="F20" s="26">
        <f t="shared" si="2"/>
        <v>953383.98984187923</v>
      </c>
      <c r="G20" s="26">
        <f t="shared" si="3"/>
        <v>20213924.658281215</v>
      </c>
    </row>
    <row r="21" spans="1:7" x14ac:dyDescent="0.25">
      <c r="A21">
        <v>18</v>
      </c>
      <c r="B21" s="1">
        <v>43646</v>
      </c>
      <c r="C21" s="2">
        <v>925000</v>
      </c>
      <c r="D21" s="26">
        <f t="shared" si="4"/>
        <v>927967.54658242932</v>
      </c>
      <c r="E21" s="26">
        <f t="shared" si="5"/>
        <v>4551.6472139003536</v>
      </c>
      <c r="F21" s="26">
        <f t="shared" si="2"/>
        <v>935189.98572051607</v>
      </c>
      <c r="G21" s="26">
        <f t="shared" si="3"/>
        <v>103835808.98432133</v>
      </c>
    </row>
    <row r="22" spans="1:7" x14ac:dyDescent="0.25">
      <c r="A22">
        <v>19</v>
      </c>
      <c r="B22" s="1">
        <v>43677</v>
      </c>
      <c r="C22" s="2">
        <v>895000</v>
      </c>
      <c r="D22" s="26">
        <f t="shared" si="4"/>
        <v>898751.91937963292</v>
      </c>
      <c r="E22" s="26">
        <f t="shared" si="5"/>
        <v>1174.9197722306781</v>
      </c>
      <c r="F22" s="26">
        <f t="shared" si="2"/>
        <v>903303.56659353327</v>
      </c>
      <c r="G22" s="26">
        <f t="shared" si="3"/>
        <v>68949218.17324163</v>
      </c>
    </row>
    <row r="23" spans="1:7" x14ac:dyDescent="0.25">
      <c r="A23">
        <v>20</v>
      </c>
      <c r="B23" s="1">
        <v>43708</v>
      </c>
      <c r="C23" s="2">
        <v>879000</v>
      </c>
      <c r="D23" s="26">
        <f t="shared" si="4"/>
        <v>881092.68391518632</v>
      </c>
      <c r="E23" s="26">
        <f t="shared" si="5"/>
        <v>-708.49575143704942</v>
      </c>
      <c r="F23" s="26">
        <f t="shared" si="2"/>
        <v>882267.60368741699</v>
      </c>
      <c r="G23" s="26">
        <f t="shared" si="3"/>
        <v>10677233.858021142</v>
      </c>
    </row>
    <row r="24" spans="1:7" x14ac:dyDescent="0.25">
      <c r="A24">
        <v>21</v>
      </c>
      <c r="B24" s="1">
        <v>43738</v>
      </c>
      <c r="C24" s="2">
        <v>930000</v>
      </c>
      <c r="D24" s="26">
        <f t="shared" si="4"/>
        <v>925038.41881637485</v>
      </c>
      <c r="E24" s="26">
        <f t="shared" si="5"/>
        <v>3756.927313825508</v>
      </c>
      <c r="F24" s="26">
        <f t="shared" si="2"/>
        <v>924329.92306493782</v>
      </c>
      <c r="G24" s="26">
        <f t="shared" si="3"/>
        <v>32149772.449524179</v>
      </c>
    </row>
    <row r="25" spans="1:7" x14ac:dyDescent="0.25">
      <c r="A25">
        <v>22</v>
      </c>
      <c r="B25" s="1">
        <v>43769</v>
      </c>
      <c r="C25" s="2">
        <v>925000</v>
      </c>
      <c r="D25" s="26">
        <f t="shared" si="4"/>
        <v>925379.53461302002</v>
      </c>
      <c r="E25" s="26">
        <f t="shared" si="5"/>
        <v>3415.3461621074744</v>
      </c>
      <c r="F25" s="26">
        <f t="shared" si="2"/>
        <v>929136.46192684548</v>
      </c>
      <c r="G25" s="26">
        <f t="shared" si="3"/>
        <v>17110317.272242259</v>
      </c>
    </row>
    <row r="26" spans="1:7" x14ac:dyDescent="0.25">
      <c r="A26">
        <v>23</v>
      </c>
      <c r="B26" s="1">
        <v>43799</v>
      </c>
      <c r="C26" s="2">
        <v>899000</v>
      </c>
      <c r="D26" s="26">
        <f t="shared" si="4"/>
        <v>901979.48807751271</v>
      </c>
      <c r="E26" s="26">
        <f t="shared" si="5"/>
        <v>733.80689234599549</v>
      </c>
      <c r="F26" s="26">
        <f t="shared" si="2"/>
        <v>905394.83423962013</v>
      </c>
      <c r="G26" s="26">
        <f t="shared" si="3"/>
        <v>40893904.952218011</v>
      </c>
    </row>
    <row r="27" spans="1:7" x14ac:dyDescent="0.25">
      <c r="A27">
        <v>24</v>
      </c>
      <c r="B27" s="1">
        <v>43830</v>
      </c>
      <c r="C27" s="2">
        <v>896944</v>
      </c>
      <c r="D27" s="26">
        <f t="shared" si="4"/>
        <v>897520.92949698586</v>
      </c>
      <c r="E27" s="26">
        <f t="shared" si="5"/>
        <v>214.57034505871098</v>
      </c>
      <c r="F27" s="26">
        <f t="shared" si="2"/>
        <v>898254.73638933187</v>
      </c>
      <c r="G27" s="26">
        <f t="shared" si="3"/>
        <v>1718029.8823187444</v>
      </c>
    </row>
    <row r="28" spans="1:7" x14ac:dyDescent="0.25">
      <c r="A28">
        <v>25</v>
      </c>
      <c r="B28" s="1">
        <v>43861</v>
      </c>
      <c r="C28" s="2">
        <v>895000</v>
      </c>
      <c r="D28" s="26">
        <f t="shared" si="4"/>
        <v>895273.54998420447</v>
      </c>
      <c r="E28" s="26">
        <f t="shared" si="5"/>
        <v>-31.624640725299486</v>
      </c>
      <c r="F28" s="26">
        <f t="shared" si="2"/>
        <v>895488.12032926315</v>
      </c>
      <c r="G28" s="26">
        <f t="shared" si="3"/>
        <v>238261.45583997029</v>
      </c>
    </row>
    <row r="29" spans="1:7" x14ac:dyDescent="0.25">
      <c r="A29">
        <v>26</v>
      </c>
      <c r="B29" s="1">
        <v>43890</v>
      </c>
      <c r="C29" s="2">
        <v>949000</v>
      </c>
      <c r="D29" s="26">
        <f t="shared" si="4"/>
        <v>943624.19253434788</v>
      </c>
      <c r="E29" s="26">
        <f t="shared" si="5"/>
        <v>4806.6020783615713</v>
      </c>
      <c r="F29" s="26">
        <f t="shared" si="2"/>
        <v>943592.56789362256</v>
      </c>
      <c r="G29" s="26">
        <f t="shared" si="3"/>
        <v>29240321.985081565</v>
      </c>
    </row>
    <row r="30" spans="1:7" x14ac:dyDescent="0.25">
      <c r="A30">
        <v>27</v>
      </c>
      <c r="B30" s="1">
        <v>43921</v>
      </c>
      <c r="C30" s="2">
        <v>965000</v>
      </c>
      <c r="D30" s="26">
        <f t="shared" si="4"/>
        <v>963343.07946127094</v>
      </c>
      <c r="E30" s="26">
        <f t="shared" si="5"/>
        <v>6297.8305632177216</v>
      </c>
      <c r="F30" s="26">
        <f t="shared" si="2"/>
        <v>968149.6815396325</v>
      </c>
      <c r="G30" s="26">
        <f t="shared" si="3"/>
        <v>9920493.801101733</v>
      </c>
    </row>
    <row r="31" spans="1:7" x14ac:dyDescent="0.25">
      <c r="A31">
        <v>28</v>
      </c>
      <c r="B31" s="1">
        <v>43951</v>
      </c>
      <c r="C31" s="2">
        <v>949800</v>
      </c>
      <c r="D31" s="26">
        <f t="shared" si="4"/>
        <v>951784.09100244881</v>
      </c>
      <c r="E31" s="26">
        <f t="shared" si="5"/>
        <v>4512.1486610137363</v>
      </c>
      <c r="F31" s="26">
        <f t="shared" si="2"/>
        <v>958081.92156566656</v>
      </c>
      <c r="G31" s="26">
        <f t="shared" si="3"/>
        <v>68590224.819852874</v>
      </c>
    </row>
    <row r="32" spans="1:7" x14ac:dyDescent="0.25">
      <c r="A32">
        <v>29</v>
      </c>
      <c r="B32" s="1">
        <v>43982</v>
      </c>
      <c r="C32" s="2">
        <v>995000</v>
      </c>
      <c r="D32" s="26">
        <f t="shared" si="4"/>
        <v>991129.62396634626</v>
      </c>
      <c r="E32" s="26">
        <f t="shared" si="5"/>
        <v>7995.4870913021077</v>
      </c>
      <c r="F32" s="26">
        <f t="shared" si="2"/>
        <v>995641.77262735995</v>
      </c>
      <c r="G32" s="26">
        <f t="shared" si="3"/>
        <v>411872.10522849922</v>
      </c>
    </row>
    <row r="33" spans="1:7" x14ac:dyDescent="0.25">
      <c r="A33">
        <v>30</v>
      </c>
      <c r="B33" s="1">
        <v>44012</v>
      </c>
      <c r="C33" s="2">
        <v>999000</v>
      </c>
      <c r="D33" s="26">
        <f t="shared" si="4"/>
        <v>999012.51110576477</v>
      </c>
      <c r="E33" s="26">
        <f t="shared" si="5"/>
        <v>7984.2270961137492</v>
      </c>
      <c r="F33" s="26">
        <f t="shared" si="2"/>
        <v>1007007.9981970668</v>
      </c>
      <c r="G33" s="26">
        <f t="shared" si="3"/>
        <v>64128035.124225609</v>
      </c>
    </row>
    <row r="34" spans="1:7" x14ac:dyDescent="0.25">
      <c r="A34">
        <v>31</v>
      </c>
      <c r="B34" s="1">
        <v>44043</v>
      </c>
      <c r="C34" s="2">
        <v>998000</v>
      </c>
      <c r="D34" s="26">
        <f t="shared" si="4"/>
        <v>998899.6738201878</v>
      </c>
      <c r="E34" s="26">
        <f t="shared" si="5"/>
        <v>7174.5206579446776</v>
      </c>
      <c r="F34" s="26">
        <f t="shared" si="2"/>
        <v>1006883.9009163015</v>
      </c>
      <c r="G34" s="26">
        <f t="shared" si="3"/>
        <v>78923695.490663141</v>
      </c>
    </row>
    <row r="35" spans="1:7" x14ac:dyDescent="0.25">
      <c r="A35">
        <v>32</v>
      </c>
      <c r="B35" s="1">
        <v>44074</v>
      </c>
      <c r="C35" s="2">
        <v>998000</v>
      </c>
      <c r="D35" s="26">
        <f t="shared" si="4"/>
        <v>998807.41944781318</v>
      </c>
      <c r="E35" s="26">
        <f t="shared" si="5"/>
        <v>6447.8431549127481</v>
      </c>
      <c r="F35" s="26">
        <f t="shared" si="2"/>
        <v>1005981.9401057579</v>
      </c>
      <c r="G35" s="26">
        <f t="shared" si="3"/>
        <v>63711367.851906575</v>
      </c>
    </row>
    <row r="36" spans="1:7" x14ac:dyDescent="0.25">
      <c r="A36">
        <v>33</v>
      </c>
      <c r="B36" s="1">
        <v>44104</v>
      </c>
      <c r="C36" s="2">
        <v>998500</v>
      </c>
      <c r="D36" s="26">
        <f t="shared" si="4"/>
        <v>999175.5262602726</v>
      </c>
      <c r="E36" s="26">
        <f t="shared" si="5"/>
        <v>5839.8695206674156</v>
      </c>
      <c r="F36" s="26">
        <f t="shared" si="2"/>
        <v>1005623.3694151853</v>
      </c>
      <c r="G36" s="26">
        <f t="shared" si="3"/>
        <v>50742391.825197332</v>
      </c>
    </row>
    <row r="37" spans="1:7" x14ac:dyDescent="0.25">
      <c r="A37">
        <v>34</v>
      </c>
      <c r="B37" s="1">
        <v>44135</v>
      </c>
      <c r="C37" s="2">
        <v>998000</v>
      </c>
      <c r="D37" s="26">
        <f t="shared" si="4"/>
        <v>998701.53957809391</v>
      </c>
      <c r="E37" s="26">
        <f t="shared" si="5"/>
        <v>5208.4839003828056</v>
      </c>
      <c r="F37" s="26">
        <f t="shared" si="2"/>
        <v>1004541.4090987613</v>
      </c>
      <c r="G37" s="26">
        <f t="shared" si="3"/>
        <v>42790032.997356765</v>
      </c>
    </row>
    <row r="38" spans="1:7" x14ac:dyDescent="0.25">
      <c r="A38">
        <v>35</v>
      </c>
      <c r="B38" s="1">
        <v>44165</v>
      </c>
      <c r="C38" s="2">
        <v>995000</v>
      </c>
      <c r="D38" s="26">
        <f t="shared" si="4"/>
        <v>995891.00234784768</v>
      </c>
      <c r="E38" s="26">
        <f t="shared" si="5"/>
        <v>4406.5817873199012</v>
      </c>
      <c r="F38" s="26">
        <f t="shared" si="2"/>
        <v>1001099.4862482304</v>
      </c>
      <c r="G38" s="26">
        <f t="shared" si="3"/>
        <v>37203732.492352314</v>
      </c>
    </row>
    <row r="39" spans="1:7" x14ac:dyDescent="0.25">
      <c r="A39">
        <v>36</v>
      </c>
      <c r="B39" s="1">
        <v>44196</v>
      </c>
      <c r="C39" s="2">
        <v>950000</v>
      </c>
      <c r="D39" s="26">
        <f t="shared" si="4"/>
        <v>955029.75841351668</v>
      </c>
      <c r="E39" s="26">
        <f t="shared" si="5"/>
        <v>-120.20078484518854</v>
      </c>
      <c r="F39" s="26">
        <f t="shared" si="2"/>
        <v>959436.34020083654</v>
      </c>
      <c r="G39" s="26">
        <f t="shared" si="3"/>
        <v>89044516.385923743</v>
      </c>
    </row>
    <row r="40" spans="1:7" x14ac:dyDescent="0.25">
      <c r="A40">
        <v>37</v>
      </c>
      <c r="B40" s="1">
        <v>44227</v>
      </c>
      <c r="C40" s="2">
        <v>975000</v>
      </c>
      <c r="D40" s="26">
        <f t="shared" si="4"/>
        <v>972990.95576286712</v>
      </c>
      <c r="E40" s="26">
        <f t="shared" si="5"/>
        <v>1687.9390285743737</v>
      </c>
      <c r="F40" s="26">
        <f t="shared" si="2"/>
        <v>972870.75497802196</v>
      </c>
      <c r="G40" s="26">
        <f t="shared" si="3"/>
        <v>4533684.3636182807</v>
      </c>
    </row>
    <row r="41" spans="1:7" x14ac:dyDescent="0.25">
      <c r="A41">
        <v>38</v>
      </c>
      <c r="B41" s="1">
        <v>44255</v>
      </c>
      <c r="C41" s="2">
        <v>989000</v>
      </c>
      <c r="D41" s="26">
        <f t="shared" si="4"/>
        <v>987567.88947914413</v>
      </c>
      <c r="E41" s="26">
        <f t="shared" si="5"/>
        <v>2976.8384973446373</v>
      </c>
      <c r="F41" s="26">
        <f t="shared" si="2"/>
        <v>989255.82850771851</v>
      </c>
      <c r="G41" s="26">
        <f t="shared" si="3"/>
        <v>65448.225361481636</v>
      </c>
    </row>
    <row r="42" spans="1:7" x14ac:dyDescent="0.25">
      <c r="A42">
        <v>39</v>
      </c>
      <c r="B42" s="1">
        <v>44286</v>
      </c>
      <c r="C42" s="2">
        <v>995000</v>
      </c>
      <c r="D42" s="26">
        <f t="shared" si="4"/>
        <v>994554.47279764886</v>
      </c>
      <c r="E42" s="26">
        <f t="shared" si="5"/>
        <v>3377.8129794606475</v>
      </c>
      <c r="F42" s="26">
        <f t="shared" si="2"/>
        <v>997531.3112949935</v>
      </c>
      <c r="G42" s="26">
        <f t="shared" si="3"/>
        <v>6407536.8721616808</v>
      </c>
    </row>
    <row r="43" spans="1:7" x14ac:dyDescent="0.25">
      <c r="A43">
        <v>40</v>
      </c>
      <c r="B43" s="1">
        <v>44316</v>
      </c>
      <c r="C43" s="2">
        <v>999000</v>
      </c>
      <c r="D43" s="26">
        <f t="shared" si="4"/>
        <v>998893.22857771092</v>
      </c>
      <c r="E43" s="26">
        <f t="shared" si="5"/>
        <v>3473.9072595207886</v>
      </c>
      <c r="F43" s="26">
        <f t="shared" si="2"/>
        <v>1002271.0415571716</v>
      </c>
      <c r="G43" s="26">
        <f t="shared" si="3"/>
        <v>10699712.868743703</v>
      </c>
    </row>
    <row r="44" spans="1:7" x14ac:dyDescent="0.25">
      <c r="A44">
        <v>41</v>
      </c>
      <c r="B44" s="1">
        <v>44347</v>
      </c>
      <c r="C44" s="2">
        <v>999000</v>
      </c>
      <c r="D44" s="26">
        <f t="shared" si="4"/>
        <v>999336.71358372318</v>
      </c>
      <c r="E44" s="26">
        <f t="shared" si="5"/>
        <v>3170.8650341699354</v>
      </c>
      <c r="F44" s="26">
        <f t="shared" si="2"/>
        <v>1002810.620843244</v>
      </c>
      <c r="G44" s="26">
        <f t="shared" si="3"/>
        <v>14520831.210965751</v>
      </c>
    </row>
    <row r="45" spans="1:7" x14ac:dyDescent="0.25">
      <c r="A45">
        <v>42</v>
      </c>
      <c r="B45" s="1">
        <v>44377</v>
      </c>
      <c r="C45" s="2">
        <v>998000</v>
      </c>
      <c r="D45" s="26">
        <f t="shared" si="4"/>
        <v>998450.75786178932</v>
      </c>
      <c r="E45" s="26">
        <f t="shared" si="5"/>
        <v>2765.182958559556</v>
      </c>
      <c r="F45" s="26">
        <f t="shared" si="2"/>
        <v>1001621.6228959593</v>
      </c>
      <c r="G45" s="26">
        <f t="shared" si="3"/>
        <v>13116152.400536619</v>
      </c>
    </row>
    <row r="46" spans="1:7" x14ac:dyDescent="0.25">
      <c r="A46">
        <v>43</v>
      </c>
      <c r="B46" s="1">
        <v>44408</v>
      </c>
      <c r="C46" s="2">
        <v>990000</v>
      </c>
      <c r="D46" s="26">
        <f t="shared" si="4"/>
        <v>991121.59408203489</v>
      </c>
      <c r="E46" s="26">
        <f t="shared" si="5"/>
        <v>1755.7482847281581</v>
      </c>
      <c r="F46" s="26">
        <f t="shared" si="2"/>
        <v>993886.77704059449</v>
      </c>
      <c r="G46" s="26">
        <f t="shared" si="3"/>
        <v>15107035.763292463</v>
      </c>
    </row>
    <row r="47" spans="1:7" x14ac:dyDescent="0.25">
      <c r="A47">
        <v>44</v>
      </c>
      <c r="B47" s="1">
        <v>44439</v>
      </c>
      <c r="C47" s="2">
        <v>975000</v>
      </c>
      <c r="D47" s="26">
        <f t="shared" si="4"/>
        <v>976787.73423667625</v>
      </c>
      <c r="E47" s="26">
        <f t="shared" si="5"/>
        <v>146.78747171947748</v>
      </c>
      <c r="F47" s="26">
        <f t="shared" si="2"/>
        <v>978543.4825214044</v>
      </c>
      <c r="G47" s="26">
        <f t="shared" si="3"/>
        <v>12556268.379498454</v>
      </c>
    </row>
    <row r="48" spans="1:7" x14ac:dyDescent="0.25">
      <c r="A48">
        <v>45</v>
      </c>
      <c r="B48" s="1">
        <v>44469</v>
      </c>
      <c r="C48" s="2">
        <v>985000</v>
      </c>
      <c r="D48" s="26">
        <f t="shared" si="4"/>
        <v>984193.45217083953</v>
      </c>
      <c r="E48" s="26">
        <f t="shared" si="5"/>
        <v>872.68051796385851</v>
      </c>
      <c r="F48" s="26">
        <f t="shared" si="2"/>
        <v>984340.23964255897</v>
      </c>
      <c r="G48" s="26">
        <f t="shared" si="3"/>
        <v>435283.7292507175</v>
      </c>
    </row>
    <row r="49" spans="1:8" x14ac:dyDescent="0.25">
      <c r="A49">
        <v>46</v>
      </c>
      <c r="B49" s="1">
        <v>44500</v>
      </c>
      <c r="C49" s="2">
        <v>987000</v>
      </c>
      <c r="D49" s="26">
        <f t="shared" si="4"/>
        <v>986806.61326888029</v>
      </c>
      <c r="E49" s="26">
        <f t="shared" si="5"/>
        <v>1046.7285759715483</v>
      </c>
      <c r="F49" s="26">
        <f t="shared" si="2"/>
        <v>987679.29378684412</v>
      </c>
      <c r="G49" s="26">
        <f t="shared" si="3"/>
        <v>461440.04884502775</v>
      </c>
    </row>
    <row r="50" spans="1:8" x14ac:dyDescent="0.25">
      <c r="A50">
        <v>47</v>
      </c>
      <c r="B50" s="1">
        <v>44530</v>
      </c>
      <c r="C50" s="2">
        <v>949000</v>
      </c>
      <c r="D50" s="26">
        <f t="shared" si="4"/>
        <v>952885.33418448514</v>
      </c>
      <c r="E50" s="26">
        <f t="shared" si="5"/>
        <v>-2450.072190065122</v>
      </c>
      <c r="F50" s="26">
        <f t="shared" si="2"/>
        <v>953932.0627604567</v>
      </c>
      <c r="G50" s="26">
        <f t="shared" si="3"/>
        <v>24325243.073083743</v>
      </c>
    </row>
    <row r="51" spans="1:8" x14ac:dyDescent="0.25">
      <c r="A51">
        <v>48</v>
      </c>
      <c r="B51" s="1">
        <v>44561</v>
      </c>
      <c r="C51" s="2">
        <v>899000</v>
      </c>
      <c r="D51" s="26">
        <f t="shared" si="4"/>
        <v>904143.52619944199</v>
      </c>
      <c r="E51" s="26">
        <f t="shared" si="5"/>
        <v>-7079.2457695629255</v>
      </c>
      <c r="F51" s="26">
        <f t="shared" si="2"/>
        <v>901693.45400937682</v>
      </c>
      <c r="G51" s="26">
        <f t="shared" si="3"/>
        <v>7254694.500628043</v>
      </c>
    </row>
    <row r="52" spans="1:8" x14ac:dyDescent="0.25">
      <c r="A52">
        <v>49</v>
      </c>
      <c r="B52" s="1">
        <v>44592</v>
      </c>
      <c r="C52" s="2">
        <v>925000</v>
      </c>
      <c r="D52" s="26">
        <f t="shared" si="4"/>
        <v>922206.42804298783</v>
      </c>
      <c r="E52" s="26">
        <f t="shared" si="5"/>
        <v>-4565.0310082520491</v>
      </c>
      <c r="F52" s="26">
        <f t="shared" si="2"/>
        <v>915127.18227342493</v>
      </c>
      <c r="G52" s="26">
        <f t="shared" si="3"/>
        <v>97472529.862174958</v>
      </c>
    </row>
    <row r="53" spans="1:8" x14ac:dyDescent="0.25">
      <c r="A53">
        <v>50</v>
      </c>
      <c r="B53" s="1">
        <v>44620</v>
      </c>
      <c r="C53" s="2">
        <v>989000</v>
      </c>
      <c r="D53" s="26">
        <f t="shared" si="4"/>
        <v>981864.13970347354</v>
      </c>
      <c r="E53" s="26">
        <f t="shared" si="5"/>
        <v>1857.2432586217274</v>
      </c>
      <c r="F53" s="26">
        <f t="shared" si="2"/>
        <v>977299.10869522148</v>
      </c>
      <c r="G53" s="26">
        <f t="shared" si="3"/>
        <v>136910857.32624152</v>
      </c>
    </row>
    <row r="54" spans="1:8" x14ac:dyDescent="0.25">
      <c r="A54">
        <v>51</v>
      </c>
      <c r="B54" s="1">
        <v>44651</v>
      </c>
      <c r="C54" s="2">
        <v>1050000</v>
      </c>
      <c r="D54" s="26">
        <f t="shared" si="4"/>
        <v>1043372.1382962095</v>
      </c>
      <c r="E54" s="26">
        <f t="shared" si="5"/>
        <v>7822.3187920331511</v>
      </c>
      <c r="F54" s="26">
        <f t="shared" si="2"/>
        <v>1045229.3815548313</v>
      </c>
      <c r="G54" s="26">
        <f t="shared" si="3"/>
        <v>22758800.349383969</v>
      </c>
    </row>
    <row r="55" spans="1:8" x14ac:dyDescent="0.25">
      <c r="A55">
        <v>52</v>
      </c>
      <c r="B55" s="1">
        <v>44681</v>
      </c>
      <c r="C55" s="2">
        <v>1095000</v>
      </c>
      <c r="D55" s="26">
        <f t="shared" si="4"/>
        <v>1090619.4457088243</v>
      </c>
      <c r="E55" s="26">
        <f t="shared" si="5"/>
        <v>11764.817654091319</v>
      </c>
      <c r="F55" s="26">
        <f t="shared" si="2"/>
        <v>1098441.7645008576</v>
      </c>
      <c r="G55" s="26">
        <f t="shared" si="3"/>
        <v>11845742.879363315</v>
      </c>
    </row>
    <row r="56" spans="1:8" x14ac:dyDescent="0.25">
      <c r="A56">
        <v>53</v>
      </c>
      <c r="B56" s="1">
        <v>44712</v>
      </c>
      <c r="C56" s="2">
        <v>1095000</v>
      </c>
      <c r="D56" s="26">
        <f t="shared" si="4"/>
        <v>1095738.4263362915</v>
      </c>
      <c r="E56" s="26">
        <f t="shared" si="5"/>
        <v>11100.233951428903</v>
      </c>
      <c r="F56" s="26">
        <f t="shared" si="2"/>
        <v>1107503.2439903829</v>
      </c>
      <c r="G56" s="26">
        <f t="shared" si="3"/>
        <v>156331110.28304556</v>
      </c>
    </row>
    <row r="57" spans="1:8" x14ac:dyDescent="0.25">
      <c r="A57">
        <v>54</v>
      </c>
      <c r="B57" s="1">
        <v>44742</v>
      </c>
      <c r="C57" s="2">
        <v>1095000</v>
      </c>
      <c r="D57" s="26">
        <f t="shared" si="4"/>
        <v>1096183.866028772</v>
      </c>
      <c r="E57" s="26">
        <f t="shared" si="5"/>
        <v>10034.754525534061</v>
      </c>
      <c r="F57" s="26">
        <f t="shared" si="2"/>
        <v>1107284.0999802009</v>
      </c>
      <c r="G57" s="26">
        <f>(C57-F57)^2</f>
        <v>150899112.32357112</v>
      </c>
    </row>
    <row r="58" spans="1:8" x14ac:dyDescent="0.25">
      <c r="A58">
        <v>55</v>
      </c>
      <c r="B58" s="1">
        <v>44773</v>
      </c>
      <c r="C58" s="2">
        <v>1035000</v>
      </c>
      <c r="D58" s="26">
        <f t="shared" si="4"/>
        <v>1042121.8620554305</v>
      </c>
      <c r="E58" s="26">
        <f t="shared" si="5"/>
        <v>3625.0786756465113</v>
      </c>
      <c r="F58" s="26">
        <f t="shared" si="2"/>
        <v>1052156.6165809645</v>
      </c>
      <c r="G58" s="26">
        <f t="shared" si="3"/>
        <v>294349492.50622708</v>
      </c>
    </row>
    <row r="59" spans="1:8" x14ac:dyDescent="0.25">
      <c r="A59">
        <v>56</v>
      </c>
      <c r="B59" s="1">
        <v>44804</v>
      </c>
      <c r="C59" s="2">
        <v>999000</v>
      </c>
      <c r="D59" s="26">
        <f t="shared" si="4"/>
        <v>1003674.6940731077</v>
      </c>
      <c r="E59" s="26">
        <f t="shared" si="5"/>
        <v>-582.14599015042586</v>
      </c>
      <c r="F59" s="26">
        <f t="shared" si="2"/>
        <v>1007299.7727487542</v>
      </c>
      <c r="G59" s="26">
        <f t="shared" si="3"/>
        <v>68886227.680963576</v>
      </c>
    </row>
    <row r="60" spans="1:8" x14ac:dyDescent="0.25">
      <c r="A60">
        <v>57</v>
      </c>
      <c r="B60" s="1">
        <v>44834</v>
      </c>
      <c r="C60" s="2">
        <v>1049000</v>
      </c>
      <c r="D60" s="26">
        <f t="shared" si="4"/>
        <v>1044409.2548082958</v>
      </c>
      <c r="E60" s="26">
        <f t="shared" si="5"/>
        <v>3549.5246823834245</v>
      </c>
      <c r="F60" s="26">
        <f t="shared" si="2"/>
        <v>1043827.1088181454</v>
      </c>
      <c r="G60" s="26">
        <f t="shared" si="3"/>
        <v>26758803.179309573</v>
      </c>
    </row>
    <row r="61" spans="1:8" x14ac:dyDescent="0.25">
      <c r="A61">
        <v>58</v>
      </c>
      <c r="B61" s="1">
        <v>44865</v>
      </c>
      <c r="C61" s="2">
        <v>1000000</v>
      </c>
      <c r="D61" s="26">
        <f t="shared" si="4"/>
        <v>1004795.8779490679</v>
      </c>
      <c r="E61" s="26">
        <f>$F$1*(D61-D60)+(1-$F$1)*E60</f>
        <v>-766.76547177770772</v>
      </c>
      <c r="F61" s="26">
        <f t="shared" si="2"/>
        <v>1008345.4026314513</v>
      </c>
      <c r="G61" s="26">
        <f t="shared" si="3"/>
        <v>69645745.081033602</v>
      </c>
      <c r="H61" t="s">
        <v>23</v>
      </c>
    </row>
    <row r="62" spans="1:8" x14ac:dyDescent="0.25">
      <c r="A62">
        <v>59</v>
      </c>
      <c r="B62" s="14">
        <v>44895</v>
      </c>
      <c r="D62" s="26"/>
      <c r="E62" s="26"/>
      <c r="F62" s="26">
        <f>$E$61+$H$62*F61</f>
        <v>1007578.6371596735</v>
      </c>
      <c r="G62" s="26"/>
      <c r="H62">
        <v>1</v>
      </c>
    </row>
    <row r="63" spans="1:8" x14ac:dyDescent="0.25">
      <c r="A63">
        <v>60</v>
      </c>
      <c r="B63" s="14">
        <v>44926</v>
      </c>
      <c r="D63" s="26"/>
      <c r="E63" s="26"/>
      <c r="F63" s="26">
        <f t="shared" ref="F63:F73" si="6">$E$61+$H$62*F62</f>
        <v>1006811.8716878957</v>
      </c>
      <c r="G63" s="26"/>
      <c r="H63">
        <v>2</v>
      </c>
    </row>
    <row r="64" spans="1:8" x14ac:dyDescent="0.25">
      <c r="A64">
        <v>61</v>
      </c>
      <c r="B64" s="14">
        <v>44957</v>
      </c>
      <c r="D64" s="26"/>
      <c r="E64" s="26"/>
      <c r="F64" s="26">
        <f t="shared" si="6"/>
        <v>1006045.106216118</v>
      </c>
      <c r="G64" s="26"/>
      <c r="H64">
        <v>3</v>
      </c>
    </row>
    <row r="65" spans="1:8" x14ac:dyDescent="0.25">
      <c r="A65">
        <v>62</v>
      </c>
      <c r="B65" s="14">
        <v>44985</v>
      </c>
      <c r="D65" s="26"/>
      <c r="E65" s="26"/>
      <c r="F65" s="26">
        <f t="shared" si="6"/>
        <v>1005278.3407443402</v>
      </c>
      <c r="G65" s="26"/>
      <c r="H65">
        <v>4</v>
      </c>
    </row>
    <row r="66" spans="1:8" x14ac:dyDescent="0.25">
      <c r="A66">
        <v>63</v>
      </c>
      <c r="B66" s="14">
        <v>45016</v>
      </c>
      <c r="F66" s="26">
        <f>$E$61+$H$62*F65</f>
        <v>1004511.5752725624</v>
      </c>
      <c r="G66" s="26"/>
      <c r="H66">
        <v>5</v>
      </c>
    </row>
    <row r="67" spans="1:8" x14ac:dyDescent="0.25">
      <c r="A67">
        <v>64</v>
      </c>
      <c r="B67" s="14">
        <v>45046</v>
      </c>
      <c r="F67" s="26">
        <f t="shared" si="6"/>
        <v>1003744.8098007847</v>
      </c>
      <c r="G67" s="26"/>
      <c r="H67">
        <v>6</v>
      </c>
    </row>
    <row r="68" spans="1:8" x14ac:dyDescent="0.25">
      <c r="A68">
        <v>65</v>
      </c>
      <c r="B68" s="14">
        <v>45077</v>
      </c>
      <c r="F68" s="26">
        <f t="shared" si="6"/>
        <v>1002978.0443290069</v>
      </c>
      <c r="G68" s="26"/>
      <c r="H68">
        <v>7</v>
      </c>
    </row>
    <row r="69" spans="1:8" x14ac:dyDescent="0.25">
      <c r="A69">
        <v>66</v>
      </c>
      <c r="B69" s="14">
        <v>45107</v>
      </c>
      <c r="F69" s="26">
        <f t="shared" si="6"/>
        <v>1002211.2788572292</v>
      </c>
      <c r="G69" s="26"/>
      <c r="H69">
        <v>8</v>
      </c>
    </row>
    <row r="70" spans="1:8" x14ac:dyDescent="0.25">
      <c r="A70">
        <v>67</v>
      </c>
      <c r="B70" s="14">
        <v>45138</v>
      </c>
      <c r="F70" s="26">
        <f t="shared" si="6"/>
        <v>1001444.5133854514</v>
      </c>
      <c r="G70" s="26"/>
      <c r="H70">
        <v>9</v>
      </c>
    </row>
    <row r="71" spans="1:8" x14ac:dyDescent="0.25">
      <c r="A71">
        <v>68</v>
      </c>
      <c r="B71" s="14">
        <v>45169</v>
      </c>
      <c r="F71" s="26">
        <f t="shared" si="6"/>
        <v>1000677.7479136736</v>
      </c>
      <c r="G71" s="26"/>
      <c r="H71">
        <v>10</v>
      </c>
    </row>
    <row r="72" spans="1:8" x14ac:dyDescent="0.25">
      <c r="A72">
        <v>69</v>
      </c>
      <c r="B72" s="14">
        <v>45199</v>
      </c>
      <c r="F72" s="26">
        <f t="shared" si="6"/>
        <v>999910.98244189587</v>
      </c>
      <c r="G72" s="26"/>
      <c r="H72">
        <v>11</v>
      </c>
    </row>
    <row r="73" spans="1:8" x14ac:dyDescent="0.25">
      <c r="A73">
        <v>70</v>
      </c>
      <c r="B73" s="14">
        <v>45230</v>
      </c>
      <c r="F73" s="26">
        <f t="shared" si="6"/>
        <v>999144.21697011811</v>
      </c>
      <c r="G73" s="26"/>
      <c r="H73">
        <v>12</v>
      </c>
    </row>
    <row r="74" spans="1:8" x14ac:dyDescent="0.25">
      <c r="F74" s="26">
        <f>$E$61+$H$62*F73</f>
        <v>998377.45149834035</v>
      </c>
      <c r="G74" s="26"/>
      <c r="H74">
        <v>13</v>
      </c>
    </row>
  </sheetData>
  <conditionalFormatting sqref="M4:U12">
    <cfRule type="top10" dxfId="2" priority="1" bottom="1" rank="1"/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223D-2201-48B5-9E4D-C41E9059EBAC}">
  <dimension ref="A1:V84"/>
  <sheetViews>
    <sheetView workbookViewId="0">
      <selection activeCell="H24" sqref="H24"/>
    </sheetView>
  </sheetViews>
  <sheetFormatPr defaultRowHeight="15" x14ac:dyDescent="0.25"/>
  <cols>
    <col min="1" max="1" width="6.85546875" bestFit="1" customWidth="1"/>
    <col min="2" max="2" width="12.42578125" bestFit="1" customWidth="1"/>
    <col min="3" max="3" width="16.85546875" bestFit="1" customWidth="1"/>
    <col min="4" max="4" width="10.5703125" bestFit="1" customWidth="1"/>
    <col min="5" max="5" width="9.28515625" bestFit="1" customWidth="1"/>
    <col min="7" max="7" width="14.28515625" bestFit="1" customWidth="1"/>
    <col min="8" max="8" width="18" bestFit="1" customWidth="1"/>
    <col min="11" max="11" width="16.28515625" bestFit="1" customWidth="1"/>
    <col min="13" max="13" width="10.5703125" bestFit="1" customWidth="1"/>
  </cols>
  <sheetData>
    <row r="1" spans="1:22" x14ac:dyDescent="0.25">
      <c r="B1" s="6" t="s">
        <v>17</v>
      </c>
      <c r="C1" s="6">
        <v>0.9</v>
      </c>
      <c r="E1" s="6" t="s">
        <v>22</v>
      </c>
      <c r="F1" s="6">
        <v>0.1</v>
      </c>
      <c r="H1" s="21" t="s">
        <v>28</v>
      </c>
      <c r="I1">
        <v>0.1</v>
      </c>
    </row>
    <row r="2" spans="1:22" x14ac:dyDescent="0.25">
      <c r="A2" t="s">
        <v>14</v>
      </c>
      <c r="B2" t="s">
        <v>6</v>
      </c>
      <c r="C2" t="s">
        <v>7</v>
      </c>
      <c r="D2" t="s">
        <v>19</v>
      </c>
      <c r="E2" t="s">
        <v>20</v>
      </c>
      <c r="F2" t="s">
        <v>25</v>
      </c>
      <c r="G2" t="s">
        <v>26</v>
      </c>
      <c r="H2" t="s">
        <v>27</v>
      </c>
      <c r="J2" t="s">
        <v>16</v>
      </c>
      <c r="M2" s="15" t="s">
        <v>24</v>
      </c>
    </row>
    <row r="3" spans="1:22" x14ac:dyDescent="0.25">
      <c r="A3" s="21">
        <v>-11</v>
      </c>
      <c r="B3" s="1">
        <v>42766</v>
      </c>
      <c r="F3">
        <v>1</v>
      </c>
      <c r="J3" t="s">
        <v>9</v>
      </c>
      <c r="K3" s="26">
        <f>AVERAGE(H17:H72)</f>
        <v>1095969882.9657767</v>
      </c>
      <c r="M3" s="16">
        <f>K4</f>
        <v>33105.43585222488</v>
      </c>
      <c r="N3" s="17">
        <v>0.1</v>
      </c>
      <c r="O3" s="17">
        <f t="shared" ref="O3:V3" si="0">N3+0.1</f>
        <v>0.2</v>
      </c>
      <c r="P3" s="17">
        <f t="shared" si="0"/>
        <v>0.30000000000000004</v>
      </c>
      <c r="Q3" s="17">
        <f t="shared" si="0"/>
        <v>0.4</v>
      </c>
      <c r="R3" s="17">
        <f t="shared" si="0"/>
        <v>0.5</v>
      </c>
      <c r="S3" s="17">
        <f t="shared" si="0"/>
        <v>0.6</v>
      </c>
      <c r="T3" s="17">
        <f t="shared" si="0"/>
        <v>0.7</v>
      </c>
      <c r="U3" s="17">
        <f t="shared" si="0"/>
        <v>0.79999999999999993</v>
      </c>
      <c r="V3" s="18">
        <f t="shared" si="0"/>
        <v>0.89999999999999991</v>
      </c>
    </row>
    <row r="4" spans="1:22" x14ac:dyDescent="0.25">
      <c r="A4" s="21">
        <v>-10</v>
      </c>
      <c r="B4" s="1">
        <v>42794</v>
      </c>
      <c r="F4">
        <v>1</v>
      </c>
      <c r="J4" t="s">
        <v>10</v>
      </c>
      <c r="K4" s="28">
        <f>SQRT(K3)</f>
        <v>33105.43585222488</v>
      </c>
      <c r="M4" s="10">
        <v>0.1</v>
      </c>
      <c r="N4" s="19">
        <f t="dataTable" ref="N4:V12" dt2D="1" dtr="1" r1="F1" r2="C1"/>
        <v>43765.933989404504</v>
      </c>
      <c r="O4" s="19">
        <v>45978.945798363988</v>
      </c>
      <c r="P4" s="19">
        <v>49764.820943528306</v>
      </c>
      <c r="Q4" s="19">
        <v>53754.719582969949</v>
      </c>
      <c r="R4" s="19">
        <v>56211.861252982198</v>
      </c>
      <c r="S4" s="19">
        <v>56727.167005339033</v>
      </c>
      <c r="T4" s="19">
        <v>56093.155896519114</v>
      </c>
      <c r="U4" s="19">
        <v>55246.034690231165</v>
      </c>
      <c r="V4" s="4">
        <v>54951.415486237303</v>
      </c>
    </row>
    <row r="5" spans="1:22" x14ac:dyDescent="0.25">
      <c r="A5" s="21">
        <v>-9</v>
      </c>
      <c r="B5" s="1">
        <v>42825</v>
      </c>
      <c r="F5">
        <v>1</v>
      </c>
      <c r="M5" s="10">
        <f t="shared" ref="M5:M12" si="1">M4+0.1</f>
        <v>0.2</v>
      </c>
      <c r="N5" s="19">
        <v>42162.439494839971</v>
      </c>
      <c r="O5" s="19">
        <v>44980.802900430586</v>
      </c>
      <c r="P5" s="19">
        <v>47010.688190889763</v>
      </c>
      <c r="Q5" s="19">
        <v>48397.633846399425</v>
      </c>
      <c r="R5" s="19">
        <v>49981.253461630055</v>
      </c>
      <c r="S5" s="19">
        <v>52127.907476841501</v>
      </c>
      <c r="T5" s="19">
        <v>54877.856198174188</v>
      </c>
      <c r="U5" s="19">
        <v>58329.752746320119</v>
      </c>
      <c r="V5" s="4">
        <v>62467.941398906645</v>
      </c>
    </row>
    <row r="6" spans="1:22" x14ac:dyDescent="0.25">
      <c r="A6" s="21">
        <v>-8</v>
      </c>
      <c r="B6" s="1">
        <v>42855</v>
      </c>
      <c r="F6">
        <v>1</v>
      </c>
      <c r="M6" s="10">
        <f t="shared" si="1"/>
        <v>0.30000000000000004</v>
      </c>
      <c r="N6" s="19">
        <v>40751.258317561238</v>
      </c>
      <c r="O6" s="19">
        <v>43239.69324141313</v>
      </c>
      <c r="P6" s="19">
        <v>45457.71320818385</v>
      </c>
      <c r="Q6" s="19">
        <v>47823.883278921334</v>
      </c>
      <c r="R6" s="19">
        <v>50512.323711405785</v>
      </c>
      <c r="S6" s="19">
        <v>53350.512944955568</v>
      </c>
      <c r="T6" s="19">
        <v>55859.391113492726</v>
      </c>
      <c r="U6" s="19">
        <v>57486.230997354491</v>
      </c>
      <c r="V6" s="4">
        <v>57973.66533510686</v>
      </c>
    </row>
    <row r="7" spans="1:22" x14ac:dyDescent="0.25">
      <c r="A7" s="21">
        <v>-7</v>
      </c>
      <c r="B7" s="1">
        <v>42886</v>
      </c>
      <c r="F7">
        <v>1</v>
      </c>
      <c r="M7" s="10">
        <f t="shared" si="1"/>
        <v>0.4</v>
      </c>
      <c r="N7" s="19">
        <v>39408.845669872302</v>
      </c>
      <c r="O7" s="19">
        <v>41809.150935882819</v>
      </c>
      <c r="P7" s="19">
        <v>44048.250951414877</v>
      </c>
      <c r="Q7" s="19">
        <v>46157.959120835105</v>
      </c>
      <c r="R7" s="19">
        <v>47896.840220700418</v>
      </c>
      <c r="S7" s="19">
        <v>48951.165878212683</v>
      </c>
      <c r="T7" s="19">
        <v>49239.169882768641</v>
      </c>
      <c r="U7" s="19">
        <v>48976.525589683246</v>
      </c>
      <c r="V7" s="4">
        <v>48491.460991216387</v>
      </c>
    </row>
    <row r="8" spans="1:22" x14ac:dyDescent="0.25">
      <c r="A8" s="21">
        <v>-6</v>
      </c>
      <c r="B8" s="1">
        <v>42916</v>
      </c>
      <c r="F8">
        <v>1</v>
      </c>
      <c r="M8" s="10">
        <f t="shared" si="1"/>
        <v>0.5</v>
      </c>
      <c r="N8" s="19">
        <v>37988.994205319614</v>
      </c>
      <c r="O8" s="19">
        <v>40094.068688255065</v>
      </c>
      <c r="P8" s="19">
        <v>41853.096376645932</v>
      </c>
      <c r="Q8" s="19">
        <v>43158.253946953511</v>
      </c>
      <c r="R8" s="19">
        <v>43905.886513379752</v>
      </c>
      <c r="S8" s="19">
        <v>44172.576780579082</v>
      </c>
      <c r="T8" s="19">
        <v>44188.153238848601</v>
      </c>
      <c r="U8" s="19">
        <v>44177.901513521028</v>
      </c>
      <c r="V8" s="4">
        <v>44272.659458315698</v>
      </c>
    </row>
    <row r="9" spans="1:22" x14ac:dyDescent="0.25">
      <c r="A9" s="21">
        <v>-5</v>
      </c>
      <c r="B9" s="1">
        <v>42947</v>
      </c>
      <c r="F9">
        <v>1</v>
      </c>
      <c r="M9" s="10">
        <f t="shared" si="1"/>
        <v>0.6</v>
      </c>
      <c r="N9" s="19">
        <v>36553.29779905708</v>
      </c>
      <c r="O9" s="19">
        <v>38281.220929605217</v>
      </c>
      <c r="P9" s="19">
        <v>39557.971223410364</v>
      </c>
      <c r="Q9" s="19">
        <v>40373.686140022728</v>
      </c>
      <c r="R9" s="19">
        <v>40824.275951324402</v>
      </c>
      <c r="S9" s="19">
        <v>41090.627192922373</v>
      </c>
      <c r="T9" s="19">
        <v>41330.981449094543</v>
      </c>
      <c r="U9" s="19">
        <v>41621.718412738293</v>
      </c>
      <c r="V9" s="4">
        <v>41968.992885188425</v>
      </c>
    </row>
    <row r="10" spans="1:22" x14ac:dyDescent="0.25">
      <c r="A10" s="21">
        <v>-4</v>
      </c>
      <c r="B10" s="1">
        <v>42978</v>
      </c>
      <c r="F10">
        <v>1</v>
      </c>
      <c r="M10" s="10">
        <f t="shared" si="1"/>
        <v>0.7</v>
      </c>
      <c r="N10" s="19">
        <v>35221.098259995844</v>
      </c>
      <c r="O10" s="19">
        <v>36631.536614217162</v>
      </c>
      <c r="P10" s="19">
        <v>37605.13273396757</v>
      </c>
      <c r="Q10" s="19">
        <v>38227.944712415374</v>
      </c>
      <c r="R10" s="19">
        <v>38643.269252808488</v>
      </c>
      <c r="S10" s="19">
        <v>38977.832323275048</v>
      </c>
      <c r="T10" s="19">
        <v>39292.86773578234</v>
      </c>
      <c r="U10" s="19">
        <v>39592.248019954175</v>
      </c>
      <c r="V10" s="4">
        <v>39853.426815106657</v>
      </c>
    </row>
    <row r="11" spans="1:22" x14ac:dyDescent="0.25">
      <c r="A11" s="21">
        <v>-3</v>
      </c>
      <c r="B11" s="1">
        <v>43008</v>
      </c>
      <c r="F11">
        <v>1</v>
      </c>
      <c r="M11" s="10">
        <f t="shared" si="1"/>
        <v>0.79999999999999993</v>
      </c>
      <c r="N11" s="19">
        <v>34061.493982733758</v>
      </c>
      <c r="O11" s="19">
        <v>35242.195064321393</v>
      </c>
      <c r="P11" s="19">
        <v>36042.513062171769</v>
      </c>
      <c r="Q11" s="19">
        <v>36582.239778110292</v>
      </c>
      <c r="R11" s="19">
        <v>36981.322527039141</v>
      </c>
      <c r="S11" s="19">
        <v>37311.807696292315</v>
      </c>
      <c r="T11" s="19">
        <v>37597.720013387727</v>
      </c>
      <c r="U11" s="19">
        <v>37841.170939309217</v>
      </c>
      <c r="V11" s="4">
        <v>38045.322575959181</v>
      </c>
    </row>
    <row r="12" spans="1:22" x14ac:dyDescent="0.25">
      <c r="A12" s="21">
        <v>-2</v>
      </c>
      <c r="B12" s="1">
        <v>43039</v>
      </c>
      <c r="F12">
        <v>1</v>
      </c>
      <c r="M12" s="12">
        <f t="shared" si="1"/>
        <v>0.89999999999999991</v>
      </c>
      <c r="N12" s="20">
        <v>33105.435852224873</v>
      </c>
      <c r="O12" s="20">
        <v>34130.173180216028</v>
      </c>
      <c r="P12" s="20">
        <v>34832.522224553308</v>
      </c>
      <c r="Q12" s="20">
        <v>35334.472651347794</v>
      </c>
      <c r="R12" s="20">
        <v>35731.772441724053</v>
      </c>
      <c r="S12" s="20">
        <v>36077.260432252071</v>
      </c>
      <c r="T12" s="20">
        <v>36398.116721331906</v>
      </c>
      <c r="U12" s="20">
        <v>36716.098002630933</v>
      </c>
      <c r="V12" s="5">
        <v>37056.848597002812</v>
      </c>
    </row>
    <row r="13" spans="1:22" x14ac:dyDescent="0.25">
      <c r="A13" s="21">
        <v>-1</v>
      </c>
      <c r="B13" s="1">
        <v>43069</v>
      </c>
      <c r="F13">
        <v>1</v>
      </c>
    </row>
    <row r="14" spans="1:22" x14ac:dyDescent="0.25">
      <c r="A14" s="21">
        <v>0</v>
      </c>
      <c r="B14" s="1">
        <v>43100</v>
      </c>
      <c r="F14">
        <v>1</v>
      </c>
    </row>
    <row r="15" spans="1:22" x14ac:dyDescent="0.25">
      <c r="A15">
        <v>1</v>
      </c>
      <c r="B15" s="1">
        <v>43131</v>
      </c>
      <c r="C15" s="2">
        <v>809000</v>
      </c>
      <c r="F15">
        <v>1</v>
      </c>
      <c r="M15" t="s">
        <v>29</v>
      </c>
      <c r="N15" t="s">
        <v>10</v>
      </c>
    </row>
    <row r="16" spans="1:22" x14ac:dyDescent="0.25">
      <c r="A16">
        <v>2</v>
      </c>
      <c r="B16" s="1">
        <v>43159</v>
      </c>
      <c r="C16" s="2">
        <v>885000</v>
      </c>
      <c r="D16" s="26">
        <f>C15</f>
        <v>809000</v>
      </c>
      <c r="E16" s="26">
        <v>0</v>
      </c>
      <c r="F16">
        <f>$I$1*(C16/D16)+(1-$I$1)*F4</f>
        <v>1.0093943139678616</v>
      </c>
      <c r="M16">
        <v>0.1</v>
      </c>
      <c r="N16">
        <v>16122</v>
      </c>
    </row>
    <row r="17" spans="1:14" x14ac:dyDescent="0.25">
      <c r="A17">
        <v>3</v>
      </c>
      <c r="B17" s="1">
        <v>43190</v>
      </c>
      <c r="C17" s="2">
        <v>899000</v>
      </c>
      <c r="D17" s="26">
        <f>$C$1*(C17/F5)+(1-$C$1)*(D16+E16)</f>
        <v>890000</v>
      </c>
      <c r="E17" s="26">
        <f>$F$1*(D17-D16)+(1-$F$1)*E16</f>
        <v>8100</v>
      </c>
      <c r="F17">
        <f>$I$1*(C17/D17)+(1-$I$1)*F5</f>
        <v>1.0010112359550563</v>
      </c>
      <c r="G17" s="26">
        <f>(D16+1*E16)*F5</f>
        <v>809000</v>
      </c>
      <c r="H17" s="26">
        <f>(C17-G17)^2</f>
        <v>8100000000</v>
      </c>
      <c r="M17">
        <v>0.2</v>
      </c>
      <c r="N17">
        <v>16126</v>
      </c>
    </row>
    <row r="18" spans="1:14" x14ac:dyDescent="0.25">
      <c r="A18">
        <v>4</v>
      </c>
      <c r="B18" s="1">
        <v>43220</v>
      </c>
      <c r="C18" s="2">
        <v>939000</v>
      </c>
      <c r="D18" s="26">
        <f>$C$1*(C18/F6)+(1-$C$1)*(D17+E17)</f>
        <v>934910</v>
      </c>
      <c r="E18" s="26">
        <f>$F$1*(D18-D17)+(1-$F$1)*E17</f>
        <v>11781</v>
      </c>
      <c r="F18">
        <f t="shared" ref="F18:F72" si="2">$I$1*(C18/D18)+(1-$I$1)*F6</f>
        <v>1.0004374752649987</v>
      </c>
      <c r="G18" s="26">
        <f t="shared" ref="G18:G62" si="3">(D17+1*E17)*F6</f>
        <v>898100</v>
      </c>
      <c r="H18" s="26">
        <f t="shared" ref="H18:H72" si="4">(C18-G18)^2</f>
        <v>1672810000</v>
      </c>
      <c r="M18">
        <v>0.3</v>
      </c>
      <c r="N18">
        <v>16144</v>
      </c>
    </row>
    <row r="19" spans="1:14" x14ac:dyDescent="0.25">
      <c r="A19">
        <v>5</v>
      </c>
      <c r="B19" s="1">
        <v>43251</v>
      </c>
      <c r="C19" s="2">
        <v>949000</v>
      </c>
      <c r="D19" s="26">
        <f t="shared" ref="D19:D62" si="5">$C$1*(C19/F7)+(1-$C$1)*(D18+E18)</f>
        <v>948769.1</v>
      </c>
      <c r="E19" s="26">
        <f t="shared" ref="E19:E62" si="6">$F$1*(D19-D18)+(1-$F$1)*E18</f>
        <v>11988.809999999998</v>
      </c>
      <c r="F19" s="34">
        <f>$I$1*(C19/D19)+(1-$I$1)*F7</f>
        <v>1.0000243367959603</v>
      </c>
      <c r="G19" s="26">
        <f t="shared" si="3"/>
        <v>946691</v>
      </c>
      <c r="H19" s="26">
        <f t="shared" si="4"/>
        <v>5331481</v>
      </c>
      <c r="M19">
        <v>0.4</v>
      </c>
      <c r="N19">
        <v>16176</v>
      </c>
    </row>
    <row r="20" spans="1:14" x14ac:dyDescent="0.25">
      <c r="A20">
        <v>6</v>
      </c>
      <c r="B20" s="1">
        <v>43281</v>
      </c>
      <c r="C20" s="2">
        <v>920000</v>
      </c>
      <c r="D20" s="26">
        <f t="shared" si="5"/>
        <v>924075.79099999997</v>
      </c>
      <c r="E20" s="26">
        <f t="shared" si="6"/>
        <v>8320.5980999999974</v>
      </c>
      <c r="F20">
        <f t="shared" si="2"/>
        <v>0.99955893325637402</v>
      </c>
      <c r="G20" s="26">
        <f t="shared" si="3"/>
        <v>960757.90999999992</v>
      </c>
      <c r="H20" s="26">
        <f t="shared" si="4"/>
        <v>1661207227.5680931</v>
      </c>
      <c r="M20">
        <v>0.5</v>
      </c>
      <c r="N20">
        <v>16219</v>
      </c>
    </row>
    <row r="21" spans="1:14" x14ac:dyDescent="0.25">
      <c r="A21">
        <v>7</v>
      </c>
      <c r="B21" s="1">
        <v>43312</v>
      </c>
      <c r="C21" s="2">
        <v>895000</v>
      </c>
      <c r="D21" s="26">
        <f t="shared" si="5"/>
        <v>898739.63890999998</v>
      </c>
      <c r="E21" s="26">
        <f t="shared" si="6"/>
        <v>4954.923080999999</v>
      </c>
      <c r="F21" s="34">
        <f>$I$1*(C21/D21)+(1-$I$1)*F9</f>
        <v>0.99958390186121804</v>
      </c>
      <c r="G21" s="26">
        <f t="shared" si="3"/>
        <v>932396.38909999991</v>
      </c>
      <c r="H21" s="26">
        <f t="shared" si="4"/>
        <v>1398489917.7185924</v>
      </c>
      <c r="M21">
        <v>0.6</v>
      </c>
      <c r="N21">
        <v>16274</v>
      </c>
    </row>
    <row r="22" spans="1:14" x14ac:dyDescent="0.25">
      <c r="A22">
        <v>8</v>
      </c>
      <c r="B22" s="1">
        <v>43343</v>
      </c>
      <c r="C22" s="2">
        <v>869000</v>
      </c>
      <c r="D22" s="26">
        <f t="shared" si="5"/>
        <v>872469.45619910001</v>
      </c>
      <c r="E22" s="26">
        <f t="shared" si="6"/>
        <v>1832.4125018100021</v>
      </c>
      <c r="F22">
        <f t="shared" si="2"/>
        <v>0.99960234066941278</v>
      </c>
      <c r="G22" s="26">
        <f t="shared" si="3"/>
        <v>903694.56199099997</v>
      </c>
      <c r="H22" s="26">
        <f t="shared" si="4"/>
        <v>1203712631.7473395</v>
      </c>
      <c r="M22">
        <v>0.7</v>
      </c>
      <c r="N22">
        <v>16338</v>
      </c>
    </row>
    <row r="23" spans="1:14" x14ac:dyDescent="0.25">
      <c r="A23">
        <v>9</v>
      </c>
      <c r="B23" s="1">
        <v>43373</v>
      </c>
      <c r="C23" s="2">
        <v>899000</v>
      </c>
      <c r="D23" s="26">
        <f t="shared" si="5"/>
        <v>896530.18687009101</v>
      </c>
      <c r="E23" s="26">
        <f t="shared" si="6"/>
        <v>4055.2443187281024</v>
      </c>
      <c r="F23">
        <f t="shared" si="2"/>
        <v>1.0002754857746097</v>
      </c>
      <c r="G23" s="26">
        <f t="shared" si="3"/>
        <v>874301.86870091001</v>
      </c>
      <c r="H23" s="26">
        <f t="shared" si="4"/>
        <v>609997689.66708863</v>
      </c>
      <c r="M23">
        <v>0.8</v>
      </c>
      <c r="N23">
        <v>16411</v>
      </c>
    </row>
    <row r="24" spans="1:14" x14ac:dyDescent="0.25">
      <c r="A24">
        <v>10</v>
      </c>
      <c r="B24" s="1">
        <v>43404</v>
      </c>
      <c r="C24" s="2">
        <v>895000</v>
      </c>
      <c r="D24" s="26">
        <f t="shared" si="5"/>
        <v>895558.54311888188</v>
      </c>
      <c r="E24" s="26">
        <f t="shared" si="6"/>
        <v>3552.5555117343788</v>
      </c>
      <c r="F24">
        <f t="shared" si="2"/>
        <v>0.99993763186972273</v>
      </c>
      <c r="G24" s="26">
        <f t="shared" si="3"/>
        <v>900585.43118881912</v>
      </c>
      <c r="H24" s="26">
        <f t="shared" si="4"/>
        <v>31197041.565033313</v>
      </c>
      <c r="M24">
        <v>0.9</v>
      </c>
      <c r="N24">
        <v>16493</v>
      </c>
    </row>
    <row r="25" spans="1:14" x14ac:dyDescent="0.25">
      <c r="A25">
        <v>11</v>
      </c>
      <c r="B25" s="1">
        <v>43434</v>
      </c>
      <c r="C25" s="2">
        <v>875000</v>
      </c>
      <c r="D25" s="26">
        <f t="shared" si="5"/>
        <v>877411.10986306157</v>
      </c>
      <c r="E25" s="26">
        <f t="shared" si="6"/>
        <v>1382.5566349789108</v>
      </c>
      <c r="F25">
        <f t="shared" si="2"/>
        <v>0.99972520180837032</v>
      </c>
      <c r="G25" s="26">
        <f t="shared" si="3"/>
        <v>899111.09863061621</v>
      </c>
      <c r="H25" s="26">
        <f t="shared" si="4"/>
        <v>581345077.17530286</v>
      </c>
    </row>
    <row r="26" spans="1:14" x14ac:dyDescent="0.25">
      <c r="A26">
        <v>12</v>
      </c>
      <c r="B26" s="1">
        <v>43465</v>
      </c>
      <c r="C26" s="2">
        <v>848444</v>
      </c>
      <c r="D26" s="26">
        <f t="shared" si="5"/>
        <v>851478.96664980403</v>
      </c>
      <c r="E26" s="26">
        <f t="shared" si="6"/>
        <v>-1348.9133498447347</v>
      </c>
      <c r="F26">
        <f t="shared" si="2"/>
        <v>0.99964356528244669</v>
      </c>
      <c r="G26" s="26">
        <f t="shared" si="3"/>
        <v>878793.66649804043</v>
      </c>
      <c r="H26" s="26">
        <f t="shared" si="4"/>
        <v>921102256.54227769</v>
      </c>
    </row>
    <row r="27" spans="1:14" x14ac:dyDescent="0.25">
      <c r="A27">
        <v>13</v>
      </c>
      <c r="B27" s="1">
        <v>43496</v>
      </c>
      <c r="C27" s="2">
        <v>849000</v>
      </c>
      <c r="D27" s="26">
        <f t="shared" si="5"/>
        <v>849113.00532999588</v>
      </c>
      <c r="E27" s="26">
        <f t="shared" si="6"/>
        <v>-1450.6181468410764</v>
      </c>
      <c r="F27">
        <f t="shared" si="2"/>
        <v>0.99998669136742857</v>
      </c>
      <c r="G27" s="26">
        <f t="shared" si="3"/>
        <v>850130.05329995928</v>
      </c>
      <c r="H27" s="26">
        <f t="shared" si="4"/>
        <v>1277020.460748866</v>
      </c>
    </row>
    <row r="28" spans="1:14" x14ac:dyDescent="0.25">
      <c r="A28">
        <v>14</v>
      </c>
      <c r="B28" s="1">
        <v>43524</v>
      </c>
      <c r="C28" s="2">
        <v>889900</v>
      </c>
      <c r="D28" s="26">
        <f t="shared" si="5"/>
        <v>878222.26369994658</v>
      </c>
      <c r="E28" s="26">
        <f t="shared" si="6"/>
        <v>1605.3695048381005</v>
      </c>
      <c r="F28">
        <f t="shared" si="2"/>
        <v>1.0097845842630884</v>
      </c>
      <c r="G28" s="26">
        <f t="shared" si="3"/>
        <v>855625.5937871004</v>
      </c>
      <c r="H28" s="26">
        <f t="shared" si="4"/>
        <v>1174734921.2468507</v>
      </c>
    </row>
    <row r="29" spans="1:14" x14ac:dyDescent="0.25">
      <c r="A29">
        <v>15</v>
      </c>
      <c r="B29" s="1">
        <v>43555</v>
      </c>
      <c r="C29" s="2">
        <v>915000</v>
      </c>
      <c r="D29" s="26">
        <f t="shared" si="5"/>
        <v>910650.8517703606</v>
      </c>
      <c r="E29" s="26">
        <f t="shared" si="6"/>
        <v>4687.6913613956931</v>
      </c>
      <c r="F29">
        <f t="shared" si="2"/>
        <v>1.0013876991559814</v>
      </c>
      <c r="G29" s="26">
        <f t="shared" si="3"/>
        <v>880717.34654173348</v>
      </c>
      <c r="H29" s="26">
        <f t="shared" si="4"/>
        <v>1175300328.1395934</v>
      </c>
    </row>
    <row r="30" spans="1:14" x14ac:dyDescent="0.25">
      <c r="A30">
        <v>16</v>
      </c>
      <c r="B30" s="1">
        <v>43585</v>
      </c>
      <c r="C30" s="2">
        <v>929888</v>
      </c>
      <c r="D30" s="26">
        <f t="shared" si="5"/>
        <v>928067.09171346365</v>
      </c>
      <c r="E30" s="26">
        <f t="shared" si="6"/>
        <v>5960.5462195664295</v>
      </c>
      <c r="F30">
        <f t="shared" si="2"/>
        <v>1.0005899321188498</v>
      </c>
      <c r="G30" s="26">
        <f t="shared" si="3"/>
        <v>915738.98110347637</v>
      </c>
      <c r="H30" s="26">
        <f t="shared" si="4"/>
        <v>200194735.73418278</v>
      </c>
    </row>
    <row r="31" spans="1:14" x14ac:dyDescent="0.25">
      <c r="A31">
        <v>17</v>
      </c>
      <c r="B31" s="1">
        <v>43616</v>
      </c>
      <c r="C31" s="2">
        <v>948888</v>
      </c>
      <c r="D31" s="26">
        <f t="shared" si="5"/>
        <v>947381.1806948164</v>
      </c>
      <c r="E31" s="26">
        <f t="shared" si="6"/>
        <v>7295.9004957450616</v>
      </c>
      <c r="F31">
        <f t="shared" si="2"/>
        <v>1.0001809541230644</v>
      </c>
      <c r="G31" s="26">
        <f t="shared" si="3"/>
        <v>934050.36917307565</v>
      </c>
      <c r="H31" s="26">
        <f t="shared" si="4"/>
        <v>220155288.55609563</v>
      </c>
    </row>
    <row r="32" spans="1:14" x14ac:dyDescent="0.25">
      <c r="A32">
        <v>18</v>
      </c>
      <c r="B32" s="1">
        <v>43646</v>
      </c>
      <c r="C32" s="2">
        <v>925000</v>
      </c>
      <c r="D32" s="26">
        <f t="shared" si="5"/>
        <v>928335.05820903264</v>
      </c>
      <c r="E32" s="26">
        <f t="shared" si="6"/>
        <v>4661.698197592179</v>
      </c>
      <c r="F32">
        <f t="shared" si="2"/>
        <v>0.99924378836746308</v>
      </c>
      <c r="G32" s="26">
        <f t="shared" si="3"/>
        <v>954256.00487914635</v>
      </c>
      <c r="H32" s="26">
        <f t="shared" si="4"/>
        <v>855913821.48863494</v>
      </c>
    </row>
    <row r="33" spans="1:8" x14ac:dyDescent="0.25">
      <c r="A33">
        <v>19</v>
      </c>
      <c r="B33" s="1">
        <v>43677</v>
      </c>
      <c r="C33" s="2">
        <v>895000</v>
      </c>
      <c r="D33" s="26">
        <f t="shared" si="5"/>
        <v>899134.98221189156</v>
      </c>
      <c r="E33" s="26">
        <f t="shared" si="6"/>
        <v>1275.5207781188537</v>
      </c>
      <c r="F33">
        <f t="shared" si="2"/>
        <v>0.99916562719793811</v>
      </c>
      <c r="G33" s="26">
        <f t="shared" si="3"/>
        <v>932608.53819279443</v>
      </c>
      <c r="H33" s="26">
        <f t="shared" si="4"/>
        <v>1414402144.998877</v>
      </c>
    </row>
    <row r="34" spans="1:8" x14ac:dyDescent="0.25">
      <c r="A34">
        <v>20</v>
      </c>
      <c r="B34" s="1">
        <v>43708</v>
      </c>
      <c r="C34" s="2">
        <v>879000</v>
      </c>
      <c r="D34" s="26">
        <f t="shared" si="5"/>
        <v>881455.76374416647</v>
      </c>
      <c r="E34" s="26">
        <f t="shared" si="6"/>
        <v>-619.95314646554084</v>
      </c>
      <c r="F34">
        <f t="shared" si="2"/>
        <v>0.99936350342745406</v>
      </c>
      <c r="G34" s="26">
        <f t="shared" si="3"/>
        <v>900052.44635213772</v>
      </c>
      <c r="H34" s="26">
        <f t="shared" si="4"/>
        <v>443205497.40963674</v>
      </c>
    </row>
    <row r="35" spans="1:8" x14ac:dyDescent="0.25">
      <c r="A35">
        <v>21</v>
      </c>
      <c r="B35" s="1">
        <v>43738</v>
      </c>
      <c r="C35" s="2">
        <v>930000</v>
      </c>
      <c r="D35" s="26">
        <f t="shared" si="5"/>
        <v>924853.06297087611</v>
      </c>
      <c r="E35" s="26">
        <f t="shared" si="6"/>
        <v>3781.7720908519777</v>
      </c>
      <c r="F35">
        <f t="shared" si="2"/>
        <v>1.0008044512246408</v>
      </c>
      <c r="G35" s="26">
        <f t="shared" si="3"/>
        <v>881078.46833328728</v>
      </c>
      <c r="H35" s="26">
        <f t="shared" si="4"/>
        <v>2393316260.6171756</v>
      </c>
    </row>
    <row r="36" spans="1:8" x14ac:dyDescent="0.25">
      <c r="A36">
        <v>22</v>
      </c>
      <c r="B36" s="1">
        <v>43769</v>
      </c>
      <c r="C36" s="2">
        <v>925000</v>
      </c>
      <c r="D36" s="26">
        <f t="shared" si="5"/>
        <v>925415.40821307548</v>
      </c>
      <c r="E36" s="26">
        <f t="shared" si="6"/>
        <v>3459.8294059867171</v>
      </c>
      <c r="F36">
        <f t="shared" si="2"/>
        <v>0.99989897984586829</v>
      </c>
      <c r="G36" s="26">
        <f t="shared" si="3"/>
        <v>928576.91784335498</v>
      </c>
      <c r="H36" s="26">
        <f t="shared" si="4"/>
        <v>12794341.258111257</v>
      </c>
    </row>
    <row r="37" spans="1:8" x14ac:dyDescent="0.25">
      <c r="A37">
        <v>23</v>
      </c>
      <c r="B37" s="1">
        <v>43799</v>
      </c>
      <c r="C37" s="2">
        <v>899000</v>
      </c>
      <c r="D37" s="26">
        <f t="shared" si="5"/>
        <v>902209.92409396288</v>
      </c>
      <c r="E37" s="26">
        <f t="shared" si="6"/>
        <v>793.2980534767853</v>
      </c>
      <c r="F37">
        <f t="shared" si="2"/>
        <v>0.99939689701374879</v>
      </c>
      <c r="G37" s="26">
        <f t="shared" si="3"/>
        <v>928619.98438351485</v>
      </c>
      <c r="H37" s="26">
        <f t="shared" si="4"/>
        <v>877343474.87966359</v>
      </c>
    </row>
    <row r="38" spans="1:8" x14ac:dyDescent="0.25">
      <c r="A38">
        <v>24</v>
      </c>
      <c r="B38" s="1">
        <v>43830</v>
      </c>
      <c r="C38" s="2">
        <v>896944</v>
      </c>
      <c r="D38" s="26">
        <f t="shared" si="5"/>
        <v>897837.75659208</v>
      </c>
      <c r="E38" s="26">
        <f t="shared" si="6"/>
        <v>276.75149794081847</v>
      </c>
      <c r="F38">
        <f t="shared" si="2"/>
        <v>0.99957966330899017</v>
      </c>
      <c r="G38" s="26">
        <f t="shared" si="3"/>
        <v>902681.36044900387</v>
      </c>
      <c r="H38" s="26">
        <f t="shared" si="4"/>
        <v>32917304.921793897</v>
      </c>
    </row>
    <row r="39" spans="1:8" x14ac:dyDescent="0.25">
      <c r="A39">
        <v>25</v>
      </c>
      <c r="B39" s="1">
        <v>43861</v>
      </c>
      <c r="C39" s="2">
        <v>895000</v>
      </c>
      <c r="D39" s="26">
        <f t="shared" si="5"/>
        <v>895322.17105521017</v>
      </c>
      <c r="E39" s="26">
        <f t="shared" si="6"/>
        <v>-2.4822055402458716</v>
      </c>
      <c r="F39">
        <f t="shared" si="2"/>
        <v>0.99995203841774938</v>
      </c>
      <c r="G39" s="26">
        <f t="shared" si="3"/>
        <v>898102.55541402567</v>
      </c>
      <c r="H39" s="26">
        <f t="shared" si="4"/>
        <v>9625850.0971000083</v>
      </c>
    </row>
    <row r="40" spans="1:8" x14ac:dyDescent="0.25">
      <c r="A40">
        <v>26</v>
      </c>
      <c r="B40" s="1">
        <v>43890</v>
      </c>
      <c r="C40" s="2">
        <v>949000</v>
      </c>
      <c r="D40" s="26">
        <f t="shared" si="5"/>
        <v>935355.93303599174</v>
      </c>
      <c r="E40" s="26">
        <f t="shared" si="6"/>
        <v>4001.142213091935</v>
      </c>
      <c r="F40">
        <f t="shared" si="2"/>
        <v>1.0102648290407805</v>
      </c>
      <c r="G40" s="26">
        <f t="shared" si="3"/>
        <v>904080.01978762157</v>
      </c>
      <c r="H40" s="26">
        <f t="shared" si="4"/>
        <v>2017804622.2804699</v>
      </c>
    </row>
    <row r="41" spans="1:8" x14ac:dyDescent="0.25">
      <c r="A41">
        <v>27</v>
      </c>
      <c r="B41" s="1">
        <v>43921</v>
      </c>
      <c r="C41" s="2">
        <v>965000</v>
      </c>
      <c r="D41" s="26">
        <f t="shared" si="5"/>
        <v>961232.16096847912</v>
      </c>
      <c r="E41" s="26">
        <f t="shared" si="6"/>
        <v>6188.6507850314792</v>
      </c>
      <c r="F41">
        <f t="shared" si="2"/>
        <v>1.0016409093659466</v>
      </c>
      <c r="G41" s="26">
        <f t="shared" si="3"/>
        <v>940660.62026957201</v>
      </c>
      <c r="H41" s="26">
        <f t="shared" si="4"/>
        <v>592405405.66196871</v>
      </c>
    </row>
    <row r="42" spans="1:8" x14ac:dyDescent="0.25">
      <c r="A42">
        <v>28</v>
      </c>
      <c r="B42" s="1">
        <v>43951</v>
      </c>
      <c r="C42" s="2">
        <v>949800</v>
      </c>
      <c r="D42" s="26">
        <f t="shared" si="5"/>
        <v>951058.09272049298</v>
      </c>
      <c r="E42" s="26">
        <f t="shared" si="6"/>
        <v>4552.3788817297172</v>
      </c>
      <c r="F42">
        <f t="shared" si="2"/>
        <v>1.0003986554292128</v>
      </c>
      <c r="G42" s="26">
        <f t="shared" si="3"/>
        <v>967991.52436280774</v>
      </c>
      <c r="H42" s="26">
        <f t="shared" si="4"/>
        <v>330931558.64262772</v>
      </c>
    </row>
    <row r="43" spans="1:8" x14ac:dyDescent="0.25">
      <c r="A43">
        <v>29</v>
      </c>
      <c r="B43" s="1">
        <v>43982</v>
      </c>
      <c r="C43" s="2">
        <v>995000</v>
      </c>
      <c r="D43" s="26">
        <f t="shared" si="5"/>
        <v>990899.03206031839</v>
      </c>
      <c r="E43" s="26">
        <f t="shared" si="6"/>
        <v>8081.2349275392871</v>
      </c>
      <c r="F43">
        <f t="shared" si="2"/>
        <v>1.0005767220618156</v>
      </c>
      <c r="G43" s="26">
        <f t="shared" si="3"/>
        <v>955783.39325710258</v>
      </c>
      <c r="H43" s="26">
        <f t="shared" si="4"/>
        <v>1537942244.4270675</v>
      </c>
    </row>
    <row r="44" spans="1:8" x14ac:dyDescent="0.25">
      <c r="A44">
        <v>30</v>
      </c>
      <c r="B44" s="1">
        <v>44012</v>
      </c>
      <c r="C44" s="2">
        <v>999000</v>
      </c>
      <c r="D44" s="26">
        <f t="shared" si="5"/>
        <v>999678.45112246391</v>
      </c>
      <c r="E44" s="26">
        <f t="shared" si="6"/>
        <v>8151.0533409999098</v>
      </c>
      <c r="F44">
        <f t="shared" si="2"/>
        <v>0.99925154259593363</v>
      </c>
      <c r="G44" s="26">
        <f t="shared" si="3"/>
        <v>998224.82648928661</v>
      </c>
      <c r="H44" s="26">
        <f t="shared" si="4"/>
        <v>600893.9717117165</v>
      </c>
    </row>
    <row r="45" spans="1:8" x14ac:dyDescent="0.25">
      <c r="A45">
        <v>31</v>
      </c>
      <c r="B45" s="1">
        <v>44043</v>
      </c>
      <c r="C45" s="2">
        <v>998000</v>
      </c>
      <c r="D45" s="26">
        <f t="shared" si="5"/>
        <v>999733.00992638839</v>
      </c>
      <c r="E45" s="26">
        <f t="shared" si="6"/>
        <v>7341.4038872923666</v>
      </c>
      <c r="F45">
        <f t="shared" si="2"/>
        <v>0.99907571720350385</v>
      </c>
      <c r="G45" s="26">
        <f t="shared" si="3"/>
        <v>1006988.598935824</v>
      </c>
      <c r="H45" s="26">
        <f t="shared" si="4"/>
        <v>80794910.829096422</v>
      </c>
    </row>
    <row r="46" spans="1:8" x14ac:dyDescent="0.25">
      <c r="A46">
        <v>32</v>
      </c>
      <c r="B46" s="1">
        <v>44074</v>
      </c>
      <c r="C46" s="2">
        <v>998000</v>
      </c>
      <c r="D46" s="26">
        <f t="shared" si="5"/>
        <v>999479.50672045653</v>
      </c>
      <c r="E46" s="26">
        <f t="shared" si="6"/>
        <v>6581.9131779699437</v>
      </c>
      <c r="F46">
        <f t="shared" si="2"/>
        <v>0.99927912536522978</v>
      </c>
      <c r="G46" s="26">
        <f t="shared" si="3"/>
        <v>1006433.4144009897</v>
      </c>
      <c r="H46" s="26">
        <f t="shared" si="4"/>
        <v>71122478.458819702</v>
      </c>
    </row>
    <row r="47" spans="1:8" x14ac:dyDescent="0.25">
      <c r="A47">
        <v>33</v>
      </c>
      <c r="B47" s="1">
        <v>44104</v>
      </c>
      <c r="C47" s="2">
        <v>998500</v>
      </c>
      <c r="D47" s="26">
        <f t="shared" si="5"/>
        <v>998533.80298331764</v>
      </c>
      <c r="E47" s="26">
        <f t="shared" si="6"/>
        <v>5829.1514864590608</v>
      </c>
      <c r="F47">
        <f t="shared" si="2"/>
        <v>1.0007206208403843</v>
      </c>
      <c r="G47" s="26">
        <f t="shared" si="3"/>
        <v>1006870.7472397276</v>
      </c>
      <c r="H47" s="26">
        <f t="shared" si="4"/>
        <v>70069409.35140796</v>
      </c>
    </row>
    <row r="48" spans="1:8" x14ac:dyDescent="0.25">
      <c r="A48">
        <v>34</v>
      </c>
      <c r="B48" s="1">
        <v>44135</v>
      </c>
      <c r="C48" s="2">
        <v>998000</v>
      </c>
      <c r="D48" s="26">
        <f t="shared" si="5"/>
        <v>998727.04091654008</v>
      </c>
      <c r="E48" s="26">
        <f t="shared" si="6"/>
        <v>5265.5601311353985</v>
      </c>
      <c r="F48">
        <f t="shared" si="2"/>
        <v>0.99983628510233191</v>
      </c>
      <c r="G48" s="26">
        <f t="shared" si="3"/>
        <v>1004261.493569312</v>
      </c>
      <c r="H48" s="26">
        <f t="shared" si="4"/>
        <v>39206301.718535967</v>
      </c>
    </row>
    <row r="49" spans="1:8" x14ac:dyDescent="0.25">
      <c r="A49">
        <v>35</v>
      </c>
      <c r="B49" s="1">
        <v>44165</v>
      </c>
      <c r="C49" s="2">
        <v>995000</v>
      </c>
      <c r="D49" s="26">
        <f t="shared" si="5"/>
        <v>996439.66474861</v>
      </c>
      <c r="E49" s="26">
        <f t="shared" si="6"/>
        <v>4510.2665012288508</v>
      </c>
      <c r="F49">
        <f t="shared" si="2"/>
        <v>0.99931272643715974</v>
      </c>
      <c r="G49" s="26">
        <f t="shared" si="3"/>
        <v>1003387.0901118095</v>
      </c>
      <c r="H49" s="26">
        <f t="shared" si="4"/>
        <v>70343280.543613523</v>
      </c>
    </row>
    <row r="50" spans="1:8" x14ac:dyDescent="0.25">
      <c r="A50">
        <v>36</v>
      </c>
      <c r="B50" s="1">
        <v>44196</v>
      </c>
      <c r="C50" s="2">
        <v>950000</v>
      </c>
      <c r="D50" s="26">
        <f t="shared" si="5"/>
        <v>955454.53212323016</v>
      </c>
      <c r="E50" s="26">
        <f t="shared" si="6"/>
        <v>-39.273411432017838</v>
      </c>
      <c r="F50">
        <f t="shared" si="2"/>
        <v>0.99905081349385993</v>
      </c>
      <c r="G50" s="26">
        <f t="shared" si="3"/>
        <v>1000529.1952678708</v>
      </c>
      <c r="H50" s="26">
        <f t="shared" si="4"/>
        <v>2553199574.4186158</v>
      </c>
    </row>
    <row r="51" spans="1:8" x14ac:dyDescent="0.25">
      <c r="A51">
        <v>37</v>
      </c>
      <c r="B51" s="1">
        <v>44227</v>
      </c>
      <c r="C51" s="2">
        <v>975000</v>
      </c>
      <c r="D51" s="26">
        <f t="shared" si="5"/>
        <v>973083.61417822645</v>
      </c>
      <c r="E51" s="26">
        <f t="shared" si="6"/>
        <v>1727.5621352108121</v>
      </c>
      <c r="F51">
        <f t="shared" si="2"/>
        <v>1.0001537740572124</v>
      </c>
      <c r="G51" s="26">
        <f t="shared" si="3"/>
        <v>955369.43548428395</v>
      </c>
      <c r="H51" s="26">
        <f t="shared" si="4"/>
        <v>385359063.20569003</v>
      </c>
    </row>
    <row r="52" spans="1:8" x14ac:dyDescent="0.25">
      <c r="A52">
        <v>38</v>
      </c>
      <c r="B52" s="1">
        <v>44255</v>
      </c>
      <c r="C52" s="2">
        <v>989000</v>
      </c>
      <c r="D52" s="26">
        <f t="shared" si="5"/>
        <v>978537.22729035874</v>
      </c>
      <c r="E52" s="26">
        <f t="shared" si="6"/>
        <v>2100.1672329029607</v>
      </c>
      <c r="F52">
        <f t="shared" si="2"/>
        <v>1.0103075719584542</v>
      </c>
      <c r="G52" s="26">
        <f t="shared" si="3"/>
        <v>984817.44638533692</v>
      </c>
      <c r="H52" s="26">
        <f t="shared" si="4"/>
        <v>17493754.739531167</v>
      </c>
    </row>
    <row r="53" spans="1:8" x14ac:dyDescent="0.25">
      <c r="A53">
        <v>39</v>
      </c>
      <c r="B53" s="1">
        <v>44286</v>
      </c>
      <c r="C53" s="2">
        <v>995000</v>
      </c>
      <c r="D53" s="26">
        <f t="shared" si="5"/>
        <v>992096.71237359452</v>
      </c>
      <c r="E53" s="26">
        <f t="shared" si="6"/>
        <v>3246.0990179362425</v>
      </c>
      <c r="F53">
        <f t="shared" si="2"/>
        <v>1.0017694600226761</v>
      </c>
      <c r="G53" s="26">
        <f t="shared" si="3"/>
        <v>982246.53160853242</v>
      </c>
      <c r="H53" s="26">
        <f t="shared" si="4"/>
        <v>162650956.01216277</v>
      </c>
    </row>
    <row r="54" spans="1:8" x14ac:dyDescent="0.25">
      <c r="A54">
        <v>40</v>
      </c>
      <c r="B54" s="1">
        <v>44316</v>
      </c>
      <c r="C54" s="2">
        <v>999000</v>
      </c>
      <c r="D54" s="26">
        <f t="shared" si="5"/>
        <v>998275.99287630897</v>
      </c>
      <c r="E54" s="26">
        <f t="shared" si="6"/>
        <v>3539.4171664140636</v>
      </c>
      <c r="F54">
        <f t="shared" si="2"/>
        <v>1.0004313156335656</v>
      </c>
      <c r="G54" s="26">
        <f t="shared" si="3"/>
        <v>995739.61020721996</v>
      </c>
      <c r="H54" s="26">
        <f t="shared" si="4"/>
        <v>10630141.600864289</v>
      </c>
    </row>
    <row r="55" spans="1:8" x14ac:dyDescent="0.25">
      <c r="A55">
        <v>41</v>
      </c>
      <c r="B55" s="1">
        <v>44347</v>
      </c>
      <c r="C55" s="2">
        <v>999000</v>
      </c>
      <c r="D55" s="26">
        <f t="shared" si="5"/>
        <v>998763.30907428113</v>
      </c>
      <c r="E55" s="26">
        <f t="shared" si="6"/>
        <v>3234.2070695698735</v>
      </c>
      <c r="F55">
        <f t="shared" si="2"/>
        <v>1.0005427482558025</v>
      </c>
      <c r="G55" s="26">
        <f t="shared" si="3"/>
        <v>1002393.1790915615</v>
      </c>
      <c r="H55" s="26">
        <f t="shared" si="4"/>
        <v>11513664.347409917</v>
      </c>
    </row>
    <row r="56" spans="1:8" x14ac:dyDescent="0.25">
      <c r="A56">
        <v>42</v>
      </c>
      <c r="B56" s="1">
        <v>44377</v>
      </c>
      <c r="C56" s="2">
        <v>998000</v>
      </c>
      <c r="D56" s="26">
        <f t="shared" si="5"/>
        <v>999072.51959289226</v>
      </c>
      <c r="E56" s="26">
        <f t="shared" si="6"/>
        <v>2941.7074144739991</v>
      </c>
      <c r="F56">
        <f t="shared" si="2"/>
        <v>0.9992190368106143</v>
      </c>
      <c r="G56" s="26">
        <f t="shared" si="3"/>
        <v>1001247.563684037</v>
      </c>
      <c r="H56" s="26">
        <f t="shared" si="4"/>
        <v>10546669.881875681</v>
      </c>
    </row>
    <row r="57" spans="1:8" x14ac:dyDescent="0.25">
      <c r="A57">
        <v>43</v>
      </c>
      <c r="B57" s="1">
        <v>44408</v>
      </c>
      <c r="C57" s="2">
        <v>990000</v>
      </c>
      <c r="D57" s="26">
        <f t="shared" si="5"/>
        <v>992025.72055674216</v>
      </c>
      <c r="E57" s="26">
        <f t="shared" si="6"/>
        <v>1942.8567694115891</v>
      </c>
      <c r="F57">
        <f t="shared" si="2"/>
        <v>0.99896394507637321</v>
      </c>
      <c r="G57" s="26">
        <f t="shared" si="3"/>
        <v>1001088.0824954989</v>
      </c>
      <c r="H57" s="26">
        <f t="shared" si="4"/>
        <v>122945573.42698993</v>
      </c>
    </row>
    <row r="58" spans="1:8" x14ac:dyDescent="0.25">
      <c r="A58">
        <v>44</v>
      </c>
      <c r="B58" s="1">
        <v>44439</v>
      </c>
      <c r="C58" s="2">
        <v>975000</v>
      </c>
      <c r="D58" s="26">
        <f t="shared" si="5"/>
        <v>977529.88155544328</v>
      </c>
      <c r="E58" s="26">
        <f t="shared" si="6"/>
        <v>298.98719234054192</v>
      </c>
      <c r="F58">
        <f t="shared" si="2"/>
        <v>0.99909240932784416</v>
      </c>
      <c r="G58" s="26">
        <f t="shared" si="3"/>
        <v>993252.05059100071</v>
      </c>
      <c r="H58" s="26">
        <f t="shared" si="4"/>
        <v>333137350.7764492</v>
      </c>
    </row>
    <row r="59" spans="1:8" x14ac:dyDescent="0.25">
      <c r="A59">
        <v>45</v>
      </c>
      <c r="B59" s="1">
        <v>44469</v>
      </c>
      <c r="C59" s="2">
        <v>985000</v>
      </c>
      <c r="D59" s="26">
        <f t="shared" si="5"/>
        <v>983644.51652275724</v>
      </c>
      <c r="E59" s="26">
        <f t="shared" si="6"/>
        <v>880.55196983788403</v>
      </c>
      <c r="F59">
        <f t="shared" si="2"/>
        <v>1.0007863609251655</v>
      </c>
      <c r="G59" s="26">
        <f t="shared" si="3"/>
        <v>978533.5126089328</v>
      </c>
      <c r="H59" s="26">
        <f t="shared" si="4"/>
        <v>41815459.178831123</v>
      </c>
    </row>
    <row r="60" spans="1:8" x14ac:dyDescent="0.25">
      <c r="A60">
        <v>46</v>
      </c>
      <c r="B60" s="1">
        <v>44500</v>
      </c>
      <c r="C60" s="2">
        <v>987000</v>
      </c>
      <c r="D60" s="26">
        <f t="shared" si="5"/>
        <v>986897.95860547747</v>
      </c>
      <c r="E60" s="26">
        <f t="shared" si="6"/>
        <v>1117.8409811261183</v>
      </c>
      <c r="F60">
        <f t="shared" si="2"/>
        <v>0.99986299620154195</v>
      </c>
      <c r="G60" s="26">
        <f t="shared" si="3"/>
        <v>984363.88707175513</v>
      </c>
      <c r="H60" s="26">
        <f t="shared" si="4"/>
        <v>6949091.3704597289</v>
      </c>
    </row>
    <row r="61" spans="1:8" x14ac:dyDescent="0.25">
      <c r="A61">
        <v>47</v>
      </c>
      <c r="B61" s="1">
        <v>44530</v>
      </c>
      <c r="C61" s="2">
        <v>949000</v>
      </c>
      <c r="D61" s="26">
        <f t="shared" si="5"/>
        <v>953488.98401596153</v>
      </c>
      <c r="E61" s="26">
        <f t="shared" si="6"/>
        <v>-2334.840575938088</v>
      </c>
      <c r="F61">
        <f t="shared" si="2"/>
        <v>0.99891065821098679</v>
      </c>
      <c r="G61" s="26">
        <f t="shared" si="3"/>
        <v>987336.76244787918</v>
      </c>
      <c r="H61" s="26">
        <f t="shared" si="4"/>
        <v>1469707354.9851196</v>
      </c>
    </row>
    <row r="62" spans="1:8" x14ac:dyDescent="0.25">
      <c r="A62">
        <v>48</v>
      </c>
      <c r="B62" s="1">
        <v>44561</v>
      </c>
      <c r="C62" s="2">
        <v>899000</v>
      </c>
      <c r="D62" s="26">
        <f t="shared" si="5"/>
        <v>904984.13080140855</v>
      </c>
      <c r="E62" s="26">
        <f t="shared" si="6"/>
        <v>-6951.8418397995774</v>
      </c>
      <c r="F62">
        <f t="shared" si="2"/>
        <v>0.99848449062677924</v>
      </c>
      <c r="G62" s="26">
        <f t="shared" si="3"/>
        <v>950251.32076181099</v>
      </c>
      <c r="H62" s="26">
        <f t="shared" si="4"/>
        <v>2626697879.8300381</v>
      </c>
    </row>
    <row r="63" spans="1:8" x14ac:dyDescent="0.25">
      <c r="A63">
        <v>49</v>
      </c>
      <c r="B63" s="1">
        <v>44592</v>
      </c>
      <c r="C63" s="2">
        <v>925000</v>
      </c>
      <c r="D63" s="26">
        <f>$C$1*(C63/F51)+(1-$C$1)*(D62+E62)</f>
        <v>922175.23167618341</v>
      </c>
      <c r="E63" s="26">
        <f>$F$1*(D63-D62)+(1-$F$1)*E62</f>
        <v>-4537.5475683421346</v>
      </c>
      <c r="F63">
        <f t="shared" si="2"/>
        <v>1.0004447124390756</v>
      </c>
      <c r="G63" s="26">
        <f>(D62+1*E62)*F51</f>
        <v>898170.38303019037</v>
      </c>
      <c r="H63" s="26">
        <f t="shared" si="4"/>
        <v>719828346.74669707</v>
      </c>
    </row>
    <row r="64" spans="1:8" x14ac:dyDescent="0.25">
      <c r="A64">
        <v>50</v>
      </c>
      <c r="B64" s="1">
        <v>44620</v>
      </c>
      <c r="C64" s="2">
        <v>989000</v>
      </c>
      <c r="D64" s="26">
        <f t="shared" ref="D64:D72" si="7">$C$1*(C64/F52)+(1-$C$1)*(D63+E63)</f>
        <v>972782.60337266105</v>
      </c>
      <c r="E64" s="26">
        <f t="shared" ref="E64:E72" si="8">$F$1*(D64-D63)+(1-$F$1)*E63</f>
        <v>976.94435813984273</v>
      </c>
      <c r="F64">
        <f t="shared" si="2"/>
        <v>1.0109439289329396</v>
      </c>
      <c r="G64" s="26">
        <f t="shared" ref="G64:G72" si="9">(D63+1*E63)*F52</f>
        <v>927096.30056857213</v>
      </c>
      <c r="H64" s="26">
        <f t="shared" si="4"/>
        <v>3832068003.2965631</v>
      </c>
    </row>
    <row r="65" spans="1:9" x14ac:dyDescent="0.25">
      <c r="A65">
        <v>51</v>
      </c>
      <c r="B65" s="1">
        <v>44651</v>
      </c>
      <c r="C65" s="2">
        <v>1050000</v>
      </c>
      <c r="D65" s="26">
        <f t="shared" si="7"/>
        <v>1040706.7686098374</v>
      </c>
      <c r="E65" s="26">
        <f t="shared" si="8"/>
        <v>7671.6664460434931</v>
      </c>
      <c r="F65">
        <f t="shared" si="2"/>
        <v>1.0024854871104727</v>
      </c>
      <c r="G65" s="26">
        <f t="shared" si="9"/>
        <v>975482.57632220967</v>
      </c>
      <c r="H65" s="26">
        <f t="shared" si="4"/>
        <v>5552846431.5753069</v>
      </c>
    </row>
    <row r="66" spans="1:9" x14ac:dyDescent="0.25">
      <c r="A66">
        <v>52</v>
      </c>
      <c r="B66" s="1">
        <v>44681</v>
      </c>
      <c r="C66" s="2">
        <v>1095000</v>
      </c>
      <c r="D66" s="26">
        <f t="shared" si="7"/>
        <v>1089912.9652053625</v>
      </c>
      <c r="E66" s="26">
        <f t="shared" si="8"/>
        <v>11825.119460991658</v>
      </c>
      <c r="F66">
        <f t="shared" si="2"/>
        <v>1.0008549217783598</v>
      </c>
      <c r="G66" s="26">
        <f t="shared" si="9"/>
        <v>1048830.6170648136</v>
      </c>
      <c r="H66" s="26">
        <f t="shared" si="4"/>
        <v>2131611920.6158795</v>
      </c>
    </row>
    <row r="67" spans="1:9" x14ac:dyDescent="0.25">
      <c r="A67">
        <v>53</v>
      </c>
      <c r="B67" s="1">
        <v>44712</v>
      </c>
      <c r="C67" s="2">
        <v>1095000</v>
      </c>
      <c r="D67" s="26">
        <f t="shared" si="7"/>
        <v>1095139.2202073873</v>
      </c>
      <c r="E67" s="26">
        <f t="shared" si="8"/>
        <v>11165.233015094973</v>
      </c>
      <c r="F67">
        <f t="shared" si="2"/>
        <v>1.0004757608723283</v>
      </c>
      <c r="G67" s="26">
        <f t="shared" si="9"/>
        <v>1102336.0510901578</v>
      </c>
      <c r="H67" s="26">
        <f t="shared" si="4"/>
        <v>53817645.597405791</v>
      </c>
    </row>
    <row r="68" spans="1:9" x14ac:dyDescent="0.25">
      <c r="A68">
        <v>54</v>
      </c>
      <c r="B68" s="1">
        <v>44742</v>
      </c>
      <c r="C68" s="2">
        <v>1095000</v>
      </c>
      <c r="D68" s="26">
        <f t="shared" si="7"/>
        <v>1096900.6860750627</v>
      </c>
      <c r="E68" s="26">
        <f t="shared" si="8"/>
        <v>10224.856300353014</v>
      </c>
      <c r="F68">
        <f t="shared" si="2"/>
        <v>0.99912385526591485</v>
      </c>
      <c r="G68" s="26">
        <f t="shared" si="9"/>
        <v>1105440.470168262</v>
      </c>
      <c r="H68" s="26">
        <f t="shared" si="4"/>
        <v>109003417.33436921</v>
      </c>
    </row>
    <row r="69" spans="1:9" x14ac:dyDescent="0.25">
      <c r="A69">
        <v>55</v>
      </c>
      <c r="B69" s="1">
        <v>44773</v>
      </c>
      <c r="C69" s="2">
        <v>1035000</v>
      </c>
      <c r="D69" s="26">
        <f t="shared" si="7"/>
        <v>1043178.6403171393</v>
      </c>
      <c r="E69" s="26">
        <f t="shared" si="8"/>
        <v>3830.1660945253743</v>
      </c>
      <c r="F69">
        <f t="shared" si="2"/>
        <v>0.99828353908680478</v>
      </c>
      <c r="G69" s="26">
        <f t="shared" si="9"/>
        <v>1105978.4995061648</v>
      </c>
      <c r="H69" s="26">
        <f t="shared" si="4"/>
        <v>5037947392.1466379</v>
      </c>
    </row>
    <row r="70" spans="1:9" x14ac:dyDescent="0.25">
      <c r="A70">
        <v>56</v>
      </c>
      <c r="B70" s="1">
        <v>44804</v>
      </c>
      <c r="C70" s="2">
        <v>999000</v>
      </c>
      <c r="D70" s="26">
        <f t="shared" si="7"/>
        <v>1004617.6366946774</v>
      </c>
      <c r="E70" s="26">
        <f t="shared" si="8"/>
        <v>-408.95087717335582</v>
      </c>
      <c r="F70">
        <f t="shared" si="2"/>
        <v>0.9986239868229384</v>
      </c>
      <c r="G70" s="26">
        <f t="shared" si="9"/>
        <v>1046058.5509853004</v>
      </c>
      <c r="H70" s="26">
        <f t="shared" si="4"/>
        <v>2214507220.8361216</v>
      </c>
    </row>
    <row r="71" spans="1:9" x14ac:dyDescent="0.25">
      <c r="A71">
        <v>57</v>
      </c>
      <c r="B71" s="1">
        <v>44834</v>
      </c>
      <c r="C71" s="2">
        <v>1049000</v>
      </c>
      <c r="D71" s="26">
        <f t="shared" si="7"/>
        <v>1043779.048570572</v>
      </c>
      <c r="E71" s="26">
        <f t="shared" si="8"/>
        <v>3548.0853981334444</v>
      </c>
      <c r="F71">
        <f t="shared" si="2"/>
        <v>1.0012079218270777</v>
      </c>
      <c r="G71" s="26">
        <f t="shared" si="9"/>
        <v>1004998.3562887427</v>
      </c>
      <c r="H71" s="26">
        <f t="shared" si="4"/>
        <v>1936144649.2924256</v>
      </c>
    </row>
    <row r="72" spans="1:9" x14ac:dyDescent="0.25">
      <c r="A72">
        <v>58</v>
      </c>
      <c r="B72" s="1">
        <v>44865</v>
      </c>
      <c r="C72" s="2">
        <v>1000000</v>
      </c>
      <c r="D72" s="26">
        <f t="shared" si="7"/>
        <v>1004856.0337108342</v>
      </c>
      <c r="E72" s="26">
        <f t="shared" si="8"/>
        <v>-699.02462765368318</v>
      </c>
      <c r="F72">
        <f t="shared" si="2"/>
        <v>0.99939343992093854</v>
      </c>
      <c r="G72" s="26">
        <f t="shared" si="9"/>
        <v>1047183.6461731236</v>
      </c>
      <c r="H72" s="26">
        <f t="shared" si="4"/>
        <v>2226296466.1905231</v>
      </c>
    </row>
    <row r="73" spans="1:9" x14ac:dyDescent="0.25">
      <c r="A73">
        <v>59</v>
      </c>
      <c r="B73" s="14">
        <v>44895</v>
      </c>
      <c r="G73" s="26">
        <f t="shared" ref="G73:G84" si="10">($D$63+I73*$E$63)*F52</f>
        <v>927096.30056857213</v>
      </c>
      <c r="H73" s="26"/>
      <c r="I73">
        <v>1</v>
      </c>
    </row>
    <row r="74" spans="1:9" x14ac:dyDescent="0.25">
      <c r="A74">
        <v>60</v>
      </c>
      <c r="B74" s="14">
        <v>44926</v>
      </c>
      <c r="G74" s="26">
        <f t="shared" si="10"/>
        <v>914715.83072780585</v>
      </c>
      <c r="H74" s="26"/>
      <c r="I74">
        <v>2</v>
      </c>
    </row>
    <row r="75" spans="1:9" x14ac:dyDescent="0.25">
      <c r="A75">
        <v>61</v>
      </c>
      <c r="B75" s="14">
        <v>44957</v>
      </c>
      <c r="G75" s="26">
        <f t="shared" si="10"/>
        <v>908954.46621985303</v>
      </c>
      <c r="H75" s="26"/>
      <c r="I75">
        <v>3</v>
      </c>
    </row>
    <row r="76" spans="1:9" x14ac:dyDescent="0.25">
      <c r="A76">
        <v>62</v>
      </c>
      <c r="B76" s="14">
        <v>44985</v>
      </c>
      <c r="G76" s="26">
        <f t="shared" si="10"/>
        <v>904515.69941723801</v>
      </c>
      <c r="H76" s="26"/>
      <c r="I76">
        <v>4</v>
      </c>
    </row>
    <row r="77" spans="1:9" x14ac:dyDescent="0.25">
      <c r="A77">
        <v>63</v>
      </c>
      <c r="B77" s="14">
        <v>45016</v>
      </c>
      <c r="G77" s="26">
        <f t="shared" si="10"/>
        <v>898785.02721247519</v>
      </c>
      <c r="H77" s="26"/>
      <c r="I77">
        <v>5</v>
      </c>
    </row>
    <row r="78" spans="1:9" x14ac:dyDescent="0.25">
      <c r="A78">
        <v>64</v>
      </c>
      <c r="B78" s="14">
        <v>45046</v>
      </c>
      <c r="G78" s="26">
        <f t="shared" si="10"/>
        <v>894022.72896790202</v>
      </c>
      <c r="H78" s="26"/>
      <c r="I78">
        <v>6</v>
      </c>
    </row>
    <row r="79" spans="1:9" x14ac:dyDescent="0.25">
      <c r="A79">
        <v>65</v>
      </c>
      <c r="B79" s="14">
        <v>45077</v>
      </c>
      <c r="G79" s="26">
        <f t="shared" si="10"/>
        <v>889604.26871035842</v>
      </c>
      <c r="H79" s="26"/>
      <c r="I79">
        <v>7</v>
      </c>
    </row>
    <row r="80" spans="1:9" x14ac:dyDescent="0.25">
      <c r="A80">
        <v>66</v>
      </c>
      <c r="B80" s="14">
        <v>45107</v>
      </c>
      <c r="G80" s="26">
        <f t="shared" si="10"/>
        <v>886571.46849696129</v>
      </c>
      <c r="H80" s="26"/>
      <c r="I80">
        <v>8</v>
      </c>
    </row>
    <row r="81" spans="1:9" x14ac:dyDescent="0.25">
      <c r="A81">
        <v>67</v>
      </c>
      <c r="B81" s="14">
        <v>45138</v>
      </c>
      <c r="G81" s="26">
        <f t="shared" si="10"/>
        <v>881216.55700279353</v>
      </c>
      <c r="H81" s="26"/>
      <c r="I81">
        <v>9</v>
      </c>
    </row>
    <row r="82" spans="1:9" x14ac:dyDescent="0.25">
      <c r="A82">
        <v>68</v>
      </c>
      <c r="B82" s="14">
        <v>45169</v>
      </c>
      <c r="G82" s="26">
        <f t="shared" si="10"/>
        <v>875844.62137796253</v>
      </c>
      <c r="H82" s="26"/>
      <c r="I82">
        <v>10</v>
      </c>
    </row>
    <row r="83" spans="1:9" x14ac:dyDescent="0.25">
      <c r="A83">
        <v>69</v>
      </c>
      <c r="B83" s="14">
        <v>45199</v>
      </c>
      <c r="G83" s="26">
        <f t="shared" si="10"/>
        <v>870940.28687164653</v>
      </c>
      <c r="H83" s="26"/>
      <c r="I83">
        <v>11</v>
      </c>
    </row>
    <row r="84" spans="1:9" x14ac:dyDescent="0.25">
      <c r="A84">
        <v>70</v>
      </c>
      <c r="B84" s="14">
        <v>45230</v>
      </c>
      <c r="G84" s="26">
        <f t="shared" si="10"/>
        <v>868110.54880645312</v>
      </c>
      <c r="H84" s="26"/>
      <c r="I84">
        <v>12</v>
      </c>
    </row>
  </sheetData>
  <conditionalFormatting sqref="N4:V12">
    <cfRule type="top10" dxfId="1" priority="2" bottom="1" rank="1"/>
  </conditionalFormatting>
  <conditionalFormatting sqref="N16:N24">
    <cfRule type="top10" dxfId="0" priority="1" bottom="1" rank="1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53DC-B8D9-4FCE-B47C-3FC0872BEE19}">
  <dimension ref="A1:W72"/>
  <sheetViews>
    <sheetView topLeftCell="C1" zoomScale="115" zoomScaleNormal="115" workbookViewId="0">
      <selection activeCell="S6" sqref="S6"/>
    </sheetView>
  </sheetViews>
  <sheetFormatPr defaultRowHeight="15" x14ac:dyDescent="0.25"/>
  <cols>
    <col min="2" max="2" width="10.7109375" bestFit="1" customWidth="1"/>
    <col min="3" max="3" width="16.85546875" bestFit="1" customWidth="1"/>
    <col min="4" max="5" width="14.28515625" bestFit="1" customWidth="1"/>
    <col min="11" max="11" width="21.7109375" bestFit="1" customWidth="1"/>
    <col min="19" max="19" width="20" bestFit="1" customWidth="1"/>
  </cols>
  <sheetData>
    <row r="1" spans="1:19" x14ac:dyDescent="0.25">
      <c r="D1" s="29" t="s">
        <v>36</v>
      </c>
      <c r="E1" s="29" t="s">
        <v>37</v>
      </c>
      <c r="F1" s="29" t="s">
        <v>38</v>
      </c>
      <c r="G1" s="29" t="s">
        <v>39</v>
      </c>
      <c r="H1" s="29" t="s">
        <v>40</v>
      </c>
      <c r="I1" s="29" t="s">
        <v>41</v>
      </c>
      <c r="J1" s="29" t="s">
        <v>42</v>
      </c>
    </row>
    <row r="2" spans="1:19" x14ac:dyDescent="0.25">
      <c r="A2" s="33" t="s">
        <v>14</v>
      </c>
      <c r="B2" s="33" t="s">
        <v>6</v>
      </c>
      <c r="C2" s="33" t="s">
        <v>7</v>
      </c>
      <c r="D2" s="30" t="s">
        <v>43</v>
      </c>
      <c r="E2" s="30" t="s">
        <v>44</v>
      </c>
      <c r="F2" s="30" t="s">
        <v>45</v>
      </c>
      <c r="G2" s="31" t="s">
        <v>46</v>
      </c>
      <c r="H2" s="31" t="s">
        <v>47</v>
      </c>
      <c r="I2" s="31" t="s">
        <v>48</v>
      </c>
      <c r="J2" s="32" t="s">
        <v>13</v>
      </c>
      <c r="K2" s="32" t="s">
        <v>49</v>
      </c>
      <c r="L2" s="35" t="s">
        <v>51</v>
      </c>
      <c r="N2" s="21" t="s">
        <v>46</v>
      </c>
    </row>
    <row r="3" spans="1:19" x14ac:dyDescent="0.25">
      <c r="A3">
        <v>1</v>
      </c>
      <c r="B3" s="1">
        <v>43131</v>
      </c>
      <c r="C3" s="2">
        <v>809000</v>
      </c>
      <c r="L3">
        <f t="shared" ref="L3:L65" si="0">MONTH(B3)</f>
        <v>1</v>
      </c>
      <c r="N3" t="s">
        <v>52</v>
      </c>
      <c r="O3" t="s">
        <v>53</v>
      </c>
    </row>
    <row r="4" spans="1:19" x14ac:dyDescent="0.25">
      <c r="A4">
        <v>2</v>
      </c>
      <c r="B4" s="1">
        <v>43159</v>
      </c>
      <c r="C4" s="2">
        <v>885000</v>
      </c>
      <c r="L4">
        <f t="shared" si="0"/>
        <v>2</v>
      </c>
      <c r="N4">
        <v>1</v>
      </c>
      <c r="O4">
        <f>AVERAGEIFS($F$9:$F$54,$L$9:$L$54,N4)</f>
        <v>0.95248047183544127</v>
      </c>
      <c r="R4" t="s">
        <v>79</v>
      </c>
    </row>
    <row r="5" spans="1:19" x14ac:dyDescent="0.25">
      <c r="A5">
        <v>3</v>
      </c>
      <c r="B5" s="1">
        <v>43190</v>
      </c>
      <c r="C5" s="2">
        <v>899000</v>
      </c>
      <c r="L5">
        <f t="shared" si="0"/>
        <v>3</v>
      </c>
      <c r="N5">
        <v>2</v>
      </c>
      <c r="O5">
        <f t="shared" ref="O5:O14" si="1">AVERAGEIFS($F$9:$F$54,$L$9:$L$54,N5)</f>
        <v>0.99481674962178435</v>
      </c>
      <c r="R5" t="s">
        <v>9</v>
      </c>
      <c r="S5" s="34">
        <f>AVERAGE(K9:K60)</f>
        <v>387541369.70157373</v>
      </c>
    </row>
    <row r="6" spans="1:19" x14ac:dyDescent="0.25">
      <c r="A6">
        <v>4</v>
      </c>
      <c r="B6" s="1">
        <v>43220</v>
      </c>
      <c r="C6" s="2">
        <v>939000</v>
      </c>
      <c r="L6">
        <f t="shared" si="0"/>
        <v>4</v>
      </c>
      <c r="N6">
        <v>3</v>
      </c>
      <c r="O6">
        <f t="shared" si="1"/>
        <v>1.019571931622264</v>
      </c>
      <c r="R6" t="s">
        <v>10</v>
      </c>
      <c r="S6">
        <f>SQRT(S5)</f>
        <v>19686.070448456026</v>
      </c>
    </row>
    <row r="7" spans="1:19" x14ac:dyDescent="0.25">
      <c r="A7">
        <v>5</v>
      </c>
      <c r="B7" s="1">
        <v>43251</v>
      </c>
      <c r="C7" s="2">
        <v>949000</v>
      </c>
      <c r="L7">
        <f t="shared" si="0"/>
        <v>5</v>
      </c>
      <c r="N7">
        <v>4</v>
      </c>
      <c r="O7">
        <f t="shared" si="1"/>
        <v>1.0290107379539877</v>
      </c>
    </row>
    <row r="8" spans="1:19" x14ac:dyDescent="0.25">
      <c r="A8">
        <v>6</v>
      </c>
      <c r="B8" s="1">
        <v>43281</v>
      </c>
      <c r="C8" s="2">
        <v>920000</v>
      </c>
      <c r="L8">
        <f t="shared" si="0"/>
        <v>6</v>
      </c>
      <c r="N8">
        <v>5</v>
      </c>
      <c r="O8">
        <f t="shared" si="1"/>
        <v>1.0323863161412958</v>
      </c>
    </row>
    <row r="9" spans="1:19" x14ac:dyDescent="0.25">
      <c r="A9">
        <v>7</v>
      </c>
      <c r="B9" s="1">
        <v>43312</v>
      </c>
      <c r="C9" s="2">
        <v>895000</v>
      </c>
      <c r="D9" s="34">
        <f>AVERAGE(C3:C14)</f>
        <v>890203.66666666663</v>
      </c>
      <c r="E9" s="34">
        <f>AVERAGE(D9:D10)</f>
        <v>891870.33333333326</v>
      </c>
      <c r="F9">
        <f>C9/E9</f>
        <v>1.0035091050231144</v>
      </c>
      <c r="G9">
        <f>VLOOKUP(L9,$N$4:$O$15,2,FALSE)</f>
        <v>1.005838175676101</v>
      </c>
      <c r="H9">
        <f>$P$38+$P$39*A9</f>
        <v>884872.76287388219</v>
      </c>
      <c r="I9" s="2">
        <f>E9/H9</f>
        <v>1.0079079962148731</v>
      </c>
      <c r="J9">
        <f>G9*H9*I9</f>
        <v>897077.22901963594</v>
      </c>
      <c r="K9" s="34">
        <f>(C9-J9)^2</f>
        <v>4314880.4000176843</v>
      </c>
      <c r="L9">
        <f t="shared" si="0"/>
        <v>7</v>
      </c>
      <c r="N9">
        <v>6</v>
      </c>
      <c r="O9">
        <f t="shared" si="1"/>
        <v>1.0226473467968227</v>
      </c>
    </row>
    <row r="10" spans="1:19" x14ac:dyDescent="0.25">
      <c r="A10">
        <v>8</v>
      </c>
      <c r="B10" s="1">
        <v>43343</v>
      </c>
      <c r="C10" s="2">
        <v>869000</v>
      </c>
      <c r="D10" s="34">
        <f t="shared" ref="D10:D54" si="2">AVERAGE(C4:C15)</f>
        <v>893537</v>
      </c>
      <c r="E10" s="34">
        <f t="shared" ref="E10:E54" si="3">AVERAGE(D10:D11)</f>
        <v>893741.16666666674</v>
      </c>
      <c r="F10">
        <f t="shared" ref="F10:F54" si="4">C10/E10</f>
        <v>0.97231730215701895</v>
      </c>
      <c r="G10">
        <f t="shared" ref="G10:G72" si="5">VLOOKUP(L10,$N$4:$O$15,2,FALSE)</f>
        <v>0.98787311240904829</v>
      </c>
      <c r="H10">
        <f t="shared" ref="H10:H72" si="6">$P$38+$P$39*A10</f>
        <v>887838.33299414115</v>
      </c>
      <c r="I10" s="40">
        <f t="shared" ref="I10:I53" si="7">E10/H10</f>
        <v>1.0066485456339995</v>
      </c>
      <c r="J10">
        <f t="shared" ref="J10:J72" si="8">G10*H10*I10</f>
        <v>882902.8680030941</v>
      </c>
      <c r="K10" s="34">
        <f t="shared" ref="K10:K60" si="9">(C10-J10)^2</f>
        <v>193289738.71145782</v>
      </c>
      <c r="L10">
        <f t="shared" si="0"/>
        <v>8</v>
      </c>
      <c r="N10">
        <v>7</v>
      </c>
      <c r="O10">
        <f t="shared" si="1"/>
        <v>1.005838175676101</v>
      </c>
    </row>
    <row r="11" spans="1:19" x14ac:dyDescent="0.25">
      <c r="A11">
        <v>9</v>
      </c>
      <c r="B11" s="1">
        <v>43373</v>
      </c>
      <c r="C11" s="2">
        <v>899000</v>
      </c>
      <c r="D11" s="34">
        <f t="shared" si="2"/>
        <v>893945.33333333337</v>
      </c>
      <c r="E11" s="34">
        <f t="shared" si="3"/>
        <v>894612</v>
      </c>
      <c r="F11">
        <f t="shared" si="4"/>
        <v>1.0049049196746747</v>
      </c>
      <c r="G11">
        <f t="shared" si="5"/>
        <v>1.0100693487481376</v>
      </c>
      <c r="H11">
        <f t="shared" si="6"/>
        <v>890803.90311440022</v>
      </c>
      <c r="I11" s="40">
        <f t="shared" si="7"/>
        <v>1.004274899191939</v>
      </c>
      <c r="J11">
        <f t="shared" si="8"/>
        <v>903620.1602222689</v>
      </c>
      <c r="K11" s="34">
        <f t="shared" si="9"/>
        <v>21345880.479435775</v>
      </c>
      <c r="L11">
        <f t="shared" si="0"/>
        <v>9</v>
      </c>
      <c r="N11">
        <v>8</v>
      </c>
      <c r="O11">
        <f t="shared" si="1"/>
        <v>0.98787311240904829</v>
      </c>
    </row>
    <row r="12" spans="1:19" x14ac:dyDescent="0.25">
      <c r="A12">
        <v>10</v>
      </c>
      <c r="B12" s="1">
        <v>43404</v>
      </c>
      <c r="C12" s="2">
        <v>895000</v>
      </c>
      <c r="D12" s="34">
        <f t="shared" si="2"/>
        <v>895278.66666666663</v>
      </c>
      <c r="E12" s="34">
        <f t="shared" si="3"/>
        <v>894899</v>
      </c>
      <c r="F12">
        <f t="shared" si="4"/>
        <v>1.0001128618983819</v>
      </c>
      <c r="G12">
        <f t="shared" si="5"/>
        <v>1.0046343536378766</v>
      </c>
      <c r="H12">
        <f t="shared" si="6"/>
        <v>893769.47323465918</v>
      </c>
      <c r="I12" s="40">
        <f t="shared" si="7"/>
        <v>1.0012637786355054</v>
      </c>
      <c r="J12">
        <f t="shared" si="8"/>
        <v>899046.27843618218</v>
      </c>
      <c r="K12" s="34">
        <f t="shared" si="9"/>
        <v>16372369.183112934</v>
      </c>
      <c r="L12">
        <f t="shared" si="0"/>
        <v>10</v>
      </c>
      <c r="N12">
        <v>9</v>
      </c>
      <c r="O12">
        <f t="shared" si="1"/>
        <v>1.0100693487481376</v>
      </c>
    </row>
    <row r="13" spans="1:19" x14ac:dyDescent="0.25">
      <c r="A13">
        <v>11</v>
      </c>
      <c r="B13" s="1">
        <v>43434</v>
      </c>
      <c r="C13" s="2">
        <v>875000</v>
      </c>
      <c r="D13" s="34">
        <f t="shared" si="2"/>
        <v>894519.33333333337</v>
      </c>
      <c r="E13" s="34">
        <f t="shared" si="3"/>
        <v>894514.66666666674</v>
      </c>
      <c r="F13">
        <f t="shared" si="4"/>
        <v>0.97818407300197041</v>
      </c>
      <c r="G13">
        <f t="shared" si="5"/>
        <v>0.97842714477482728</v>
      </c>
      <c r="H13">
        <f t="shared" si="6"/>
        <v>896735.04335491825</v>
      </c>
      <c r="I13" s="40">
        <f t="shared" si="7"/>
        <v>0.99752393228668246</v>
      </c>
      <c r="J13">
        <f t="shared" si="8"/>
        <v>875217.43126587314</v>
      </c>
      <c r="K13" s="34">
        <f t="shared" si="9"/>
        <v>47276.355379194356</v>
      </c>
      <c r="L13">
        <f t="shared" si="0"/>
        <v>11</v>
      </c>
      <c r="N13">
        <v>10</v>
      </c>
      <c r="O13">
        <f t="shared" si="1"/>
        <v>1.0046343536378766</v>
      </c>
    </row>
    <row r="14" spans="1:19" x14ac:dyDescent="0.25">
      <c r="A14">
        <v>12</v>
      </c>
      <c r="B14" s="1">
        <v>43465</v>
      </c>
      <c r="C14" s="2">
        <v>848444</v>
      </c>
      <c r="D14" s="34">
        <f t="shared" si="2"/>
        <v>894510</v>
      </c>
      <c r="E14" s="34">
        <f t="shared" si="3"/>
        <v>894718.33333333326</v>
      </c>
      <c r="F14">
        <f t="shared" si="4"/>
        <v>0.9482805575683968</v>
      </c>
      <c r="G14">
        <f t="shared" si="5"/>
        <v>0.94325952918811051</v>
      </c>
      <c r="H14">
        <f t="shared" si="6"/>
        <v>899700.6134751772</v>
      </c>
      <c r="I14" s="40">
        <f t="shared" si="7"/>
        <v>0.99446229104746364</v>
      </c>
      <c r="J14">
        <f t="shared" si="8"/>
        <v>843951.59385597089</v>
      </c>
      <c r="K14" s="34">
        <f t="shared" si="9"/>
        <v>20181712.962910511</v>
      </c>
      <c r="L14">
        <f t="shared" si="0"/>
        <v>12</v>
      </c>
      <c r="N14">
        <v>11</v>
      </c>
      <c r="O14">
        <f t="shared" si="1"/>
        <v>0.97842714477482728</v>
      </c>
    </row>
    <row r="15" spans="1:19" x14ac:dyDescent="0.25">
      <c r="A15">
        <v>13</v>
      </c>
      <c r="B15" s="1">
        <v>43496</v>
      </c>
      <c r="C15" s="2">
        <v>849000</v>
      </c>
      <c r="D15" s="34">
        <f t="shared" si="2"/>
        <v>894926.66666666663</v>
      </c>
      <c r="E15" s="34">
        <f t="shared" si="3"/>
        <v>894926.66666666663</v>
      </c>
      <c r="F15">
        <f t="shared" si="4"/>
        <v>0.94868108373870486</v>
      </c>
      <c r="G15">
        <f t="shared" si="5"/>
        <v>0.95248047183544127</v>
      </c>
      <c r="H15">
        <f t="shared" si="6"/>
        <v>902666.18359543628</v>
      </c>
      <c r="I15" s="40">
        <f t="shared" si="7"/>
        <v>0.99142593677549529</v>
      </c>
      <c r="J15">
        <f t="shared" si="8"/>
        <v>852400.17372478521</v>
      </c>
      <c r="K15" s="34">
        <f t="shared" si="9"/>
        <v>11561181.358719759</v>
      </c>
      <c r="L15">
        <f t="shared" si="0"/>
        <v>1</v>
      </c>
      <c r="N15">
        <v>12</v>
      </c>
      <c r="O15">
        <f>AVERAGEIFS($F$9:$F$54,$L$9:$L$54,N15)</f>
        <v>0.94325952918811051</v>
      </c>
    </row>
    <row r="16" spans="1:19" x14ac:dyDescent="0.25">
      <c r="A16">
        <v>14</v>
      </c>
      <c r="B16" s="1">
        <v>43524</v>
      </c>
      <c r="C16" s="2">
        <v>889900</v>
      </c>
      <c r="D16" s="34">
        <f t="shared" si="2"/>
        <v>894926.66666666663</v>
      </c>
      <c r="E16" s="34">
        <f t="shared" si="3"/>
        <v>895343.33333333326</v>
      </c>
      <c r="F16">
        <f t="shared" si="4"/>
        <v>0.99392039552797262</v>
      </c>
      <c r="G16">
        <f t="shared" si="5"/>
        <v>0.99481674962178435</v>
      </c>
      <c r="H16">
        <f t="shared" si="6"/>
        <v>905631.75371569535</v>
      </c>
      <c r="I16" s="40">
        <f t="shared" si="7"/>
        <v>0.98863951010976592</v>
      </c>
      <c r="J16">
        <f t="shared" si="8"/>
        <v>890702.54466220038</v>
      </c>
      <c r="K16" s="34">
        <f t="shared" si="9"/>
        <v>644077.93482632225</v>
      </c>
      <c r="L16">
        <f t="shared" si="0"/>
        <v>2</v>
      </c>
    </row>
    <row r="17" spans="1:20" x14ac:dyDescent="0.25">
      <c r="A17">
        <v>15</v>
      </c>
      <c r="B17" s="1">
        <v>43555</v>
      </c>
      <c r="C17" s="2">
        <v>915000</v>
      </c>
      <c r="D17" s="34">
        <f t="shared" si="2"/>
        <v>895760</v>
      </c>
      <c r="E17" s="34">
        <f t="shared" si="3"/>
        <v>897051.66666666674</v>
      </c>
      <c r="F17">
        <f t="shared" si="4"/>
        <v>1.0200081377698422</v>
      </c>
      <c r="G17">
        <f t="shared" si="5"/>
        <v>1.019571931622264</v>
      </c>
      <c r="H17">
        <f t="shared" si="6"/>
        <v>908597.3238359543</v>
      </c>
      <c r="I17" s="40">
        <f t="shared" si="7"/>
        <v>0.98729287786085085</v>
      </c>
      <c r="J17">
        <f t="shared" si="8"/>
        <v>914608.70054830483</v>
      </c>
      <c r="K17" s="34">
        <f t="shared" si="9"/>
        <v>153115.26089694307</v>
      </c>
      <c r="L17">
        <f t="shared" si="0"/>
        <v>3</v>
      </c>
    </row>
    <row r="18" spans="1:20" x14ac:dyDescent="0.25">
      <c r="A18">
        <v>16</v>
      </c>
      <c r="B18" s="1">
        <v>43585</v>
      </c>
      <c r="C18" s="2">
        <v>929888</v>
      </c>
      <c r="D18" s="34">
        <f t="shared" si="2"/>
        <v>898343.33333333337</v>
      </c>
      <c r="E18" s="34">
        <f t="shared" si="3"/>
        <v>899593.33333333337</v>
      </c>
      <c r="F18">
        <f t="shared" si="4"/>
        <v>1.0336759572844025</v>
      </c>
      <c r="G18">
        <f t="shared" si="5"/>
        <v>1.0290107379539877</v>
      </c>
      <c r="H18">
        <f t="shared" si="6"/>
        <v>911562.89395621337</v>
      </c>
      <c r="I18" s="40">
        <f t="shared" si="7"/>
        <v>0.98686918839913318</v>
      </c>
      <c r="J18">
        <f t="shared" si="8"/>
        <v>925691.19979182095</v>
      </c>
      <c r="K18" s="34">
        <f t="shared" si="9"/>
        <v>17613131.987371694</v>
      </c>
      <c r="L18">
        <f t="shared" si="0"/>
        <v>4</v>
      </c>
    </row>
    <row r="19" spans="1:20" x14ac:dyDescent="0.25">
      <c r="A19">
        <v>17</v>
      </c>
      <c r="B19" s="1">
        <v>43616</v>
      </c>
      <c r="C19" s="2">
        <v>948888</v>
      </c>
      <c r="D19" s="34">
        <f t="shared" si="2"/>
        <v>900843.33333333337</v>
      </c>
      <c r="E19" s="34">
        <f t="shared" si="3"/>
        <v>901843.33333333337</v>
      </c>
      <c r="F19">
        <f t="shared" si="4"/>
        <v>1.0521650101828477</v>
      </c>
      <c r="G19">
        <f t="shared" si="5"/>
        <v>1.0323863161412958</v>
      </c>
      <c r="H19">
        <f t="shared" si="6"/>
        <v>914528.46407647233</v>
      </c>
      <c r="I19" s="40">
        <f t="shared" si="7"/>
        <v>0.98612932102015116</v>
      </c>
      <c r="J19">
        <f t="shared" si="8"/>
        <v>931050.7166365867</v>
      </c>
      <c r="K19" s="34">
        <f t="shared" si="9"/>
        <v>318168677.78670084</v>
      </c>
      <c r="L19">
        <f t="shared" si="0"/>
        <v>5</v>
      </c>
    </row>
    <row r="20" spans="1:20" x14ac:dyDescent="0.25">
      <c r="A20">
        <v>18</v>
      </c>
      <c r="B20" s="1">
        <v>43646</v>
      </c>
      <c r="C20" s="2">
        <v>925000</v>
      </c>
      <c r="D20" s="34">
        <f t="shared" si="2"/>
        <v>902843.33333333337</v>
      </c>
      <c r="E20" s="34">
        <f t="shared" si="3"/>
        <v>904864.16666666674</v>
      </c>
      <c r="F20">
        <f t="shared" si="4"/>
        <v>1.0222528795758479</v>
      </c>
      <c r="G20">
        <f t="shared" si="5"/>
        <v>1.0226473467968227</v>
      </c>
      <c r="H20">
        <f t="shared" si="6"/>
        <v>917494.0341967314</v>
      </c>
      <c r="I20" s="40">
        <f t="shared" si="7"/>
        <v>0.98623438729918045</v>
      </c>
      <c r="J20">
        <f t="shared" si="8"/>
        <v>925356.93925318471</v>
      </c>
      <c r="K20" s="34">
        <f t="shared" si="9"/>
        <v>127405.63046405962</v>
      </c>
      <c r="L20">
        <f t="shared" si="0"/>
        <v>6</v>
      </c>
    </row>
    <row r="21" spans="1:20" x14ac:dyDescent="0.25">
      <c r="A21">
        <v>19</v>
      </c>
      <c r="B21" s="1">
        <v>43677</v>
      </c>
      <c r="C21" s="2">
        <v>895000</v>
      </c>
      <c r="D21" s="34">
        <f t="shared" si="2"/>
        <v>906885</v>
      </c>
      <c r="E21" s="34">
        <f t="shared" si="3"/>
        <v>908801.66666666674</v>
      </c>
      <c r="F21">
        <f t="shared" si="4"/>
        <v>0.98481333477601452</v>
      </c>
      <c r="G21">
        <f t="shared" si="5"/>
        <v>1.005838175676101</v>
      </c>
      <c r="H21">
        <f t="shared" si="6"/>
        <v>920459.60431699036</v>
      </c>
      <c r="I21" s="40">
        <f t="shared" si="7"/>
        <v>0.98733465586577895</v>
      </c>
      <c r="J21">
        <f t="shared" si="8"/>
        <v>914107.41045140021</v>
      </c>
      <c r="K21" s="34">
        <f t="shared" si="9"/>
        <v>365093134.15827799</v>
      </c>
      <c r="L21">
        <f t="shared" si="0"/>
        <v>7</v>
      </c>
      <c r="O21" s="21" t="s">
        <v>47</v>
      </c>
    </row>
    <row r="22" spans="1:20" x14ac:dyDescent="0.25">
      <c r="A22">
        <v>20</v>
      </c>
      <c r="B22" s="1">
        <v>43708</v>
      </c>
      <c r="C22" s="2">
        <v>879000</v>
      </c>
      <c r="D22" s="34">
        <f t="shared" si="2"/>
        <v>910718.33333333337</v>
      </c>
      <c r="E22" s="34">
        <f t="shared" si="3"/>
        <v>913180.83333333337</v>
      </c>
      <c r="F22">
        <f t="shared" si="4"/>
        <v>0.96256948012304966</v>
      </c>
      <c r="G22">
        <f t="shared" si="5"/>
        <v>0.98787311240904829</v>
      </c>
      <c r="H22">
        <f t="shared" si="6"/>
        <v>923425.17443724943</v>
      </c>
      <c r="I22" s="40">
        <f t="shared" si="7"/>
        <v>0.98890614920677344</v>
      </c>
      <c r="J22">
        <f t="shared" si="8"/>
        <v>902106.79201728851</v>
      </c>
      <c r="K22" s="34">
        <f t="shared" si="9"/>
        <v>533923837.33022785</v>
      </c>
      <c r="L22">
        <f t="shared" si="0"/>
        <v>8</v>
      </c>
      <c r="O22" t="s">
        <v>54</v>
      </c>
    </row>
    <row r="23" spans="1:20" ht="15.75" thickBot="1" x14ac:dyDescent="0.3">
      <c r="A23">
        <v>21</v>
      </c>
      <c r="B23" s="1">
        <v>43738</v>
      </c>
      <c r="C23" s="2">
        <v>930000</v>
      </c>
      <c r="D23" s="34">
        <f t="shared" si="2"/>
        <v>915643.33333333337</v>
      </c>
      <c r="E23" s="34">
        <f t="shared" si="3"/>
        <v>917726.66666666674</v>
      </c>
      <c r="F23">
        <f t="shared" si="4"/>
        <v>1.0133736261341431</v>
      </c>
      <c r="G23">
        <f t="shared" si="5"/>
        <v>1.0100693487481376</v>
      </c>
      <c r="H23">
        <f t="shared" si="6"/>
        <v>926390.74455750838</v>
      </c>
      <c r="I23" s="40">
        <f t="shared" si="7"/>
        <v>0.99064749087602333</v>
      </c>
      <c r="J23">
        <f t="shared" si="8"/>
        <v>926967.57652879925</v>
      </c>
      <c r="K23" s="34">
        <f t="shared" si="9"/>
        <v>9195592.1086891796</v>
      </c>
      <c r="L23">
        <f t="shared" si="0"/>
        <v>9</v>
      </c>
    </row>
    <row r="24" spans="1:20" x14ac:dyDescent="0.25">
      <c r="A24">
        <v>22</v>
      </c>
      <c r="B24" s="1">
        <v>43769</v>
      </c>
      <c r="C24" s="2">
        <v>925000</v>
      </c>
      <c r="D24" s="34">
        <f t="shared" si="2"/>
        <v>919810</v>
      </c>
      <c r="E24" s="34">
        <f t="shared" si="3"/>
        <v>920639.66666666674</v>
      </c>
      <c r="F24">
        <f t="shared" si="4"/>
        <v>1.0047361997220048</v>
      </c>
      <c r="G24">
        <f t="shared" si="5"/>
        <v>1.0046343536378766</v>
      </c>
      <c r="H24">
        <f t="shared" si="6"/>
        <v>929356.31467776746</v>
      </c>
      <c r="I24" s="40">
        <f t="shared" si="7"/>
        <v>0.99062076851102798</v>
      </c>
      <c r="J24">
        <f t="shared" si="8"/>
        <v>924906.23645505693</v>
      </c>
      <c r="K24" s="34">
        <f t="shared" si="9"/>
        <v>8791.6023602905916</v>
      </c>
      <c r="L24">
        <f t="shared" si="0"/>
        <v>10</v>
      </c>
      <c r="O24" s="38" t="s">
        <v>55</v>
      </c>
      <c r="P24" s="38"/>
    </row>
    <row r="25" spans="1:20" x14ac:dyDescent="0.25">
      <c r="A25">
        <v>23</v>
      </c>
      <c r="B25" s="1">
        <v>43799</v>
      </c>
      <c r="C25" s="2">
        <v>899000</v>
      </c>
      <c r="D25" s="34">
        <f t="shared" si="2"/>
        <v>921469.33333333337</v>
      </c>
      <c r="E25" s="34">
        <f t="shared" si="3"/>
        <v>923390.66666666674</v>
      </c>
      <c r="F25">
        <f t="shared" si="4"/>
        <v>0.97358575568592842</v>
      </c>
      <c r="G25">
        <f t="shared" si="5"/>
        <v>0.97842714477482728</v>
      </c>
      <c r="H25">
        <f t="shared" si="6"/>
        <v>932321.88479802641</v>
      </c>
      <c r="I25" s="40">
        <f t="shared" si="7"/>
        <v>0.99042045641426246</v>
      </c>
      <c r="J25">
        <f t="shared" si="8"/>
        <v>903470.49349839101</v>
      </c>
      <c r="K25" s="34">
        <f t="shared" si="9"/>
        <v>19985312.119156256</v>
      </c>
      <c r="L25">
        <f t="shared" si="0"/>
        <v>11</v>
      </c>
      <c r="O25" t="s">
        <v>56</v>
      </c>
      <c r="P25">
        <v>0.95047778489372658</v>
      </c>
    </row>
    <row r="26" spans="1:20" x14ac:dyDescent="0.25">
      <c r="A26">
        <v>24</v>
      </c>
      <c r="B26" s="1">
        <v>43830</v>
      </c>
      <c r="C26" s="2">
        <v>896944</v>
      </c>
      <c r="D26" s="34">
        <f t="shared" si="2"/>
        <v>925312</v>
      </c>
      <c r="E26" s="34">
        <f t="shared" si="3"/>
        <v>928395.33333333326</v>
      </c>
      <c r="F26">
        <f t="shared" si="4"/>
        <v>0.96612290884702146</v>
      </c>
      <c r="G26">
        <f t="shared" si="5"/>
        <v>0.94325952918811051</v>
      </c>
      <c r="H26">
        <f t="shared" si="6"/>
        <v>935287.45491828548</v>
      </c>
      <c r="I26" s="40">
        <f t="shared" si="7"/>
        <v>0.9926310124778116</v>
      </c>
      <c r="J26">
        <f t="shared" si="8"/>
        <v>875717.74502043892</v>
      </c>
      <c r="K26" s="34">
        <f t="shared" si="9"/>
        <v>450553900.45734167</v>
      </c>
      <c r="L26">
        <f t="shared" si="0"/>
        <v>12</v>
      </c>
      <c r="O26" t="s">
        <v>57</v>
      </c>
      <c r="P26">
        <v>0.9034080195764852</v>
      </c>
    </row>
    <row r="27" spans="1:20" x14ac:dyDescent="0.25">
      <c r="A27">
        <v>25</v>
      </c>
      <c r="B27" s="1">
        <v>43861</v>
      </c>
      <c r="C27" s="2">
        <v>895000</v>
      </c>
      <c r="D27" s="34">
        <f t="shared" si="2"/>
        <v>931478.66666666663</v>
      </c>
      <c r="E27" s="34">
        <f t="shared" si="3"/>
        <v>935770.33333333326</v>
      </c>
      <c r="F27">
        <f t="shared" si="4"/>
        <v>0.95643126108934862</v>
      </c>
      <c r="G27">
        <f t="shared" si="5"/>
        <v>0.95248047183544127</v>
      </c>
      <c r="H27">
        <f t="shared" si="6"/>
        <v>938253.02503854455</v>
      </c>
      <c r="I27" s="40">
        <f t="shared" si="7"/>
        <v>0.99735392091583264</v>
      </c>
      <c r="J27">
        <f t="shared" si="8"/>
        <v>891302.96862294141</v>
      </c>
      <c r="K27" s="34">
        <f t="shared" si="9"/>
        <v>13668041.002955753</v>
      </c>
      <c r="L27">
        <f t="shared" si="0"/>
        <v>1</v>
      </c>
      <c r="O27" t="s">
        <v>58</v>
      </c>
      <c r="P27">
        <v>0.90121274729413259</v>
      </c>
    </row>
    <row r="28" spans="1:20" x14ac:dyDescent="0.25">
      <c r="A28">
        <v>26</v>
      </c>
      <c r="B28" s="1">
        <v>43890</v>
      </c>
      <c r="C28" s="2">
        <v>949000</v>
      </c>
      <c r="D28" s="34">
        <f t="shared" si="2"/>
        <v>940062</v>
      </c>
      <c r="E28" s="34">
        <f t="shared" si="3"/>
        <v>945020.33333333326</v>
      </c>
      <c r="F28">
        <f t="shared" si="4"/>
        <v>1.0042111968666636</v>
      </c>
      <c r="G28">
        <f t="shared" si="5"/>
        <v>0.99481674962178435</v>
      </c>
      <c r="H28">
        <f t="shared" si="6"/>
        <v>941218.59515880351</v>
      </c>
      <c r="I28" s="40">
        <f t="shared" si="7"/>
        <v>1.004039166028045</v>
      </c>
      <c r="J28">
        <f t="shared" si="8"/>
        <v>940122.05633316166</v>
      </c>
      <c r="K28" s="34">
        <f t="shared" si="9"/>
        <v>78817883.751555026</v>
      </c>
      <c r="L28">
        <f t="shared" si="0"/>
        <v>2</v>
      </c>
      <c r="O28" t="s">
        <v>59</v>
      </c>
      <c r="P28">
        <v>13162.970325295717</v>
      </c>
    </row>
    <row r="29" spans="1:20" ht="15.75" thickBot="1" x14ac:dyDescent="0.3">
      <c r="A29">
        <v>27</v>
      </c>
      <c r="B29" s="1">
        <v>43921</v>
      </c>
      <c r="C29" s="2">
        <v>965000</v>
      </c>
      <c r="D29" s="34">
        <f t="shared" si="2"/>
        <v>949978.66666666663</v>
      </c>
      <c r="E29" s="34">
        <f t="shared" si="3"/>
        <v>952832.83333333326</v>
      </c>
      <c r="F29">
        <f t="shared" si="4"/>
        <v>1.0127694662075213</v>
      </c>
      <c r="G29">
        <f t="shared" si="5"/>
        <v>1.019571931622264</v>
      </c>
      <c r="H29">
        <f t="shared" si="6"/>
        <v>944184.16527906246</v>
      </c>
      <c r="I29" s="40">
        <f t="shared" si="7"/>
        <v>1.0091599376184355</v>
      </c>
      <c r="J29">
        <f t="shared" si="8"/>
        <v>971481.61239478132</v>
      </c>
      <c r="K29" s="34">
        <f t="shared" si="9"/>
        <v>42011299.236182809</v>
      </c>
      <c r="L29">
        <f t="shared" si="0"/>
        <v>3</v>
      </c>
      <c r="O29" s="36" t="s">
        <v>60</v>
      </c>
      <c r="P29" s="36">
        <v>46</v>
      </c>
    </row>
    <row r="30" spans="1:20" x14ac:dyDescent="0.25">
      <c r="A30">
        <v>28</v>
      </c>
      <c r="B30" s="1">
        <v>43951</v>
      </c>
      <c r="C30" s="2">
        <v>949800</v>
      </c>
      <c r="D30" s="34">
        <f t="shared" si="2"/>
        <v>955687</v>
      </c>
      <c r="E30" s="34">
        <f t="shared" si="3"/>
        <v>958728.66666666674</v>
      </c>
      <c r="F30">
        <f t="shared" si="4"/>
        <v>0.99068697226118196</v>
      </c>
      <c r="G30">
        <f t="shared" si="5"/>
        <v>1.0290107379539877</v>
      </c>
      <c r="H30">
        <f t="shared" si="6"/>
        <v>947149.73539932154</v>
      </c>
      <c r="I30" s="40">
        <f t="shared" si="7"/>
        <v>1.0122250271890363</v>
      </c>
      <c r="J30">
        <f t="shared" si="8"/>
        <v>986542.09278430953</v>
      </c>
      <c r="K30" s="34">
        <f t="shared" si="9"/>
        <v>1349981382.1708102</v>
      </c>
      <c r="L30">
        <f t="shared" si="0"/>
        <v>4</v>
      </c>
    </row>
    <row r="31" spans="1:20" ht="15.75" thickBot="1" x14ac:dyDescent="0.3">
      <c r="A31">
        <v>29</v>
      </c>
      <c r="B31" s="1">
        <v>43982</v>
      </c>
      <c r="C31" s="2">
        <v>995000</v>
      </c>
      <c r="D31" s="34">
        <f t="shared" si="2"/>
        <v>961770.33333333337</v>
      </c>
      <c r="E31" s="34">
        <f t="shared" si="3"/>
        <v>965770.33333333337</v>
      </c>
      <c r="F31">
        <f t="shared" si="4"/>
        <v>1.0302656497697347</v>
      </c>
      <c r="G31">
        <f t="shared" si="5"/>
        <v>1.0323863161412958</v>
      </c>
      <c r="H31">
        <f t="shared" si="6"/>
        <v>950115.30551958061</v>
      </c>
      <c r="I31" s="40">
        <f t="shared" si="7"/>
        <v>1.0164769767656692</v>
      </c>
      <c r="J31">
        <f t="shared" si="8"/>
        <v>997048.07666855142</v>
      </c>
      <c r="K31" s="34">
        <f t="shared" si="9"/>
        <v>4194618.0402647015</v>
      </c>
      <c r="L31">
        <f t="shared" si="0"/>
        <v>5</v>
      </c>
      <c r="O31" t="s">
        <v>61</v>
      </c>
    </row>
    <row r="32" spans="1:20" x14ac:dyDescent="0.25">
      <c r="A32">
        <v>30</v>
      </c>
      <c r="B32" s="1">
        <v>44012</v>
      </c>
      <c r="C32" s="2">
        <v>999000</v>
      </c>
      <c r="D32" s="34">
        <f t="shared" si="2"/>
        <v>969770.33333333337</v>
      </c>
      <c r="E32" s="34">
        <f t="shared" si="3"/>
        <v>971981</v>
      </c>
      <c r="F32">
        <f t="shared" si="4"/>
        <v>1.0277978684768529</v>
      </c>
      <c r="G32">
        <f t="shared" si="5"/>
        <v>1.0226473467968227</v>
      </c>
      <c r="H32">
        <f t="shared" si="6"/>
        <v>953080.87563983956</v>
      </c>
      <c r="I32" s="40">
        <f t="shared" si="7"/>
        <v>1.0198305567168915</v>
      </c>
      <c r="J32">
        <f t="shared" si="8"/>
        <v>993993.79078692256</v>
      </c>
      <c r="K32" s="34">
        <f t="shared" si="9"/>
        <v>25062130.685101442</v>
      </c>
      <c r="L32">
        <f t="shared" si="0"/>
        <v>6</v>
      </c>
      <c r="O32" s="37"/>
      <c r="P32" s="37" t="s">
        <v>66</v>
      </c>
      <c r="Q32" s="37" t="s">
        <v>67</v>
      </c>
      <c r="R32" s="37" t="s">
        <v>68</v>
      </c>
      <c r="S32" s="37" t="s">
        <v>69</v>
      </c>
      <c r="T32" s="37" t="s">
        <v>70</v>
      </c>
    </row>
    <row r="33" spans="1:23" x14ac:dyDescent="0.25">
      <c r="A33">
        <v>31</v>
      </c>
      <c r="B33" s="1">
        <v>44043</v>
      </c>
      <c r="C33" s="2">
        <v>998000</v>
      </c>
      <c r="D33" s="34">
        <f t="shared" si="2"/>
        <v>974191.66666666663</v>
      </c>
      <c r="E33" s="34">
        <f t="shared" si="3"/>
        <v>977525</v>
      </c>
      <c r="F33">
        <f t="shared" si="4"/>
        <v>1.0209457558630215</v>
      </c>
      <c r="G33">
        <f t="shared" si="5"/>
        <v>1.005838175676101</v>
      </c>
      <c r="H33">
        <f t="shared" si="6"/>
        <v>956046.44576009864</v>
      </c>
      <c r="I33" s="40">
        <f t="shared" si="7"/>
        <v>1.0224660154693896</v>
      </c>
      <c r="J33">
        <f t="shared" si="8"/>
        <v>983231.96267778066</v>
      </c>
      <c r="K33" s="34">
        <f t="shared" si="9"/>
        <v>218094926.35046351</v>
      </c>
      <c r="L33">
        <f t="shared" si="0"/>
        <v>7</v>
      </c>
      <c r="O33" t="s">
        <v>62</v>
      </c>
      <c r="P33">
        <v>1</v>
      </c>
      <c r="Q33">
        <v>71302269265.238342</v>
      </c>
      <c r="R33">
        <v>71302269265.238342</v>
      </c>
      <c r="S33">
        <v>411.5243593420355</v>
      </c>
      <c r="T33">
        <v>5.8546913017761082E-24</v>
      </c>
    </row>
    <row r="34" spans="1:23" x14ac:dyDescent="0.25">
      <c r="A34">
        <v>32</v>
      </c>
      <c r="B34" s="1">
        <v>44074</v>
      </c>
      <c r="C34" s="2">
        <v>998000</v>
      </c>
      <c r="D34" s="34">
        <f t="shared" si="2"/>
        <v>980858.33333333337</v>
      </c>
      <c r="E34" s="34">
        <f t="shared" si="3"/>
        <v>982525</v>
      </c>
      <c r="F34">
        <f t="shared" si="4"/>
        <v>1.0157502353629679</v>
      </c>
      <c r="G34">
        <f t="shared" si="5"/>
        <v>0.98787311240904829</v>
      </c>
      <c r="H34">
        <f t="shared" si="6"/>
        <v>959012.01588035759</v>
      </c>
      <c r="I34" s="40">
        <f t="shared" si="7"/>
        <v>1.0245179244162628</v>
      </c>
      <c r="J34">
        <f t="shared" si="8"/>
        <v>970610.02976970014</v>
      </c>
      <c r="K34" s="34">
        <f t="shared" si="9"/>
        <v>750210469.21671271</v>
      </c>
      <c r="L34">
        <f t="shared" si="0"/>
        <v>8</v>
      </c>
      <c r="O34" t="s">
        <v>63</v>
      </c>
      <c r="P34">
        <v>44</v>
      </c>
      <c r="Q34">
        <v>7623606662.5230875</v>
      </c>
      <c r="R34">
        <v>173263787.78461564</v>
      </c>
    </row>
    <row r="35" spans="1:23" ht="15.75" thickBot="1" x14ac:dyDescent="0.3">
      <c r="A35">
        <v>33</v>
      </c>
      <c r="B35" s="1">
        <v>44104</v>
      </c>
      <c r="C35" s="2">
        <v>998500</v>
      </c>
      <c r="D35" s="34">
        <f t="shared" si="2"/>
        <v>984191.66666666663</v>
      </c>
      <c r="E35" s="34">
        <f t="shared" si="3"/>
        <v>985441.66666666663</v>
      </c>
      <c r="F35">
        <f t="shared" si="4"/>
        <v>1.0132512494397605</v>
      </c>
      <c r="G35">
        <f t="shared" si="5"/>
        <v>1.0100693487481376</v>
      </c>
      <c r="H35">
        <f t="shared" si="6"/>
        <v>961977.58600061666</v>
      </c>
      <c r="I35" s="40">
        <f t="shared" si="7"/>
        <v>1.0243915045501226</v>
      </c>
      <c r="J35">
        <f t="shared" si="8"/>
        <v>995364.42247927922</v>
      </c>
      <c r="K35" s="34">
        <f t="shared" si="9"/>
        <v>9831846.3884494547</v>
      </c>
      <c r="L35">
        <f t="shared" si="0"/>
        <v>9</v>
      </c>
      <c r="O35" s="36" t="s">
        <v>64</v>
      </c>
      <c r="P35" s="36">
        <v>45</v>
      </c>
      <c r="Q35" s="36">
        <v>78925875927.761429</v>
      </c>
      <c r="R35" s="36"/>
      <c r="S35" s="36"/>
      <c r="T35" s="36"/>
    </row>
    <row r="36" spans="1:23" ht="15.75" thickBot="1" x14ac:dyDescent="0.3">
      <c r="A36">
        <v>34</v>
      </c>
      <c r="B36" s="1">
        <v>44135</v>
      </c>
      <c r="C36" s="2">
        <v>998000</v>
      </c>
      <c r="D36" s="34">
        <f t="shared" si="2"/>
        <v>986691.66666666663</v>
      </c>
      <c r="E36" s="34">
        <f t="shared" si="3"/>
        <v>988741.66666666663</v>
      </c>
      <c r="F36">
        <f t="shared" si="4"/>
        <v>1.0093637535925293</v>
      </c>
      <c r="G36">
        <f t="shared" si="5"/>
        <v>1.0046343536378766</v>
      </c>
      <c r="H36">
        <f t="shared" si="6"/>
        <v>964943.15612087562</v>
      </c>
      <c r="I36" s="40">
        <f t="shared" si="7"/>
        <v>1.024663121754718</v>
      </c>
      <c r="J36">
        <f t="shared" si="8"/>
        <v>993323.84520650341</v>
      </c>
      <c r="K36" s="34">
        <f t="shared" si="9"/>
        <v>21866423.652741164</v>
      </c>
      <c r="L36">
        <f t="shared" si="0"/>
        <v>10</v>
      </c>
    </row>
    <row r="37" spans="1:23" x14ac:dyDescent="0.25">
      <c r="A37">
        <v>35</v>
      </c>
      <c r="B37" s="1">
        <v>44165</v>
      </c>
      <c r="C37" s="2">
        <v>995000</v>
      </c>
      <c r="D37" s="34">
        <f t="shared" si="2"/>
        <v>990791.66666666663</v>
      </c>
      <c r="E37" s="34">
        <f t="shared" si="3"/>
        <v>990958.33333333326</v>
      </c>
      <c r="F37">
        <f t="shared" si="4"/>
        <v>1.0040785434974562</v>
      </c>
      <c r="G37">
        <f t="shared" si="5"/>
        <v>0.97842714477482728</v>
      </c>
      <c r="H37">
        <f t="shared" si="6"/>
        <v>967908.72624113469</v>
      </c>
      <c r="I37" s="40">
        <f t="shared" si="7"/>
        <v>1.0238138230055136</v>
      </c>
      <c r="J37">
        <f t="shared" si="8"/>
        <v>969580.53267415473</v>
      </c>
      <c r="K37" s="34">
        <f t="shared" si="9"/>
        <v>646149319.1297152</v>
      </c>
      <c r="L37">
        <f t="shared" si="0"/>
        <v>11</v>
      </c>
      <c r="O37" s="37"/>
      <c r="P37" s="37" t="s">
        <v>71</v>
      </c>
      <c r="Q37" s="37" t="s">
        <v>59</v>
      </c>
      <c r="R37" s="37" t="s">
        <v>72</v>
      </c>
      <c r="S37" s="37" t="s">
        <v>73</v>
      </c>
      <c r="T37" s="37" t="s">
        <v>74</v>
      </c>
      <c r="U37" s="37" t="s">
        <v>75</v>
      </c>
      <c r="V37" s="37" t="s">
        <v>76</v>
      </c>
      <c r="W37" s="37" t="s">
        <v>77</v>
      </c>
    </row>
    <row r="38" spans="1:23" x14ac:dyDescent="0.25">
      <c r="A38">
        <v>36</v>
      </c>
      <c r="B38" s="1">
        <v>44196</v>
      </c>
      <c r="C38" s="2">
        <v>950000</v>
      </c>
      <c r="D38" s="34">
        <f t="shared" si="2"/>
        <v>991125</v>
      </c>
      <c r="E38" s="34">
        <f t="shared" si="3"/>
        <v>991083.33333333326</v>
      </c>
      <c r="F38">
        <f t="shared" si="4"/>
        <v>0.95854704447994621</v>
      </c>
      <c r="G38">
        <f t="shared" si="5"/>
        <v>0.94325952918811051</v>
      </c>
      <c r="H38">
        <f t="shared" si="6"/>
        <v>970874.29636139364</v>
      </c>
      <c r="I38" s="40">
        <f t="shared" si="7"/>
        <v>1.0208152971478164</v>
      </c>
      <c r="J38">
        <f t="shared" si="8"/>
        <v>934848.7983861831</v>
      </c>
      <c r="K38" s="34">
        <f t="shared" si="9"/>
        <v>229558910.34252778</v>
      </c>
      <c r="L38">
        <f t="shared" si="0"/>
        <v>12</v>
      </c>
      <c r="O38" t="s">
        <v>65</v>
      </c>
      <c r="P38" s="21">
        <v>864113.77203206904</v>
      </c>
      <c r="Q38">
        <v>4729.1167946356527</v>
      </c>
      <c r="R38">
        <v>182.72201968288317</v>
      </c>
      <c r="S38">
        <v>5.0419266935860388E-65</v>
      </c>
      <c r="T38">
        <v>854582.86338840297</v>
      </c>
      <c r="U38">
        <v>873644.68067573512</v>
      </c>
      <c r="V38">
        <v>854582.86338840297</v>
      </c>
      <c r="W38">
        <v>873644.68067573512</v>
      </c>
    </row>
    <row r="39" spans="1:23" ht="15.75" thickBot="1" x14ac:dyDescent="0.3">
      <c r="A39">
        <v>37</v>
      </c>
      <c r="B39" s="1">
        <v>44227</v>
      </c>
      <c r="C39" s="2">
        <v>975000</v>
      </c>
      <c r="D39" s="34">
        <f t="shared" si="2"/>
        <v>991041.66666666663</v>
      </c>
      <c r="E39" s="34">
        <f t="shared" si="3"/>
        <v>990708.33333333326</v>
      </c>
      <c r="F39">
        <f t="shared" si="4"/>
        <v>0.98414434117003835</v>
      </c>
      <c r="G39">
        <f t="shared" si="5"/>
        <v>0.95248047183544127</v>
      </c>
      <c r="H39">
        <f t="shared" si="6"/>
        <v>973839.86648165272</v>
      </c>
      <c r="I39" s="40">
        <f t="shared" si="7"/>
        <v>1.0173216022800791</v>
      </c>
      <c r="J39">
        <f t="shared" si="8"/>
        <v>943630.34078463691</v>
      </c>
      <c r="K39" s="34">
        <f t="shared" si="9"/>
        <v>984055519.28801453</v>
      </c>
      <c r="L39">
        <f t="shared" si="0"/>
        <v>1</v>
      </c>
      <c r="O39" s="36" t="s">
        <v>78</v>
      </c>
      <c r="P39" s="39">
        <v>2965.570120259018</v>
      </c>
      <c r="Q39" s="36">
        <v>146.18756206902043</v>
      </c>
      <c r="R39" s="36">
        <v>20.286063179977415</v>
      </c>
      <c r="S39" s="36">
        <v>5.8546913017761912E-24</v>
      </c>
      <c r="T39" s="36">
        <v>2670.9484478781292</v>
      </c>
      <c r="U39" s="36">
        <v>3260.1917926399069</v>
      </c>
      <c r="V39" s="36">
        <v>2670.9484478781292</v>
      </c>
      <c r="W39" s="36">
        <v>3260.1917926399069</v>
      </c>
    </row>
    <row r="40" spans="1:23" x14ac:dyDescent="0.25">
      <c r="A40">
        <v>38</v>
      </c>
      <c r="B40" s="1">
        <v>44255</v>
      </c>
      <c r="C40" s="2">
        <v>989000</v>
      </c>
      <c r="D40" s="34">
        <f t="shared" si="2"/>
        <v>990375</v>
      </c>
      <c r="E40" s="34">
        <f t="shared" si="3"/>
        <v>989416.66666666674</v>
      </c>
      <c r="F40">
        <f t="shared" si="4"/>
        <v>0.99957887644234811</v>
      </c>
      <c r="G40">
        <f t="shared" si="5"/>
        <v>0.99481674962178435</v>
      </c>
      <c r="H40">
        <f t="shared" si="6"/>
        <v>976805.43660191167</v>
      </c>
      <c r="I40" s="40">
        <f t="shared" si="7"/>
        <v>1.0129106878321918</v>
      </c>
      <c r="J40">
        <f t="shared" si="8"/>
        <v>984288.27235495392</v>
      </c>
      <c r="K40" s="34">
        <f t="shared" si="9"/>
        <v>22200377.401091456</v>
      </c>
      <c r="L40">
        <f t="shared" si="0"/>
        <v>2</v>
      </c>
    </row>
    <row r="41" spans="1:23" x14ac:dyDescent="0.25">
      <c r="A41">
        <v>39</v>
      </c>
      <c r="B41" s="1">
        <v>44286</v>
      </c>
      <c r="C41" s="2">
        <v>995000</v>
      </c>
      <c r="D41" s="34">
        <f t="shared" si="2"/>
        <v>988458.33333333337</v>
      </c>
      <c r="E41" s="34">
        <f t="shared" si="3"/>
        <v>987895.83333333337</v>
      </c>
      <c r="F41">
        <f t="shared" si="4"/>
        <v>1.0071912102743625</v>
      </c>
      <c r="G41">
        <f t="shared" si="5"/>
        <v>1.019571931622264</v>
      </c>
      <c r="H41">
        <f t="shared" si="6"/>
        <v>979771.00672217074</v>
      </c>
      <c r="I41" s="40">
        <f t="shared" si="7"/>
        <v>1.0082925770975244</v>
      </c>
      <c r="J41">
        <f t="shared" si="8"/>
        <v>1007230.863033253</v>
      </c>
      <c r="K41" s="34">
        <f t="shared" si="9"/>
        <v>149594010.53819481</v>
      </c>
      <c r="L41">
        <f t="shared" si="0"/>
        <v>3</v>
      </c>
    </row>
    <row r="42" spans="1:23" x14ac:dyDescent="0.25">
      <c r="A42">
        <v>40</v>
      </c>
      <c r="B42" s="1">
        <v>44316</v>
      </c>
      <c r="C42" s="2">
        <v>999000</v>
      </c>
      <c r="D42" s="34">
        <f t="shared" si="2"/>
        <v>987333.33333333337</v>
      </c>
      <c r="E42" s="34">
        <f t="shared" si="3"/>
        <v>986875</v>
      </c>
      <c r="F42">
        <f t="shared" si="4"/>
        <v>1.0122862571247626</v>
      </c>
      <c r="G42">
        <f t="shared" si="5"/>
        <v>1.0290107379539877</v>
      </c>
      <c r="H42">
        <f t="shared" si="6"/>
        <v>982736.57684242981</v>
      </c>
      <c r="I42" s="40">
        <f t="shared" si="7"/>
        <v>1.0042111215305194</v>
      </c>
      <c r="J42">
        <f t="shared" si="8"/>
        <v>1015504.9720183414</v>
      </c>
      <c r="K42" s="34">
        <f t="shared" si="9"/>
        <v>272414101.32623315</v>
      </c>
      <c r="L42">
        <f t="shared" si="0"/>
        <v>4</v>
      </c>
    </row>
    <row r="43" spans="1:23" x14ac:dyDescent="0.25">
      <c r="A43">
        <v>41</v>
      </c>
      <c r="B43" s="1">
        <v>44347</v>
      </c>
      <c r="C43" s="2">
        <v>999000</v>
      </c>
      <c r="D43" s="34">
        <f t="shared" si="2"/>
        <v>986416.66666666663</v>
      </c>
      <c r="E43" s="34">
        <f t="shared" si="3"/>
        <v>984500</v>
      </c>
      <c r="F43">
        <f t="shared" si="4"/>
        <v>1.0147282884713051</v>
      </c>
      <c r="G43">
        <f t="shared" si="5"/>
        <v>1.0323863161412958</v>
      </c>
      <c r="H43">
        <f t="shared" si="6"/>
        <v>985702.14696268877</v>
      </c>
      <c r="I43" s="40">
        <f t="shared" si="7"/>
        <v>0.99878041559877595</v>
      </c>
      <c r="J43">
        <f t="shared" si="8"/>
        <v>1016384.3282411058</v>
      </c>
      <c r="K43" s="34">
        <f t="shared" si="9"/>
        <v>302214868.39450777</v>
      </c>
      <c r="L43">
        <f t="shared" si="0"/>
        <v>5</v>
      </c>
    </row>
    <row r="44" spans="1:23" x14ac:dyDescent="0.25">
      <c r="A44">
        <v>42</v>
      </c>
      <c r="B44" s="1">
        <v>44377</v>
      </c>
      <c r="C44" s="2">
        <v>998000</v>
      </c>
      <c r="D44" s="34">
        <f t="shared" si="2"/>
        <v>982583.33333333337</v>
      </c>
      <c r="E44" s="34">
        <f t="shared" si="3"/>
        <v>980458.33333333337</v>
      </c>
      <c r="F44">
        <f t="shared" si="4"/>
        <v>1.0178912923377672</v>
      </c>
      <c r="G44">
        <f t="shared" si="5"/>
        <v>1.0226473467968227</v>
      </c>
      <c r="H44">
        <f t="shared" si="6"/>
        <v>988667.71708294784</v>
      </c>
      <c r="I44" s="40">
        <f t="shared" si="7"/>
        <v>0.99169651885282939</v>
      </c>
      <c r="J44">
        <f t="shared" si="8"/>
        <v>1002663.1132281682</v>
      </c>
      <c r="K44" s="34">
        <f t="shared" si="9"/>
        <v>21744624.978717458</v>
      </c>
      <c r="L44">
        <f t="shared" si="0"/>
        <v>6</v>
      </c>
      <c r="O44" s="21"/>
    </row>
    <row r="45" spans="1:23" x14ac:dyDescent="0.25">
      <c r="A45">
        <v>43</v>
      </c>
      <c r="B45" s="1">
        <v>44408</v>
      </c>
      <c r="C45" s="2">
        <v>990000</v>
      </c>
      <c r="D45" s="34">
        <f t="shared" si="2"/>
        <v>978333.33333333337</v>
      </c>
      <c r="E45" s="34">
        <f t="shared" si="3"/>
        <v>976250</v>
      </c>
      <c r="F45">
        <f t="shared" si="4"/>
        <v>1.0140845070422535</v>
      </c>
      <c r="G45">
        <f t="shared" si="5"/>
        <v>1.005838175676101</v>
      </c>
      <c r="H45">
        <f t="shared" si="6"/>
        <v>991633.2872032068</v>
      </c>
      <c r="I45" s="40">
        <f t="shared" si="7"/>
        <v>0.98448691930603327</v>
      </c>
      <c r="J45">
        <f t="shared" si="8"/>
        <v>981949.5190037936</v>
      </c>
      <c r="K45" s="34">
        <f t="shared" si="9"/>
        <v>64810244.270280436</v>
      </c>
      <c r="L45">
        <f t="shared" si="0"/>
        <v>7</v>
      </c>
    </row>
    <row r="46" spans="1:23" ht="15.75" thickBot="1" x14ac:dyDescent="0.3">
      <c r="A46">
        <v>44</v>
      </c>
      <c r="B46" s="1">
        <v>44439</v>
      </c>
      <c r="C46" s="2">
        <v>975000</v>
      </c>
      <c r="D46" s="34">
        <f t="shared" si="2"/>
        <v>974166.66666666663</v>
      </c>
      <c r="E46" s="34">
        <f t="shared" si="3"/>
        <v>974166.66666666663</v>
      </c>
      <c r="F46">
        <f t="shared" si="4"/>
        <v>1.0008554319931566</v>
      </c>
      <c r="G46">
        <f t="shared" si="5"/>
        <v>0.98787311240904829</v>
      </c>
      <c r="H46">
        <f t="shared" si="6"/>
        <v>994598.85732346587</v>
      </c>
      <c r="I46" s="40">
        <f t="shared" si="7"/>
        <v>0.9794568528745512</v>
      </c>
      <c r="J46">
        <f t="shared" si="8"/>
        <v>962353.0570051478</v>
      </c>
      <c r="K46" s="34">
        <f t="shared" si="9"/>
        <v>159945167.11504117</v>
      </c>
      <c r="L46">
        <f t="shared" si="0"/>
        <v>8</v>
      </c>
    </row>
    <row r="47" spans="1:23" x14ac:dyDescent="0.25">
      <c r="A47">
        <v>45</v>
      </c>
      <c r="B47" s="1">
        <v>44469</v>
      </c>
      <c r="C47" s="2">
        <v>985000</v>
      </c>
      <c r="D47" s="34">
        <f t="shared" si="2"/>
        <v>974166.66666666663</v>
      </c>
      <c r="E47" s="34">
        <f t="shared" si="3"/>
        <v>976458.33333333326</v>
      </c>
      <c r="F47">
        <f t="shared" si="4"/>
        <v>1.0087475997439728</v>
      </c>
      <c r="G47">
        <f t="shared" si="5"/>
        <v>1.0100693487481376</v>
      </c>
      <c r="H47">
        <f t="shared" si="6"/>
        <v>997564.42744372482</v>
      </c>
      <c r="I47" s="40">
        <f t="shared" si="7"/>
        <v>0.97884237495870186</v>
      </c>
      <c r="J47">
        <f t="shared" si="8"/>
        <v>986290.63282969175</v>
      </c>
      <c r="K47" s="34">
        <f t="shared" si="9"/>
        <v>1665733.1010781312</v>
      </c>
      <c r="L47">
        <f t="shared" si="0"/>
        <v>9</v>
      </c>
      <c r="O47" s="38"/>
      <c r="P47" s="38"/>
    </row>
    <row r="48" spans="1:23" x14ac:dyDescent="0.25">
      <c r="A48">
        <v>46</v>
      </c>
      <c r="B48" s="1">
        <v>44500</v>
      </c>
      <c r="C48" s="2">
        <v>987000</v>
      </c>
      <c r="D48" s="34">
        <f t="shared" si="2"/>
        <v>978750</v>
      </c>
      <c r="E48" s="34">
        <f t="shared" si="3"/>
        <v>982750</v>
      </c>
      <c r="F48">
        <f t="shared" si="4"/>
        <v>1.0043245993385908</v>
      </c>
      <c r="G48">
        <f t="shared" si="5"/>
        <v>1.0046343536378766</v>
      </c>
      <c r="H48">
        <f t="shared" si="6"/>
        <v>1000529.9975639839</v>
      </c>
      <c r="I48" s="40">
        <f t="shared" si="7"/>
        <v>0.98222942079970288</v>
      </c>
      <c r="J48">
        <f t="shared" si="8"/>
        <v>987304.4110376233</v>
      </c>
      <c r="K48" s="34">
        <f t="shared" si="9"/>
        <v>92666.079826894304</v>
      </c>
      <c r="L48">
        <f t="shared" si="0"/>
        <v>10</v>
      </c>
    </row>
    <row r="49" spans="1:23" x14ac:dyDescent="0.25">
      <c r="A49">
        <v>47</v>
      </c>
      <c r="B49" s="1">
        <v>44530</v>
      </c>
      <c r="C49" s="2">
        <v>949000</v>
      </c>
      <c r="D49" s="34">
        <f t="shared" si="2"/>
        <v>986750</v>
      </c>
      <c r="E49" s="34">
        <f t="shared" si="3"/>
        <v>990750</v>
      </c>
      <c r="F49">
        <f t="shared" si="4"/>
        <v>0.95786020691395413</v>
      </c>
      <c r="G49">
        <f t="shared" si="5"/>
        <v>0.97842714477482728</v>
      </c>
      <c r="H49">
        <f t="shared" si="6"/>
        <v>1003495.5676842429</v>
      </c>
      <c r="I49" s="40">
        <f t="shared" si="7"/>
        <v>0.98729883011476005</v>
      </c>
      <c r="J49">
        <f t="shared" si="8"/>
        <v>969376.69368566002</v>
      </c>
      <c r="K49" s="34">
        <f t="shared" si="9"/>
        <v>415209645.55921704</v>
      </c>
      <c r="L49">
        <f t="shared" si="0"/>
        <v>11</v>
      </c>
    </row>
    <row r="50" spans="1:23" x14ac:dyDescent="0.25">
      <c r="A50">
        <v>48</v>
      </c>
      <c r="B50" s="1">
        <v>44561</v>
      </c>
      <c r="C50" s="2">
        <v>899000</v>
      </c>
      <c r="D50" s="34">
        <f t="shared" si="2"/>
        <v>994750</v>
      </c>
      <c r="E50" s="34">
        <f t="shared" si="3"/>
        <v>998791.66666666674</v>
      </c>
      <c r="F50">
        <f t="shared" si="4"/>
        <v>0.90008760585707726</v>
      </c>
      <c r="G50">
        <f t="shared" si="5"/>
        <v>0.94325952918811051</v>
      </c>
      <c r="H50">
        <f t="shared" si="6"/>
        <v>1006461.1378045019</v>
      </c>
      <c r="I50" s="40">
        <f t="shared" si="7"/>
        <v>0.99237976425541341</v>
      </c>
      <c r="J50">
        <f t="shared" si="8"/>
        <v>942119.75725700834</v>
      </c>
      <c r="K50" s="34">
        <f t="shared" si="9"/>
        <v>1859313465.9033237</v>
      </c>
      <c r="L50">
        <f t="shared" si="0"/>
        <v>12</v>
      </c>
    </row>
    <row r="51" spans="1:23" x14ac:dyDescent="0.25">
      <c r="A51">
        <v>49</v>
      </c>
      <c r="B51" s="1">
        <v>44592</v>
      </c>
      <c r="C51" s="2">
        <v>925000</v>
      </c>
      <c r="D51" s="34">
        <f t="shared" si="2"/>
        <v>1002833.3333333334</v>
      </c>
      <c r="E51" s="34">
        <f t="shared" si="3"/>
        <v>1004708.3333333334</v>
      </c>
      <c r="F51">
        <f t="shared" si="4"/>
        <v>0.92066520134367347</v>
      </c>
      <c r="G51">
        <f t="shared" si="5"/>
        <v>0.95248047183544127</v>
      </c>
      <c r="H51">
        <f t="shared" si="6"/>
        <v>1009426.7079247609</v>
      </c>
      <c r="I51" s="40">
        <f t="shared" si="7"/>
        <v>0.99532568877523775</v>
      </c>
      <c r="J51">
        <f t="shared" si="8"/>
        <v>956965.06739033316</v>
      </c>
      <c r="K51" s="34">
        <f t="shared" si="9"/>
        <v>1021765533.2685405</v>
      </c>
      <c r="L51">
        <f t="shared" si="0"/>
        <v>1</v>
      </c>
    </row>
    <row r="52" spans="1:23" ht="15.75" thickBot="1" x14ac:dyDescent="0.3">
      <c r="A52">
        <v>50</v>
      </c>
      <c r="B52" s="1">
        <v>44620</v>
      </c>
      <c r="C52" s="2">
        <v>989000</v>
      </c>
      <c r="D52" s="34">
        <f t="shared" si="2"/>
        <v>1006583.3333333334</v>
      </c>
      <c r="E52" s="34">
        <f t="shared" si="3"/>
        <v>1007583.3333333334</v>
      </c>
      <c r="F52">
        <f t="shared" si="4"/>
        <v>0.98155652965015294</v>
      </c>
      <c r="G52">
        <f t="shared" si="5"/>
        <v>0.99481674962178435</v>
      </c>
      <c r="H52">
        <f t="shared" si="6"/>
        <v>1012392.2780450199</v>
      </c>
      <c r="I52" s="40">
        <f t="shared" si="7"/>
        <v>0.99524991960530074</v>
      </c>
      <c r="J52">
        <f t="shared" si="8"/>
        <v>1002360.7766397495</v>
      </c>
      <c r="K52" s="34">
        <f t="shared" si="9"/>
        <v>178510352.41727671</v>
      </c>
      <c r="L52">
        <f t="shared" si="0"/>
        <v>2</v>
      </c>
      <c r="O52" s="36"/>
      <c r="P52" s="36"/>
    </row>
    <row r="53" spans="1:23" x14ac:dyDescent="0.25">
      <c r="A53">
        <v>51</v>
      </c>
      <c r="B53" s="1">
        <v>44651</v>
      </c>
      <c r="C53" s="2">
        <v>1050000</v>
      </c>
      <c r="D53" s="34">
        <f t="shared" si="2"/>
        <v>1008583.3333333334</v>
      </c>
      <c r="E53" s="34">
        <f t="shared" si="3"/>
        <v>1011250</v>
      </c>
      <c r="F53">
        <f t="shared" si="4"/>
        <v>1.03831891223733</v>
      </c>
      <c r="G53">
        <f t="shared" si="5"/>
        <v>1.019571931622264</v>
      </c>
      <c r="H53">
        <f t="shared" si="6"/>
        <v>1015357.848165279</v>
      </c>
      <c r="I53" s="40">
        <f t="shared" si="7"/>
        <v>0.99595428530670072</v>
      </c>
      <c r="J53">
        <f t="shared" si="8"/>
        <v>1031042.1158530145</v>
      </c>
      <c r="K53" s="34">
        <f t="shared" si="9"/>
        <v>359401371.33052343</v>
      </c>
      <c r="L53">
        <f t="shared" si="0"/>
        <v>3</v>
      </c>
    </row>
    <row r="54" spans="1:23" ht="15.75" thickBot="1" x14ac:dyDescent="0.3">
      <c r="A54">
        <v>52</v>
      </c>
      <c r="B54" s="1">
        <v>44681</v>
      </c>
      <c r="C54" s="2">
        <v>1095000</v>
      </c>
      <c r="D54" s="34">
        <f t="shared" si="2"/>
        <v>1013916.6666666666</v>
      </c>
      <c r="E54" s="34">
        <f t="shared" si="3"/>
        <v>1014458.3333333333</v>
      </c>
      <c r="F54">
        <f t="shared" si="4"/>
        <v>1.0793937651456031</v>
      </c>
      <c r="G54">
        <f t="shared" si="5"/>
        <v>1.0290107379539877</v>
      </c>
      <c r="H54">
        <f t="shared" si="6"/>
        <v>1018323.418285538</v>
      </c>
      <c r="I54" s="40">
        <f>E54/H54</f>
        <v>0.99620446227318227</v>
      </c>
      <c r="J54">
        <f t="shared" si="8"/>
        <v>1043888.5182069057</v>
      </c>
      <c r="K54" s="34">
        <f t="shared" si="9"/>
        <v>2612383571.0858111</v>
      </c>
      <c r="L54">
        <f t="shared" si="0"/>
        <v>4</v>
      </c>
    </row>
    <row r="55" spans="1:23" x14ac:dyDescent="0.25">
      <c r="A55">
        <v>53</v>
      </c>
      <c r="B55" s="1">
        <v>44712</v>
      </c>
      <c r="C55" s="2">
        <v>1095000</v>
      </c>
      <c r="D55" s="34">
        <f>AVERAGE(C49:C60)</f>
        <v>1015000</v>
      </c>
      <c r="E55" s="34"/>
      <c r="G55">
        <f t="shared" si="5"/>
        <v>1.0323863161412958</v>
      </c>
      <c r="H55">
        <f t="shared" si="6"/>
        <v>1021288.9884057969</v>
      </c>
      <c r="I55" s="41">
        <f>I54</f>
        <v>0.99620446227318227</v>
      </c>
      <c r="J55">
        <f t="shared" si="8"/>
        <v>1050362.8951690651</v>
      </c>
      <c r="K55" s="34">
        <f t="shared" si="9"/>
        <v>1992471127.6878717</v>
      </c>
      <c r="L55">
        <f t="shared" si="0"/>
        <v>5</v>
      </c>
      <c r="O55" s="37"/>
      <c r="P55" s="37"/>
      <c r="Q55" s="37"/>
      <c r="R55" s="37"/>
      <c r="S55" s="37"/>
      <c r="T55" s="37"/>
    </row>
    <row r="56" spans="1:23" x14ac:dyDescent="0.25">
      <c r="A56">
        <v>54</v>
      </c>
      <c r="B56" s="1">
        <v>44742</v>
      </c>
      <c r="C56" s="2">
        <v>1095000</v>
      </c>
      <c r="D56" s="34"/>
      <c r="E56" s="34"/>
      <c r="G56">
        <f t="shared" si="5"/>
        <v>1.0226473467968227</v>
      </c>
      <c r="H56">
        <f t="shared" si="6"/>
        <v>1024254.558526056</v>
      </c>
      <c r="I56" s="41">
        <f t="shared" ref="I56:I72" si="10">I55</f>
        <v>0.99620446227318227</v>
      </c>
      <c r="J56">
        <f t="shared" si="8"/>
        <v>1043475.566149111</v>
      </c>
      <c r="K56" s="34">
        <f t="shared" si="9"/>
        <v>2654767283.654634</v>
      </c>
      <c r="L56">
        <f t="shared" si="0"/>
        <v>6</v>
      </c>
    </row>
    <row r="57" spans="1:23" x14ac:dyDescent="0.25">
      <c r="A57">
        <v>55</v>
      </c>
      <c r="B57" s="1">
        <v>44773</v>
      </c>
      <c r="C57" s="2">
        <v>1035000</v>
      </c>
      <c r="D57" s="34"/>
      <c r="E57" s="34"/>
      <c r="G57">
        <f t="shared" si="5"/>
        <v>1.005838175676101</v>
      </c>
      <c r="H57">
        <f t="shared" si="6"/>
        <v>1027220.1286463151</v>
      </c>
      <c r="I57" s="41">
        <f t="shared" si="10"/>
        <v>0.99620446227318227</v>
      </c>
      <c r="J57">
        <f t="shared" si="8"/>
        <v>1029295.6052760541</v>
      </c>
      <c r="K57" s="34">
        <f t="shared" si="9"/>
        <v>32540119.166581586</v>
      </c>
      <c r="L57">
        <f t="shared" si="0"/>
        <v>7</v>
      </c>
    </row>
    <row r="58" spans="1:23" ht="15.75" thickBot="1" x14ac:dyDescent="0.3">
      <c r="A58">
        <v>56</v>
      </c>
      <c r="B58" s="1">
        <v>44804</v>
      </c>
      <c r="C58" s="2">
        <v>999000</v>
      </c>
      <c r="D58" s="34"/>
      <c r="E58" s="34"/>
      <c r="G58">
        <f t="shared" si="5"/>
        <v>0.98787311240904829</v>
      </c>
      <c r="H58">
        <f>$P$38+$P$39*A58</f>
        <v>1030185.698766574</v>
      </c>
      <c r="I58" s="41">
        <f t="shared" si="10"/>
        <v>0.99620446227318227</v>
      </c>
      <c r="J58">
        <f t="shared" si="8"/>
        <v>1013830.0613630241</v>
      </c>
      <c r="K58" s="34">
        <f t="shared" si="9"/>
        <v>219930720.03105891</v>
      </c>
      <c r="L58">
        <f t="shared" si="0"/>
        <v>8</v>
      </c>
      <c r="O58" s="36"/>
      <c r="P58" s="36"/>
      <c r="Q58" s="36"/>
      <c r="R58" s="36"/>
      <c r="S58" s="36"/>
      <c r="T58" s="36"/>
    </row>
    <row r="59" spans="1:23" ht="15.75" thickBot="1" x14ac:dyDescent="0.3">
      <c r="A59">
        <v>57</v>
      </c>
      <c r="B59" s="1">
        <v>44834</v>
      </c>
      <c r="C59" s="2">
        <v>1049000</v>
      </c>
      <c r="D59" s="34"/>
      <c r="E59" s="34"/>
      <c r="G59">
        <f t="shared" si="5"/>
        <v>1.0100693487481376</v>
      </c>
      <c r="H59">
        <f t="shared" si="6"/>
        <v>1033151.2688868331</v>
      </c>
      <c r="I59" s="41">
        <f t="shared" si="10"/>
        <v>0.99620446227318227</v>
      </c>
      <c r="J59">
        <f t="shared" si="8"/>
        <v>1039593.579116353</v>
      </c>
      <c r="K59" s="34">
        <f t="shared" si="9"/>
        <v>88480753.840311348</v>
      </c>
      <c r="L59">
        <f t="shared" si="0"/>
        <v>9</v>
      </c>
    </row>
    <row r="60" spans="1:23" x14ac:dyDescent="0.25">
      <c r="A60">
        <v>58</v>
      </c>
      <c r="B60" s="1">
        <v>44865</v>
      </c>
      <c r="C60" s="2">
        <v>1000000</v>
      </c>
      <c r="D60" s="34"/>
      <c r="E60" s="34"/>
      <c r="G60">
        <f t="shared" si="5"/>
        <v>1.0046343536378766</v>
      </c>
      <c r="H60">
        <f t="shared" si="6"/>
        <v>1036116.8390070921</v>
      </c>
      <c r="I60" s="41">
        <f t="shared" si="10"/>
        <v>0.99620446227318227</v>
      </c>
      <c r="J60">
        <f t="shared" si="8"/>
        <v>1036967.7251430064</v>
      </c>
      <c r="K60" s="34">
        <f t="shared" si="9"/>
        <v>1366612702.2488692</v>
      </c>
      <c r="L60">
        <f t="shared" si="0"/>
        <v>10</v>
      </c>
      <c r="O60" s="37"/>
      <c r="P60" s="37"/>
      <c r="Q60" s="37"/>
      <c r="R60" s="37"/>
      <c r="S60" s="37"/>
      <c r="T60" s="37"/>
      <c r="U60" s="37"/>
      <c r="V60" s="37"/>
      <c r="W60" s="37"/>
    </row>
    <row r="61" spans="1:23" x14ac:dyDescent="0.25">
      <c r="A61">
        <v>59</v>
      </c>
      <c r="B61" s="14">
        <v>44895</v>
      </c>
      <c r="D61" s="34"/>
      <c r="E61" s="34"/>
      <c r="G61">
        <f t="shared" si="5"/>
        <v>0.97842714477482728</v>
      </c>
      <c r="H61">
        <f t="shared" si="6"/>
        <v>1039082.4091273511</v>
      </c>
      <c r="I61" s="41">
        <f t="shared" si="10"/>
        <v>0.99620446227318227</v>
      </c>
      <c r="J61">
        <f t="shared" si="8"/>
        <v>1012807.6389395469</v>
      </c>
      <c r="K61" s="34"/>
      <c r="L61">
        <f t="shared" si="0"/>
        <v>11</v>
      </c>
    </row>
    <row r="62" spans="1:23" ht="15.75" thickBot="1" x14ac:dyDescent="0.3">
      <c r="A62">
        <v>60</v>
      </c>
      <c r="B62" s="14">
        <v>44926</v>
      </c>
      <c r="D62" s="34"/>
      <c r="E62" s="34"/>
      <c r="G62">
        <f t="shared" si="5"/>
        <v>0.94325952918811051</v>
      </c>
      <c r="H62">
        <f t="shared" si="6"/>
        <v>1042047.9792476101</v>
      </c>
      <c r="I62" s="41">
        <f t="shared" si="10"/>
        <v>0.99620446227318227</v>
      </c>
      <c r="J62">
        <f t="shared" si="8"/>
        <v>979190.96995367692</v>
      </c>
      <c r="K62" s="34"/>
      <c r="L62">
        <f t="shared" si="0"/>
        <v>12</v>
      </c>
      <c r="O62" s="36"/>
      <c r="P62" s="36"/>
      <c r="Q62" s="36"/>
      <c r="R62" s="36"/>
      <c r="S62" s="36"/>
      <c r="T62" s="36"/>
      <c r="U62" s="36"/>
      <c r="V62" s="36"/>
      <c r="W62" s="36"/>
    </row>
    <row r="63" spans="1:23" x14ac:dyDescent="0.25">
      <c r="A63">
        <v>61</v>
      </c>
      <c r="B63" s="14">
        <v>44957</v>
      </c>
      <c r="D63" s="34"/>
      <c r="E63" s="34"/>
      <c r="G63">
        <f t="shared" si="5"/>
        <v>0.95248047183544127</v>
      </c>
      <c r="H63">
        <f t="shared" si="6"/>
        <v>1045013.5493678692</v>
      </c>
      <c r="I63" s="41">
        <f t="shared" si="10"/>
        <v>0.99620446227318227</v>
      </c>
      <c r="J63">
        <f t="shared" si="8"/>
        <v>991577.09112766408</v>
      </c>
      <c r="K63" s="34"/>
      <c r="L63">
        <f t="shared" si="0"/>
        <v>1</v>
      </c>
    </row>
    <row r="64" spans="1:23" x14ac:dyDescent="0.25">
      <c r="A64">
        <v>62</v>
      </c>
      <c r="B64" s="14">
        <v>44985</v>
      </c>
      <c r="D64" s="34"/>
      <c r="E64" s="34"/>
      <c r="G64">
        <f t="shared" si="5"/>
        <v>0.99481674962178435</v>
      </c>
      <c r="H64">
        <f t="shared" si="6"/>
        <v>1047979.1194881282</v>
      </c>
      <c r="I64" s="41">
        <f t="shared" si="10"/>
        <v>0.99620446227318227</v>
      </c>
      <c r="J64">
        <f t="shared" si="8"/>
        <v>1038590.1541619891</v>
      </c>
      <c r="K64" s="34"/>
      <c r="L64">
        <f t="shared" si="0"/>
        <v>2</v>
      </c>
    </row>
    <row r="65" spans="1:12" x14ac:dyDescent="0.25">
      <c r="A65">
        <v>63</v>
      </c>
      <c r="B65" s="14">
        <v>45016</v>
      </c>
      <c r="D65" s="34"/>
      <c r="E65" s="34"/>
      <c r="G65">
        <f t="shared" si="5"/>
        <v>1.019571931622264</v>
      </c>
      <c r="H65">
        <f t="shared" si="6"/>
        <v>1050944.6896083872</v>
      </c>
      <c r="I65" s="41">
        <f t="shared" si="10"/>
        <v>0.99620446227318227</v>
      </c>
      <c r="J65">
        <f t="shared" si="8"/>
        <v>1067446.7365116579</v>
      </c>
      <c r="K65" s="34"/>
      <c r="L65">
        <f t="shared" si="0"/>
        <v>3</v>
      </c>
    </row>
    <row r="66" spans="1:12" x14ac:dyDescent="0.25">
      <c r="A66">
        <v>64</v>
      </c>
      <c r="B66" s="14">
        <v>45046</v>
      </c>
      <c r="D66" s="34"/>
      <c r="E66" s="34"/>
      <c r="G66">
        <f t="shared" si="5"/>
        <v>1.0290107379539877</v>
      </c>
      <c r="H66">
        <f t="shared" si="6"/>
        <v>1053910.2597286461</v>
      </c>
      <c r="I66" s="41">
        <f t="shared" si="10"/>
        <v>0.99620446227318227</v>
      </c>
      <c r="J66">
        <f t="shared" si="8"/>
        <v>1080368.7704672872</v>
      </c>
      <c r="K66" s="34"/>
      <c r="L66">
        <f t="shared" ref="L66:L72" si="11">MONTH(B66)</f>
        <v>4</v>
      </c>
    </row>
    <row r="67" spans="1:12" x14ac:dyDescent="0.25">
      <c r="A67">
        <v>65</v>
      </c>
      <c r="B67" s="14">
        <v>45077</v>
      </c>
      <c r="D67" s="34"/>
      <c r="E67" s="34"/>
      <c r="G67">
        <f t="shared" si="5"/>
        <v>1.0323863161412958</v>
      </c>
      <c r="H67">
        <f t="shared" si="6"/>
        <v>1056875.8298489051</v>
      </c>
      <c r="I67" s="41">
        <f t="shared" si="10"/>
        <v>0.99620446227318227</v>
      </c>
      <c r="J67">
        <f t="shared" si="8"/>
        <v>1086962.8176517829</v>
      </c>
      <c r="K67" s="34"/>
      <c r="L67">
        <f t="shared" si="11"/>
        <v>5</v>
      </c>
    </row>
    <row r="68" spans="1:12" x14ac:dyDescent="0.25">
      <c r="A68">
        <v>66</v>
      </c>
      <c r="B68" s="14">
        <v>45107</v>
      </c>
      <c r="D68" s="34"/>
      <c r="E68" s="34"/>
      <c r="G68">
        <f t="shared" si="5"/>
        <v>1.0226473467968227</v>
      </c>
      <c r="H68">
        <f t="shared" si="6"/>
        <v>1059841.3999691643</v>
      </c>
      <c r="I68" s="41">
        <f t="shared" si="10"/>
        <v>0.99620446227318227</v>
      </c>
      <c r="J68">
        <f t="shared" si="8"/>
        <v>1079730.224928217</v>
      </c>
      <c r="K68" s="34"/>
      <c r="L68">
        <f t="shared" si="11"/>
        <v>6</v>
      </c>
    </row>
    <row r="69" spans="1:12" x14ac:dyDescent="0.25">
      <c r="A69">
        <v>67</v>
      </c>
      <c r="B69" s="14">
        <v>45138</v>
      </c>
      <c r="D69" s="34"/>
      <c r="E69" s="34"/>
      <c r="G69">
        <f t="shared" si="5"/>
        <v>1.005838175676101</v>
      </c>
      <c r="H69">
        <f t="shared" si="6"/>
        <v>1062806.9700894232</v>
      </c>
      <c r="I69" s="41">
        <f t="shared" si="10"/>
        <v>0.99620446227318227</v>
      </c>
      <c r="J69">
        <f t="shared" si="8"/>
        <v>1064954.349182599</v>
      </c>
      <c r="K69" s="34"/>
      <c r="L69">
        <f t="shared" si="11"/>
        <v>7</v>
      </c>
    </row>
    <row r="70" spans="1:12" x14ac:dyDescent="0.25">
      <c r="A70">
        <v>68</v>
      </c>
      <c r="B70" s="14">
        <v>45169</v>
      </c>
      <c r="D70" s="34"/>
      <c r="E70" s="34"/>
      <c r="G70">
        <f t="shared" si="5"/>
        <v>0.98787311240904829</v>
      </c>
      <c r="H70">
        <f t="shared" si="6"/>
        <v>1065772.5402096822</v>
      </c>
      <c r="I70" s="41">
        <f t="shared" si="10"/>
        <v>0.99620446227318227</v>
      </c>
      <c r="J70">
        <f t="shared" si="8"/>
        <v>1048851.9119742096</v>
      </c>
      <c r="K70" s="34"/>
      <c r="L70">
        <f t="shared" si="11"/>
        <v>8</v>
      </c>
    </row>
    <row r="71" spans="1:12" x14ac:dyDescent="0.25">
      <c r="A71">
        <v>69</v>
      </c>
      <c r="B71" s="14">
        <v>45199</v>
      </c>
      <c r="D71" s="34"/>
      <c r="E71" s="34"/>
      <c r="G71">
        <f t="shared" si="5"/>
        <v>1.0100693487481376</v>
      </c>
      <c r="H71">
        <f t="shared" si="6"/>
        <v>1068738.1103299414</v>
      </c>
      <c r="I71" s="41">
        <f t="shared" si="10"/>
        <v>0.99620446227318227</v>
      </c>
      <c r="J71">
        <f t="shared" si="8"/>
        <v>1075402.3255985097</v>
      </c>
      <c r="K71" s="34"/>
      <c r="L71">
        <f t="shared" si="11"/>
        <v>9</v>
      </c>
    </row>
    <row r="72" spans="1:12" x14ac:dyDescent="0.25">
      <c r="A72">
        <v>70</v>
      </c>
      <c r="B72" s="14">
        <v>45230</v>
      </c>
      <c r="D72" s="34"/>
      <c r="E72" s="34"/>
      <c r="G72">
        <f t="shared" si="5"/>
        <v>1.0046343536378766</v>
      </c>
      <c r="H72">
        <f t="shared" si="6"/>
        <v>1071703.6804502003</v>
      </c>
      <c r="I72" s="41">
        <f t="shared" si="10"/>
        <v>0.99620446227318227</v>
      </c>
      <c r="J72">
        <f t="shared" si="8"/>
        <v>1072583.7914272377</v>
      </c>
      <c r="K72" s="34"/>
      <c r="L72">
        <f t="shared" si="11"/>
        <v>10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1A14-A351-43FD-8DAA-F71F1DC09A43}">
  <dimension ref="A2:B9"/>
  <sheetViews>
    <sheetView workbookViewId="0">
      <selection activeCell="X29" sqref="X29"/>
    </sheetView>
  </sheetViews>
  <sheetFormatPr defaultRowHeight="15" x14ac:dyDescent="0.25"/>
  <cols>
    <col min="1" max="1" width="18.42578125" bestFit="1" customWidth="1"/>
    <col min="2" max="2" width="25.42578125" customWidth="1"/>
  </cols>
  <sheetData>
    <row r="2" spans="1:2" x14ac:dyDescent="0.25">
      <c r="A2" s="23" t="s">
        <v>30</v>
      </c>
      <c r="B2" s="23" t="s">
        <v>10</v>
      </c>
    </row>
    <row r="3" spans="1:2" x14ac:dyDescent="0.25">
      <c r="A3" t="s">
        <v>31</v>
      </c>
      <c r="B3" s="3">
        <f ca="1">MA!H7</f>
        <v>30164.6206893661</v>
      </c>
    </row>
    <row r="4" spans="1:2" x14ac:dyDescent="0.25">
      <c r="A4" t="s">
        <v>32</v>
      </c>
      <c r="B4" s="3">
        <f>simp_exp!I4</f>
        <v>26716.348283302283</v>
      </c>
    </row>
    <row r="5" spans="1:2" x14ac:dyDescent="0.25">
      <c r="A5" t="s">
        <v>33</v>
      </c>
      <c r="B5" s="3">
        <f>Holts!J4</f>
        <v>7075.6921174874124</v>
      </c>
    </row>
    <row r="6" spans="1:2" x14ac:dyDescent="0.25">
      <c r="A6" t="s">
        <v>34</v>
      </c>
      <c r="B6" s="3">
        <f>Winters!K4</f>
        <v>33105.43585222488</v>
      </c>
    </row>
    <row r="7" spans="1:2" x14ac:dyDescent="0.25">
      <c r="A7" t="s">
        <v>81</v>
      </c>
      <c r="B7" s="3">
        <f>Decomposition!$S$6</f>
        <v>19686.070448456026</v>
      </c>
    </row>
    <row r="9" spans="1:2" ht="120" x14ac:dyDescent="0.25">
      <c r="B9" s="22" t="s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MA</vt:lpstr>
      <vt:lpstr>simp_exp</vt:lpstr>
      <vt:lpstr>Holts</vt:lpstr>
      <vt:lpstr>Winters</vt:lpstr>
      <vt:lpstr>Decomposition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Ch</dc:creator>
  <cp:lastModifiedBy>Russell Ch</cp:lastModifiedBy>
  <dcterms:created xsi:type="dcterms:W3CDTF">2015-06-05T18:17:20Z</dcterms:created>
  <dcterms:modified xsi:type="dcterms:W3CDTF">2023-04-13T18:33:30Z</dcterms:modified>
</cp:coreProperties>
</file>