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IMPRINT\Analysis after finalizing velocities\versions of edited manuscript\Final documents\Supplementary files\"/>
    </mc:Choice>
  </mc:AlternateContent>
  <xr:revisionPtr revIDLastSave="0" documentId="13_ncr:1_{3310D328-3CF8-4DB8-BB4F-DD18CFEC8509}" xr6:coauthVersionLast="47" xr6:coauthVersionMax="47" xr10:uidLastSave="{00000000-0000-0000-0000-000000000000}"/>
  <bookViews>
    <workbookView xWindow="-110" yWindow="-110" windowWidth="19420" windowHeight="11020" activeTab="2" xr2:uid="{917A28E7-F40C-4F83-8C90-2BA73A5DD34E}"/>
  </bookViews>
  <sheets>
    <sheet name="Continuous system" sheetId="1" r:id="rId1"/>
    <sheet name="Intermittent System" sheetId="4" r:id="rId2"/>
    <sheet name="Final Combined data" sheetId="7" r:id="rId3"/>
  </sheets>
  <definedNames>
    <definedName name="solver_adj" localSheetId="0" hidden="1">'Continuous system'!$B$65</definedName>
    <definedName name="solver_adj" localSheetId="1" hidden="1">'Intermittent System'!$R$11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'Continuous system'!$N$63</definedName>
    <definedName name="solver_opt" localSheetId="1" hidden="1">'Intermittent System'!$AD$9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4" l="1"/>
  <c r="I49" i="1"/>
  <c r="Y131" i="4" l="1"/>
  <c r="I123" i="4"/>
  <c r="I121" i="4"/>
  <c r="Y16" i="4"/>
  <c r="Y54" i="4"/>
  <c r="Y102" i="4"/>
  <c r="Y103" i="4"/>
  <c r="Y101" i="4"/>
  <c r="I111" i="4"/>
  <c r="I87" i="4"/>
  <c r="I76" i="4"/>
  <c r="I65" i="4"/>
  <c r="I54" i="4"/>
  <c r="I41" i="4"/>
  <c r="I42" i="4"/>
  <c r="I43" i="4"/>
  <c r="I44" i="4"/>
  <c r="I45" i="4"/>
  <c r="I46" i="4"/>
  <c r="I40" i="4"/>
  <c r="Y5" i="4"/>
  <c r="Y17" i="4"/>
  <c r="Y18" i="4"/>
  <c r="Y27" i="4"/>
  <c r="Y55" i="4"/>
  <c r="Y66" i="4"/>
  <c r="Y67" i="4"/>
  <c r="Y65" i="4"/>
  <c r="Y77" i="4"/>
  <c r="Y78" i="4"/>
  <c r="Y76" i="4"/>
  <c r="Y87" i="4"/>
  <c r="Y111" i="4"/>
  <c r="Y121" i="4"/>
  <c r="I131" i="4"/>
  <c r="I112" i="4"/>
  <c r="I113" i="4"/>
  <c r="I101" i="4"/>
  <c r="I29" i="4"/>
  <c r="I30" i="4"/>
  <c r="I31" i="4"/>
  <c r="I17" i="4"/>
  <c r="I18" i="4"/>
  <c r="I19" i="4"/>
  <c r="I16" i="4"/>
  <c r="I6" i="4"/>
  <c r="I7" i="4"/>
  <c r="I8" i="4"/>
  <c r="I5" i="4"/>
  <c r="Y5" i="1"/>
  <c r="Y16" i="1"/>
  <c r="Y28" i="1"/>
  <c r="Y29" i="1"/>
  <c r="Y30" i="1"/>
  <c r="Y27" i="1"/>
  <c r="Y40" i="1"/>
  <c r="Y41" i="1"/>
  <c r="Y39" i="1"/>
  <c r="Y50" i="1"/>
  <c r="Y51" i="1"/>
  <c r="Y49" i="1"/>
  <c r="Y60" i="1"/>
  <c r="Y61" i="1"/>
  <c r="Y62" i="1"/>
  <c r="Y63" i="1"/>
  <c r="Y59" i="1"/>
  <c r="Y72" i="1"/>
  <c r="Y84" i="1"/>
  <c r="Y83" i="1"/>
  <c r="I105" i="1"/>
  <c r="I104" i="1"/>
  <c r="I95" i="1"/>
  <c r="I94" i="1"/>
  <c r="I84" i="1"/>
  <c r="I85" i="1"/>
  <c r="I86" i="1"/>
  <c r="I83" i="1"/>
  <c r="I73" i="1"/>
  <c r="I74" i="1"/>
  <c r="I72" i="1"/>
  <c r="I60" i="1"/>
  <c r="I61" i="1"/>
  <c r="I59" i="1"/>
  <c r="I50" i="1"/>
  <c r="I39" i="1"/>
  <c r="I27" i="1"/>
  <c r="I16" i="1"/>
  <c r="Y133" i="4" l="1"/>
  <c r="W133" i="4"/>
  <c r="I133" i="4"/>
  <c r="G133" i="4"/>
  <c r="Y132" i="4"/>
  <c r="W132" i="4"/>
  <c r="I132" i="4"/>
  <c r="G132" i="4"/>
  <c r="Z131" i="4"/>
  <c r="W131" i="4"/>
  <c r="J131" i="4"/>
  <c r="K131" i="4" s="1"/>
  <c r="G131" i="4"/>
  <c r="G123" i="4"/>
  <c r="Y122" i="4"/>
  <c r="W122" i="4"/>
  <c r="I122" i="4"/>
  <c r="G122" i="4"/>
  <c r="Z121" i="4"/>
  <c r="W121" i="4"/>
  <c r="J121" i="4"/>
  <c r="G121" i="4"/>
  <c r="Y113" i="4"/>
  <c r="W113" i="4"/>
  <c r="G113" i="4"/>
  <c r="Y112" i="4"/>
  <c r="W112" i="4"/>
  <c r="G112" i="4"/>
  <c r="Z111" i="4"/>
  <c r="W111" i="4"/>
  <c r="J111" i="4"/>
  <c r="G111" i="4"/>
  <c r="W103" i="4"/>
  <c r="I103" i="4"/>
  <c r="G103" i="4"/>
  <c r="W102" i="4"/>
  <c r="I102" i="4"/>
  <c r="G102" i="4"/>
  <c r="Z101" i="4"/>
  <c r="W101" i="4"/>
  <c r="J101" i="4"/>
  <c r="G101" i="4"/>
  <c r="Y92" i="4"/>
  <c r="W92" i="4"/>
  <c r="Y91" i="4"/>
  <c r="W91" i="4"/>
  <c r="Y90" i="4"/>
  <c r="W90" i="4"/>
  <c r="Y89" i="4"/>
  <c r="W89" i="4"/>
  <c r="I89" i="4"/>
  <c r="G89" i="4"/>
  <c r="Y88" i="4"/>
  <c r="W88" i="4"/>
  <c r="I88" i="4"/>
  <c r="G88" i="4"/>
  <c r="Z87" i="4"/>
  <c r="AA87" i="4" s="1"/>
  <c r="W87" i="4"/>
  <c r="J87" i="4"/>
  <c r="G87" i="4"/>
  <c r="I79" i="4"/>
  <c r="G79" i="4"/>
  <c r="W78" i="4"/>
  <c r="I78" i="4"/>
  <c r="G78" i="4"/>
  <c r="W77" i="4"/>
  <c r="I77" i="4"/>
  <c r="G77" i="4"/>
  <c r="Z76" i="4"/>
  <c r="W76" i="4"/>
  <c r="J76" i="4"/>
  <c r="K76" i="4" s="1"/>
  <c r="G76" i="4"/>
  <c r="W67" i="4"/>
  <c r="I67" i="4"/>
  <c r="G67" i="4"/>
  <c r="W66" i="4"/>
  <c r="I66" i="4"/>
  <c r="G66" i="4"/>
  <c r="Z65" i="4"/>
  <c r="W65" i="4"/>
  <c r="J65" i="4"/>
  <c r="G65" i="4"/>
  <c r="Y56" i="4"/>
  <c r="W56" i="4"/>
  <c r="I56" i="4"/>
  <c r="G56" i="4"/>
  <c r="W55" i="4"/>
  <c r="I55" i="4"/>
  <c r="G55" i="4"/>
  <c r="Z54" i="4"/>
  <c r="W54" i="4"/>
  <c r="J54" i="4"/>
  <c r="G54" i="4"/>
  <c r="G46" i="4"/>
  <c r="G45" i="4"/>
  <c r="Y44" i="4"/>
  <c r="W44" i="4"/>
  <c r="G44" i="4"/>
  <c r="Y43" i="4"/>
  <c r="W43" i="4"/>
  <c r="G43" i="4"/>
  <c r="Y42" i="4"/>
  <c r="W42" i="4"/>
  <c r="G42" i="4"/>
  <c r="Y41" i="4"/>
  <c r="W41" i="4"/>
  <c r="G41" i="4"/>
  <c r="Y40" i="4"/>
  <c r="Z40" i="4" s="1"/>
  <c r="W40" i="4"/>
  <c r="J40" i="4"/>
  <c r="G40" i="4"/>
  <c r="Y31" i="4"/>
  <c r="W31" i="4"/>
  <c r="Y30" i="4"/>
  <c r="W30" i="4"/>
  <c r="Y29" i="4"/>
  <c r="W29" i="4"/>
  <c r="Y28" i="4"/>
  <c r="W28" i="4"/>
  <c r="J28" i="4"/>
  <c r="K28" i="4" s="1"/>
  <c r="L28" i="4" s="1"/>
  <c r="M28" i="4" s="1"/>
  <c r="N28" i="4" s="1"/>
  <c r="Z27" i="4"/>
  <c r="W27" i="4"/>
  <c r="Z16" i="4"/>
  <c r="J16" i="4"/>
  <c r="J17" i="4" s="1"/>
  <c r="G8" i="4"/>
  <c r="Y7" i="4"/>
  <c r="W7" i="4"/>
  <c r="G7" i="4"/>
  <c r="Y6" i="4"/>
  <c r="W6" i="4"/>
  <c r="G6" i="4"/>
  <c r="Z5" i="4"/>
  <c r="W5" i="4"/>
  <c r="J5" i="4"/>
  <c r="G5" i="4"/>
  <c r="J132" i="4" l="1"/>
  <c r="J133" i="4" s="1"/>
  <c r="K133" i="4" s="1"/>
  <c r="L133" i="4" s="1"/>
  <c r="M133" i="4" s="1"/>
  <c r="N133" i="4" s="1"/>
  <c r="J77" i="4"/>
  <c r="K77" i="4" s="1"/>
  <c r="L77" i="4" s="1"/>
  <c r="M77" i="4" s="1"/>
  <c r="N77" i="4" s="1"/>
  <c r="J29" i="4"/>
  <c r="K29" i="4" s="1"/>
  <c r="L29" i="4" s="1"/>
  <c r="M29" i="4" s="1"/>
  <c r="N29" i="4" s="1"/>
  <c r="Z41" i="4"/>
  <c r="AA40" i="4"/>
  <c r="AB40" i="4" s="1"/>
  <c r="AC40" i="4" s="1"/>
  <c r="AD40" i="4" s="1"/>
  <c r="AA16" i="4"/>
  <c r="AB16" i="4" s="1"/>
  <c r="AC16" i="4" s="1"/>
  <c r="AD16" i="4" s="1"/>
  <c r="Z17" i="4"/>
  <c r="K40" i="4"/>
  <c r="L40" i="4" s="1"/>
  <c r="M40" i="4" s="1"/>
  <c r="N40" i="4" s="1"/>
  <c r="J41" i="4"/>
  <c r="Z6" i="4"/>
  <c r="AA6" i="4" s="1"/>
  <c r="AA5" i="4"/>
  <c r="AB5" i="4" s="1"/>
  <c r="AC5" i="4" s="1"/>
  <c r="AD5" i="4" s="1"/>
  <c r="J18" i="4"/>
  <c r="K17" i="4"/>
  <c r="L17" i="4" s="1"/>
  <c r="M17" i="4" s="1"/>
  <c r="N17" i="4" s="1"/>
  <c r="Z28" i="4"/>
  <c r="AA27" i="4"/>
  <c r="AB27" i="4" s="1"/>
  <c r="AC27" i="4" s="1"/>
  <c r="AD27" i="4" s="1"/>
  <c r="K5" i="4"/>
  <c r="L5" i="4" s="1"/>
  <c r="M5" i="4" s="1"/>
  <c r="N5" i="4" s="1"/>
  <c r="J6" i="4"/>
  <c r="AB6" i="4"/>
  <c r="AC6" i="4" s="1"/>
  <c r="AD6" i="4" s="1"/>
  <c r="K16" i="4"/>
  <c r="L16" i="4" s="1"/>
  <c r="M16" i="4" s="1"/>
  <c r="N16" i="4" s="1"/>
  <c r="J102" i="4"/>
  <c r="K101" i="4"/>
  <c r="Z102" i="4"/>
  <c r="AA101" i="4"/>
  <c r="AB101" i="4" s="1"/>
  <c r="AC101" i="4" s="1"/>
  <c r="AD101" i="4" s="1"/>
  <c r="J112" i="4"/>
  <c r="K111" i="4"/>
  <c r="L111" i="4" s="1"/>
  <c r="M111" i="4" s="1"/>
  <c r="N111" i="4" s="1"/>
  <c r="Z112" i="4"/>
  <c r="AA111" i="4"/>
  <c r="AB111" i="4" s="1"/>
  <c r="AC111" i="4" s="1"/>
  <c r="AD111" i="4" s="1"/>
  <c r="J122" i="4"/>
  <c r="K121" i="4"/>
  <c r="Z122" i="4"/>
  <c r="AA122" i="4" s="1"/>
  <c r="AB122" i="4" s="1"/>
  <c r="AC122" i="4" s="1"/>
  <c r="AD122" i="4" s="1"/>
  <c r="AA121" i="4"/>
  <c r="AB121" i="4" s="1"/>
  <c r="AC121" i="4" s="1"/>
  <c r="AD121" i="4" s="1"/>
  <c r="Z132" i="4"/>
  <c r="AA131" i="4"/>
  <c r="AB131" i="4" s="1"/>
  <c r="AC131" i="4" s="1"/>
  <c r="AD131" i="4" s="1"/>
  <c r="K132" i="4"/>
  <c r="L132" i="4" s="1"/>
  <c r="M132" i="4" s="1"/>
  <c r="N132" i="4" s="1"/>
  <c r="J88" i="4"/>
  <c r="K87" i="4"/>
  <c r="L87" i="4" s="1"/>
  <c r="M87" i="4" s="1"/>
  <c r="N87" i="4" s="1"/>
  <c r="J55" i="4"/>
  <c r="K54" i="4"/>
  <c r="L54" i="4" s="1"/>
  <c r="M54" i="4" s="1"/>
  <c r="N54" i="4" s="1"/>
  <c r="Z55" i="4"/>
  <c r="AA54" i="4"/>
  <c r="AB54" i="4" s="1"/>
  <c r="AC54" i="4" s="1"/>
  <c r="AD54" i="4" s="1"/>
  <c r="J66" i="4"/>
  <c r="K65" i="4"/>
  <c r="L65" i="4" s="1"/>
  <c r="M65" i="4" s="1"/>
  <c r="N65" i="4" s="1"/>
  <c r="Z66" i="4"/>
  <c r="AA65" i="4"/>
  <c r="AB65" i="4" s="1"/>
  <c r="AC65" i="4" s="1"/>
  <c r="AD65" i="4" s="1"/>
  <c r="Z77" i="4"/>
  <c r="AA76" i="4"/>
  <c r="AB76" i="4" s="1"/>
  <c r="AC76" i="4" s="1"/>
  <c r="AD76" i="4" s="1"/>
  <c r="Z88" i="4"/>
  <c r="L131" i="4"/>
  <c r="M131" i="4" s="1"/>
  <c r="N131" i="4" s="1"/>
  <c r="AB87" i="4"/>
  <c r="AC87" i="4" s="1"/>
  <c r="AD87" i="4" s="1"/>
  <c r="L76" i="4"/>
  <c r="M76" i="4" s="1"/>
  <c r="N76" i="4" s="1"/>
  <c r="L101" i="4"/>
  <c r="M101" i="4" s="1"/>
  <c r="N101" i="4" s="1"/>
  <c r="I107" i="1"/>
  <c r="G107" i="1"/>
  <c r="I106" i="1"/>
  <c r="G106" i="1"/>
  <c r="G105" i="1"/>
  <c r="J104" i="1"/>
  <c r="K104" i="1" s="1"/>
  <c r="G104" i="1"/>
  <c r="L104" i="1" s="1"/>
  <c r="M104" i="1" s="1"/>
  <c r="N104" i="1" s="1"/>
  <c r="Y95" i="1"/>
  <c r="W95" i="1"/>
  <c r="G95" i="1"/>
  <c r="Y94" i="1"/>
  <c r="Z94" i="1" s="1"/>
  <c r="W94" i="1"/>
  <c r="J94" i="1"/>
  <c r="G94" i="1"/>
  <c r="G86" i="1"/>
  <c r="Y85" i="1"/>
  <c r="W85" i="1"/>
  <c r="G85" i="1"/>
  <c r="W84" i="1"/>
  <c r="G84" i="1"/>
  <c r="Z83" i="1"/>
  <c r="Z84" i="1" s="1"/>
  <c r="AA84" i="1" s="1"/>
  <c r="W83" i="1"/>
  <c r="J83" i="1"/>
  <c r="G83" i="1"/>
  <c r="Y74" i="1"/>
  <c r="W74" i="1"/>
  <c r="G74" i="1"/>
  <c r="Y73" i="1"/>
  <c r="W73" i="1"/>
  <c r="G73" i="1"/>
  <c r="Z72" i="1"/>
  <c r="W72" i="1"/>
  <c r="J72" i="1"/>
  <c r="G72" i="1"/>
  <c r="W63" i="1"/>
  <c r="W62" i="1"/>
  <c r="W61" i="1"/>
  <c r="G61" i="1"/>
  <c r="W60" i="1"/>
  <c r="G60" i="1"/>
  <c r="Z59" i="1"/>
  <c r="AA59" i="1" s="1"/>
  <c r="W59" i="1"/>
  <c r="J59" i="1"/>
  <c r="K59" i="1" s="1"/>
  <c r="G59" i="1"/>
  <c r="W51" i="1"/>
  <c r="W50" i="1"/>
  <c r="J50" i="1"/>
  <c r="K50" i="1" s="1"/>
  <c r="G50" i="1"/>
  <c r="Z49" i="1"/>
  <c r="W49" i="1"/>
  <c r="K49" i="1"/>
  <c r="G49" i="1"/>
  <c r="W41" i="1"/>
  <c r="I41" i="1"/>
  <c r="G41" i="1"/>
  <c r="Z40" i="1"/>
  <c r="W40" i="1"/>
  <c r="I40" i="1"/>
  <c r="G40" i="1"/>
  <c r="AA39" i="1"/>
  <c r="Z39" i="1"/>
  <c r="W39" i="1"/>
  <c r="J39" i="1"/>
  <c r="K39" i="1" s="1"/>
  <c r="G39" i="1"/>
  <c r="W30" i="1"/>
  <c r="I30" i="1"/>
  <c r="G30" i="1"/>
  <c r="W29" i="1"/>
  <c r="I29" i="1"/>
  <c r="G29" i="1"/>
  <c r="Z28" i="1"/>
  <c r="W28" i="1"/>
  <c r="I28" i="1"/>
  <c r="G28" i="1"/>
  <c r="Z27" i="1"/>
  <c r="AA27" i="1" s="1"/>
  <c r="W27" i="1"/>
  <c r="J27" i="1"/>
  <c r="J28" i="1" s="1"/>
  <c r="G27" i="1"/>
  <c r="I19" i="1"/>
  <c r="G19" i="1"/>
  <c r="Y18" i="1"/>
  <c r="W18" i="1"/>
  <c r="I18" i="1"/>
  <c r="G18" i="1"/>
  <c r="Y17" i="1"/>
  <c r="W17" i="1"/>
  <c r="I17" i="1"/>
  <c r="G17" i="1"/>
  <c r="Z16" i="1"/>
  <c r="Z17" i="1" s="1"/>
  <c r="AA17" i="1" s="1"/>
  <c r="W16" i="1"/>
  <c r="J16" i="1"/>
  <c r="K16" i="1" s="1"/>
  <c r="G16" i="1"/>
  <c r="Y7" i="1"/>
  <c r="W7" i="1"/>
  <c r="I7" i="1"/>
  <c r="G7" i="1"/>
  <c r="Y6" i="1"/>
  <c r="W6" i="1"/>
  <c r="I6" i="1"/>
  <c r="G6" i="1"/>
  <c r="Z5" i="1"/>
  <c r="Z6" i="1" s="1"/>
  <c r="Z7" i="1" s="1"/>
  <c r="AA7" i="1" s="1"/>
  <c r="W5" i="1"/>
  <c r="I5" i="1"/>
  <c r="J5" i="1" s="1"/>
  <c r="K5" i="1" s="1"/>
  <c r="G5" i="1"/>
  <c r="L121" i="4" l="1"/>
  <c r="M121" i="4" s="1"/>
  <c r="N121" i="4" s="1"/>
  <c r="J30" i="4"/>
  <c r="K30" i="4" s="1"/>
  <c r="L30" i="4" s="1"/>
  <c r="M30" i="4" s="1"/>
  <c r="N30" i="4" s="1"/>
  <c r="Z73" i="1"/>
  <c r="AA73" i="1" s="1"/>
  <c r="AA72" i="1"/>
  <c r="AB72" i="1" s="1"/>
  <c r="AC72" i="1" s="1"/>
  <c r="AD72" i="1" s="1"/>
  <c r="AB27" i="1"/>
  <c r="AC27" i="1" s="1"/>
  <c r="AD27" i="1" s="1"/>
  <c r="L49" i="1"/>
  <c r="M49" i="1" s="1"/>
  <c r="N49" i="1" s="1"/>
  <c r="AB73" i="1"/>
  <c r="AC73" i="1" s="1"/>
  <c r="AD73" i="1" s="1"/>
  <c r="Z95" i="1"/>
  <c r="AA95" i="1" s="1"/>
  <c r="AB7" i="1"/>
  <c r="AC7" i="1" s="1"/>
  <c r="AD7" i="1" s="1"/>
  <c r="AB84" i="1"/>
  <c r="AC84" i="1" s="1"/>
  <c r="AD84" i="1" s="1"/>
  <c r="J60" i="1"/>
  <c r="K60" i="1" s="1"/>
  <c r="L60" i="1" s="1"/>
  <c r="M60" i="1" s="1"/>
  <c r="N60" i="1" s="1"/>
  <c r="L50" i="1"/>
  <c r="M50" i="1" s="1"/>
  <c r="N50" i="1" s="1"/>
  <c r="J78" i="4"/>
  <c r="Z18" i="1"/>
  <c r="AA18" i="1" s="1"/>
  <c r="AB18" i="1" s="1"/>
  <c r="AC18" i="1" s="1"/>
  <c r="AD18" i="1" s="1"/>
  <c r="AA16" i="1"/>
  <c r="AB16" i="1" s="1"/>
  <c r="AC16" i="1" s="1"/>
  <c r="AD16" i="1" s="1"/>
  <c r="AA5" i="1"/>
  <c r="AB5" i="1" s="1"/>
  <c r="AC5" i="1" s="1"/>
  <c r="AD5" i="1" s="1"/>
  <c r="AA6" i="1"/>
  <c r="AB6" i="1" s="1"/>
  <c r="AC6" i="1" s="1"/>
  <c r="AD6" i="1" s="1"/>
  <c r="K27" i="1"/>
  <c r="L27" i="1" s="1"/>
  <c r="M27" i="1" s="1"/>
  <c r="N27" i="1" s="1"/>
  <c r="J17" i="1"/>
  <c r="J18" i="1" s="1"/>
  <c r="J6" i="1"/>
  <c r="K6" i="1" s="1"/>
  <c r="L6" i="1" s="1"/>
  <c r="M6" i="1" s="1"/>
  <c r="N6" i="1" s="1"/>
  <c r="N134" i="4"/>
  <c r="AA102" i="4"/>
  <c r="AB102" i="4" s="1"/>
  <c r="AC102" i="4" s="1"/>
  <c r="AD102" i="4" s="1"/>
  <c r="Z103" i="4"/>
  <c r="AA103" i="4" s="1"/>
  <c r="AB103" i="4" s="1"/>
  <c r="AC103" i="4" s="1"/>
  <c r="AD103" i="4" s="1"/>
  <c r="Z7" i="4"/>
  <c r="AA7" i="4" s="1"/>
  <c r="AB7" i="4" s="1"/>
  <c r="AC7" i="4" s="1"/>
  <c r="AD7" i="4" s="1"/>
  <c r="AD9" i="4" s="1"/>
  <c r="AD123" i="4"/>
  <c r="K88" i="4"/>
  <c r="L88" i="4" s="1"/>
  <c r="M88" i="4" s="1"/>
  <c r="N88" i="4" s="1"/>
  <c r="J89" i="4"/>
  <c r="K89" i="4" s="1"/>
  <c r="L89" i="4" s="1"/>
  <c r="M89" i="4" s="1"/>
  <c r="N89" i="4" s="1"/>
  <c r="Z133" i="4"/>
  <c r="AA133" i="4" s="1"/>
  <c r="AB133" i="4" s="1"/>
  <c r="AC133" i="4" s="1"/>
  <c r="AD133" i="4" s="1"/>
  <c r="AA132" i="4"/>
  <c r="AB132" i="4" s="1"/>
  <c r="AC132" i="4" s="1"/>
  <c r="AD132" i="4" s="1"/>
  <c r="J123" i="4"/>
  <c r="K123" i="4" s="1"/>
  <c r="L123" i="4" s="1"/>
  <c r="M123" i="4" s="1"/>
  <c r="N123" i="4" s="1"/>
  <c r="K122" i="4"/>
  <c r="L122" i="4" s="1"/>
  <c r="M122" i="4" s="1"/>
  <c r="N122" i="4" s="1"/>
  <c r="J113" i="4"/>
  <c r="K113" i="4" s="1"/>
  <c r="L113" i="4" s="1"/>
  <c r="M113" i="4" s="1"/>
  <c r="N113" i="4" s="1"/>
  <c r="K112" i="4"/>
  <c r="L112" i="4" s="1"/>
  <c r="M112" i="4" s="1"/>
  <c r="N112" i="4" s="1"/>
  <c r="J103" i="4"/>
  <c r="K103" i="4" s="1"/>
  <c r="L103" i="4" s="1"/>
  <c r="M103" i="4" s="1"/>
  <c r="N103" i="4" s="1"/>
  <c r="K102" i="4"/>
  <c r="L102" i="4" s="1"/>
  <c r="M102" i="4" s="1"/>
  <c r="N102" i="4" s="1"/>
  <c r="J19" i="4"/>
  <c r="K19" i="4" s="1"/>
  <c r="L19" i="4" s="1"/>
  <c r="M19" i="4" s="1"/>
  <c r="N19" i="4" s="1"/>
  <c r="K18" i="4"/>
  <c r="L18" i="4" s="1"/>
  <c r="M18" i="4" s="1"/>
  <c r="N18" i="4" s="1"/>
  <c r="Z42" i="4"/>
  <c r="AA41" i="4"/>
  <c r="AB41" i="4" s="1"/>
  <c r="AC41" i="4" s="1"/>
  <c r="AD41" i="4" s="1"/>
  <c r="Z89" i="4"/>
  <c r="AA88" i="4"/>
  <c r="AB88" i="4" s="1"/>
  <c r="AC88" i="4" s="1"/>
  <c r="AD88" i="4" s="1"/>
  <c r="AA112" i="4"/>
  <c r="AB112" i="4" s="1"/>
  <c r="AC112" i="4" s="1"/>
  <c r="AD112" i="4" s="1"/>
  <c r="Z113" i="4"/>
  <c r="AA113" i="4" s="1"/>
  <c r="AB113" i="4" s="1"/>
  <c r="AC113" i="4" s="1"/>
  <c r="AD113" i="4" s="1"/>
  <c r="Z29" i="4"/>
  <c r="AA28" i="4"/>
  <c r="AB28" i="4" s="1"/>
  <c r="AC28" i="4" s="1"/>
  <c r="AD28" i="4" s="1"/>
  <c r="AA66" i="4"/>
  <c r="AB66" i="4" s="1"/>
  <c r="AC66" i="4" s="1"/>
  <c r="AD66" i="4" s="1"/>
  <c r="Z67" i="4"/>
  <c r="AA67" i="4" s="1"/>
  <c r="AB67" i="4" s="1"/>
  <c r="AC67" i="4" s="1"/>
  <c r="AD67" i="4" s="1"/>
  <c r="AA55" i="4"/>
  <c r="AB55" i="4" s="1"/>
  <c r="AC55" i="4" s="1"/>
  <c r="AD55" i="4" s="1"/>
  <c r="Z56" i="4"/>
  <c r="AA56" i="4" s="1"/>
  <c r="AB56" i="4" s="1"/>
  <c r="AC56" i="4" s="1"/>
  <c r="AD56" i="4" s="1"/>
  <c r="J7" i="4"/>
  <c r="K6" i="4"/>
  <c r="L6" i="4" s="1"/>
  <c r="M6" i="4" s="1"/>
  <c r="N6" i="4" s="1"/>
  <c r="AA17" i="4"/>
  <c r="AB17" i="4" s="1"/>
  <c r="AC17" i="4" s="1"/>
  <c r="AD17" i="4" s="1"/>
  <c r="Z18" i="4"/>
  <c r="AA18" i="4" s="1"/>
  <c r="AB18" i="4" s="1"/>
  <c r="AC18" i="4" s="1"/>
  <c r="AD18" i="4" s="1"/>
  <c r="AA77" i="4"/>
  <c r="AB77" i="4" s="1"/>
  <c r="AC77" i="4" s="1"/>
  <c r="AD77" i="4" s="1"/>
  <c r="Z78" i="4"/>
  <c r="AA78" i="4" s="1"/>
  <c r="AB78" i="4" s="1"/>
  <c r="AC78" i="4" s="1"/>
  <c r="AD78" i="4" s="1"/>
  <c r="J67" i="4"/>
  <c r="K67" i="4" s="1"/>
  <c r="L67" i="4" s="1"/>
  <c r="M67" i="4" s="1"/>
  <c r="N67" i="4" s="1"/>
  <c r="K66" i="4"/>
  <c r="L66" i="4" s="1"/>
  <c r="M66" i="4" s="1"/>
  <c r="N66" i="4" s="1"/>
  <c r="J56" i="4"/>
  <c r="K56" i="4" s="1"/>
  <c r="L56" i="4" s="1"/>
  <c r="M56" i="4" s="1"/>
  <c r="N56" i="4" s="1"/>
  <c r="K55" i="4"/>
  <c r="L55" i="4" s="1"/>
  <c r="M55" i="4" s="1"/>
  <c r="N55" i="4" s="1"/>
  <c r="J42" i="4"/>
  <c r="K41" i="4"/>
  <c r="L41" i="4" s="1"/>
  <c r="M41" i="4" s="1"/>
  <c r="N41" i="4" s="1"/>
  <c r="K17" i="1"/>
  <c r="L17" i="1" s="1"/>
  <c r="M17" i="1" s="1"/>
  <c r="N17" i="1" s="1"/>
  <c r="L5" i="1"/>
  <c r="M5" i="1" s="1"/>
  <c r="N5" i="1" s="1"/>
  <c r="L16" i="1"/>
  <c r="M16" i="1" s="1"/>
  <c r="N16" i="1" s="1"/>
  <c r="Z29" i="1"/>
  <c r="AA28" i="1"/>
  <c r="AB28" i="1" s="1"/>
  <c r="AC28" i="1" s="1"/>
  <c r="AD28" i="1" s="1"/>
  <c r="Z41" i="1"/>
  <c r="AA41" i="1" s="1"/>
  <c r="AB41" i="1" s="1"/>
  <c r="AC41" i="1" s="1"/>
  <c r="AD41" i="1" s="1"/>
  <c r="AA40" i="1"/>
  <c r="AB40" i="1" s="1"/>
  <c r="AC40" i="1" s="1"/>
  <c r="AD40" i="1" s="1"/>
  <c r="J29" i="1"/>
  <c r="K28" i="1"/>
  <c r="L28" i="1" s="1"/>
  <c r="M28" i="1" s="1"/>
  <c r="N28" i="1" s="1"/>
  <c r="J73" i="1"/>
  <c r="K72" i="1"/>
  <c r="L72" i="1" s="1"/>
  <c r="M72" i="1" s="1"/>
  <c r="N72" i="1" s="1"/>
  <c r="J84" i="1"/>
  <c r="K83" i="1"/>
  <c r="L83" i="1" s="1"/>
  <c r="M83" i="1" s="1"/>
  <c r="N83" i="1" s="1"/>
  <c r="J61" i="1"/>
  <c r="K61" i="1" s="1"/>
  <c r="L61" i="1" s="1"/>
  <c r="M61" i="1" s="1"/>
  <c r="N61" i="1" s="1"/>
  <c r="Z50" i="1"/>
  <c r="AA49" i="1"/>
  <c r="AB49" i="1" s="1"/>
  <c r="AC49" i="1" s="1"/>
  <c r="AD49" i="1" s="1"/>
  <c r="AB59" i="1"/>
  <c r="AC59" i="1" s="1"/>
  <c r="AD59" i="1" s="1"/>
  <c r="AA83" i="1"/>
  <c r="AB83" i="1" s="1"/>
  <c r="AC83" i="1" s="1"/>
  <c r="AD83" i="1" s="1"/>
  <c r="J95" i="1"/>
  <c r="K95" i="1" s="1"/>
  <c r="L95" i="1" s="1"/>
  <c r="M95" i="1" s="1"/>
  <c r="N95" i="1" s="1"/>
  <c r="J105" i="1"/>
  <c r="AB17" i="1"/>
  <c r="AC17" i="1" s="1"/>
  <c r="AD17" i="1" s="1"/>
  <c r="AB39" i="1"/>
  <c r="AC39" i="1" s="1"/>
  <c r="AD39" i="1" s="1"/>
  <c r="Z85" i="1"/>
  <c r="AA85" i="1" s="1"/>
  <c r="AB85" i="1" s="1"/>
  <c r="AC85" i="1" s="1"/>
  <c r="AD85" i="1" s="1"/>
  <c r="K94" i="1"/>
  <c r="L94" i="1" s="1"/>
  <c r="M94" i="1" s="1"/>
  <c r="N94" i="1" s="1"/>
  <c r="AA94" i="1"/>
  <c r="AB94" i="1" s="1"/>
  <c r="AC94" i="1" s="1"/>
  <c r="AD94" i="1" s="1"/>
  <c r="AB95" i="1"/>
  <c r="AC95" i="1" s="1"/>
  <c r="AD95" i="1" s="1"/>
  <c r="J40" i="1"/>
  <c r="L59" i="1"/>
  <c r="M59" i="1" s="1"/>
  <c r="N59" i="1" s="1"/>
  <c r="Z60" i="1"/>
  <c r="AA60" i="1" s="1"/>
  <c r="AB60" i="1" s="1"/>
  <c r="AC60" i="1" s="1"/>
  <c r="AD60" i="1" s="1"/>
  <c r="L39" i="1"/>
  <c r="M39" i="1" s="1"/>
  <c r="N39" i="1" s="1"/>
  <c r="J31" i="4" l="1"/>
  <c r="K31" i="4" s="1"/>
  <c r="L31" i="4" s="1"/>
  <c r="M31" i="4" s="1"/>
  <c r="N31" i="4" s="1"/>
  <c r="N33" i="4" s="1"/>
  <c r="Z74" i="1"/>
  <c r="AA74" i="1" s="1"/>
  <c r="AB74" i="1" s="1"/>
  <c r="AC74" i="1" s="1"/>
  <c r="AD74" i="1" s="1"/>
  <c r="N51" i="1"/>
  <c r="AD75" i="1"/>
  <c r="AD96" i="1"/>
  <c r="Z61" i="1"/>
  <c r="AA61" i="1" s="1"/>
  <c r="AB61" i="1" s="1"/>
  <c r="AC61" i="1" s="1"/>
  <c r="AD61" i="1" s="1"/>
  <c r="N57" i="4"/>
  <c r="AD79" i="4"/>
  <c r="AD104" i="4"/>
  <c r="AD114" i="4"/>
  <c r="AD134" i="4"/>
  <c r="N124" i="4"/>
  <c r="AD19" i="4"/>
  <c r="AD68" i="4"/>
  <c r="N114" i="4"/>
  <c r="N20" i="4"/>
  <c r="AD9" i="1"/>
  <c r="AD19" i="1"/>
  <c r="N90" i="4"/>
  <c r="K78" i="4"/>
  <c r="L78" i="4" s="1"/>
  <c r="M78" i="4" s="1"/>
  <c r="N78" i="4" s="1"/>
  <c r="N80" i="4" s="1"/>
  <c r="J79" i="4"/>
  <c r="K79" i="4" s="1"/>
  <c r="L79" i="4" s="1"/>
  <c r="M79" i="4" s="1"/>
  <c r="N79" i="4" s="1"/>
  <c r="N68" i="4"/>
  <c r="J7" i="1"/>
  <c r="K7" i="1" s="1"/>
  <c r="L7" i="1" s="1"/>
  <c r="M7" i="1" s="1"/>
  <c r="N7" i="1" s="1"/>
  <c r="N8" i="1" s="1"/>
  <c r="N104" i="4"/>
  <c r="AD57" i="4"/>
  <c r="Z90" i="4"/>
  <c r="AA89" i="4"/>
  <c r="AB89" i="4" s="1"/>
  <c r="AC89" i="4" s="1"/>
  <c r="AD89" i="4" s="1"/>
  <c r="AA42" i="4"/>
  <c r="AB42" i="4" s="1"/>
  <c r="AC42" i="4" s="1"/>
  <c r="AD42" i="4" s="1"/>
  <c r="Z43" i="4"/>
  <c r="K7" i="4"/>
  <c r="L7" i="4" s="1"/>
  <c r="M7" i="4" s="1"/>
  <c r="N7" i="4" s="1"/>
  <c r="J8" i="4"/>
  <c r="K8" i="4" s="1"/>
  <c r="L8" i="4" s="1"/>
  <c r="M8" i="4" s="1"/>
  <c r="N8" i="4" s="1"/>
  <c r="Z30" i="4"/>
  <c r="AA29" i="4"/>
  <c r="AB29" i="4" s="1"/>
  <c r="AC29" i="4" s="1"/>
  <c r="AD29" i="4" s="1"/>
  <c r="J43" i="4"/>
  <c r="K42" i="4"/>
  <c r="L42" i="4" s="1"/>
  <c r="M42" i="4" s="1"/>
  <c r="N42" i="4" s="1"/>
  <c r="J74" i="1"/>
  <c r="K74" i="1" s="1"/>
  <c r="L74" i="1" s="1"/>
  <c r="M74" i="1" s="1"/>
  <c r="N74" i="1" s="1"/>
  <c r="K73" i="1"/>
  <c r="L73" i="1" s="1"/>
  <c r="M73" i="1" s="1"/>
  <c r="N73" i="1" s="1"/>
  <c r="K40" i="1"/>
  <c r="L40" i="1" s="1"/>
  <c r="M40" i="1" s="1"/>
  <c r="N40" i="1" s="1"/>
  <c r="J41" i="1"/>
  <c r="K41" i="1" s="1"/>
  <c r="L41" i="1" s="1"/>
  <c r="M41" i="1" s="1"/>
  <c r="N41" i="1" s="1"/>
  <c r="AD42" i="1"/>
  <c r="N63" i="1"/>
  <c r="J85" i="1"/>
  <c r="K84" i="1"/>
  <c r="L84" i="1" s="1"/>
  <c r="M84" i="1" s="1"/>
  <c r="N84" i="1" s="1"/>
  <c r="Z30" i="1"/>
  <c r="AA30" i="1" s="1"/>
  <c r="AB30" i="1" s="1"/>
  <c r="AC30" i="1" s="1"/>
  <c r="AD30" i="1" s="1"/>
  <c r="AA29" i="1"/>
  <c r="AB29" i="1" s="1"/>
  <c r="AC29" i="1" s="1"/>
  <c r="AD29" i="1" s="1"/>
  <c r="K18" i="1"/>
  <c r="L18" i="1" s="1"/>
  <c r="M18" i="1" s="1"/>
  <c r="N18" i="1" s="1"/>
  <c r="J19" i="1"/>
  <c r="K19" i="1" s="1"/>
  <c r="L19" i="1" s="1"/>
  <c r="M19" i="1" s="1"/>
  <c r="N19" i="1" s="1"/>
  <c r="J106" i="1"/>
  <c r="K105" i="1"/>
  <c r="L105" i="1" s="1"/>
  <c r="M105" i="1" s="1"/>
  <c r="N105" i="1" s="1"/>
  <c r="AD86" i="1"/>
  <c r="Z51" i="1"/>
  <c r="AA51" i="1" s="1"/>
  <c r="AB51" i="1" s="1"/>
  <c r="AC51" i="1" s="1"/>
  <c r="AD51" i="1" s="1"/>
  <c r="AA50" i="1"/>
  <c r="AB50" i="1" s="1"/>
  <c r="AC50" i="1" s="1"/>
  <c r="AD50" i="1" s="1"/>
  <c r="K29" i="1"/>
  <c r="L29" i="1" s="1"/>
  <c r="M29" i="1" s="1"/>
  <c r="N29" i="1" s="1"/>
  <c r="J30" i="1"/>
  <c r="K30" i="1" s="1"/>
  <c r="L30" i="1" s="1"/>
  <c r="M30" i="1" s="1"/>
  <c r="N30" i="1" s="1"/>
  <c r="Z62" i="1" l="1"/>
  <c r="Z63" i="1" s="1"/>
  <c r="AA63" i="1" s="1"/>
  <c r="AB63" i="1" s="1"/>
  <c r="AC63" i="1" s="1"/>
  <c r="AD63" i="1" s="1"/>
  <c r="N75" i="1"/>
  <c r="N9" i="4"/>
  <c r="AD52" i="1"/>
  <c r="N42" i="1"/>
  <c r="N31" i="1"/>
  <c r="N20" i="1"/>
  <c r="AD31" i="1"/>
  <c r="J44" i="4"/>
  <c r="K43" i="4"/>
  <c r="L43" i="4" s="1"/>
  <c r="M43" i="4" s="1"/>
  <c r="N43" i="4" s="1"/>
  <c r="Z91" i="4"/>
  <c r="AA90" i="4"/>
  <c r="AB90" i="4" s="1"/>
  <c r="AC90" i="4" s="1"/>
  <c r="AD90" i="4" s="1"/>
  <c r="Z44" i="4"/>
  <c r="AA44" i="4" s="1"/>
  <c r="AB44" i="4" s="1"/>
  <c r="AC44" i="4" s="1"/>
  <c r="AD44" i="4" s="1"/>
  <c r="AA43" i="4"/>
  <c r="AB43" i="4" s="1"/>
  <c r="AC43" i="4" s="1"/>
  <c r="AD43" i="4" s="1"/>
  <c r="AA30" i="4"/>
  <c r="AB30" i="4" s="1"/>
  <c r="AC30" i="4" s="1"/>
  <c r="AD30" i="4" s="1"/>
  <c r="Z31" i="4"/>
  <c r="AA31" i="4" s="1"/>
  <c r="AB31" i="4" s="1"/>
  <c r="AC31" i="4" s="1"/>
  <c r="AD31" i="4" s="1"/>
  <c r="AD32" i="4" s="1"/>
  <c r="J86" i="1"/>
  <c r="K86" i="1" s="1"/>
  <c r="L86" i="1" s="1"/>
  <c r="M86" i="1" s="1"/>
  <c r="N86" i="1" s="1"/>
  <c r="K85" i="1"/>
  <c r="L85" i="1" s="1"/>
  <c r="M85" i="1" s="1"/>
  <c r="N85" i="1" s="1"/>
  <c r="AA62" i="1"/>
  <c r="AB62" i="1" s="1"/>
  <c r="AC62" i="1" s="1"/>
  <c r="AD62" i="1" s="1"/>
  <c r="J107" i="1"/>
  <c r="K107" i="1" s="1"/>
  <c r="L107" i="1" s="1"/>
  <c r="M107" i="1" s="1"/>
  <c r="N107" i="1" s="1"/>
  <c r="K106" i="1"/>
  <c r="L106" i="1" s="1"/>
  <c r="M106" i="1" s="1"/>
  <c r="N106" i="1" s="1"/>
  <c r="AD45" i="4" l="1"/>
  <c r="AD64" i="1"/>
  <c r="N108" i="1"/>
  <c r="N87" i="1"/>
  <c r="J45" i="4"/>
  <c r="K44" i="4"/>
  <c r="L44" i="4" s="1"/>
  <c r="M44" i="4" s="1"/>
  <c r="N44" i="4" s="1"/>
  <c r="AA91" i="4"/>
  <c r="AB91" i="4" s="1"/>
  <c r="AC91" i="4" s="1"/>
  <c r="AD91" i="4" s="1"/>
  <c r="Z92" i="4"/>
  <c r="AA92" i="4" s="1"/>
  <c r="AB92" i="4" s="1"/>
  <c r="AC92" i="4" s="1"/>
  <c r="AD92" i="4" s="1"/>
  <c r="AD93" i="4" l="1"/>
  <c r="K45" i="4"/>
  <c r="L45" i="4" s="1"/>
  <c r="M45" i="4" s="1"/>
  <c r="N45" i="4" s="1"/>
  <c r="J46" i="4"/>
  <c r="K46" i="4" s="1"/>
  <c r="L46" i="4" s="1"/>
  <c r="M46" i="4" s="1"/>
  <c r="N46" i="4" s="1"/>
  <c r="N47" i="4" l="1"/>
</calcChain>
</file>

<file path=xl/sharedStrings.xml><?xml version="1.0" encoding="utf-8"?>
<sst xmlns="http://schemas.openxmlformats.org/spreadsheetml/2006/main" count="946" uniqueCount="218">
  <si>
    <t>POINT</t>
  </si>
  <si>
    <t>SAMPLE ID</t>
  </si>
  <si>
    <t>CM1</t>
  </si>
  <si>
    <t>CM2</t>
  </si>
  <si>
    <t>CM3</t>
  </si>
  <si>
    <t>CM4</t>
  </si>
  <si>
    <t>AVERAGE</t>
  </si>
  <si>
    <t>DISTANCE (m)</t>
  </si>
  <si>
    <t>TIME (Seconds)</t>
  </si>
  <si>
    <t>Cumulative</t>
  </si>
  <si>
    <t>Time hr</t>
  </si>
  <si>
    <t>model</t>
  </si>
  <si>
    <t>error</t>
  </si>
  <si>
    <t>squared error</t>
  </si>
  <si>
    <t>DISTANCE</t>
  </si>
  <si>
    <t>TIME</t>
  </si>
  <si>
    <t>CSZ103</t>
  </si>
  <si>
    <t>CSZ204</t>
  </si>
  <si>
    <t>CSZ105</t>
  </si>
  <si>
    <t>CSZ205</t>
  </si>
  <si>
    <t>CSZ107</t>
  </si>
  <si>
    <t>CSZ210</t>
  </si>
  <si>
    <t>Sum</t>
  </si>
  <si>
    <t>Prameter</t>
  </si>
  <si>
    <t>k</t>
  </si>
  <si>
    <t>CSZ111</t>
  </si>
  <si>
    <t>CSZ227</t>
  </si>
  <si>
    <t>CSZ112</t>
  </si>
  <si>
    <t>CSZ228</t>
  </si>
  <si>
    <t>CSZ113</t>
  </si>
  <si>
    <t>CSZ229</t>
  </si>
  <si>
    <t>CSZ114</t>
  </si>
  <si>
    <t>A1</t>
  </si>
  <si>
    <t>CSZ130</t>
  </si>
  <si>
    <t>A2</t>
  </si>
  <si>
    <t>CSZ131</t>
  </si>
  <si>
    <t>A3</t>
  </si>
  <si>
    <t>B/T 31&amp;32</t>
  </si>
  <si>
    <t>A4</t>
  </si>
  <si>
    <t>CSZ132</t>
  </si>
  <si>
    <t>SUM</t>
  </si>
  <si>
    <t>CSZ124</t>
  </si>
  <si>
    <t>CSZ312</t>
  </si>
  <si>
    <t>CSZ123</t>
  </si>
  <si>
    <t>CSZ313</t>
  </si>
  <si>
    <t>CSZ122</t>
  </si>
  <si>
    <t>CSZ314</t>
  </si>
  <si>
    <t>CSZ302</t>
  </si>
  <si>
    <t>CSZ303</t>
  </si>
  <si>
    <t>CSZ315</t>
  </si>
  <si>
    <t>CSZ316</t>
  </si>
  <si>
    <t>CSZ115</t>
  </si>
  <si>
    <t>CSZ116</t>
  </si>
  <si>
    <t>CSZ117</t>
  </si>
  <si>
    <t>CSZ118</t>
  </si>
  <si>
    <t>CSZ119</t>
  </si>
  <si>
    <t>CSZ125</t>
  </si>
  <si>
    <t>A5</t>
  </si>
  <si>
    <t>CSZ232</t>
  </si>
  <si>
    <t>CSZ126</t>
  </si>
  <si>
    <t>CSZ233</t>
  </si>
  <si>
    <t>CSZ128</t>
  </si>
  <si>
    <t>CSZ234</t>
  </si>
  <si>
    <t>CSZ230</t>
  </si>
  <si>
    <t>CSZ231</t>
  </si>
  <si>
    <t>PIPE</t>
  </si>
  <si>
    <t>MATERIAL</t>
  </si>
  <si>
    <t>DECAY</t>
  </si>
  <si>
    <t>DIA</t>
  </si>
  <si>
    <t>Length</t>
  </si>
  <si>
    <t>P-256</t>
  </si>
  <si>
    <t>P-128</t>
  </si>
  <si>
    <t>P-24</t>
  </si>
  <si>
    <t>P-21</t>
  </si>
  <si>
    <t>P-152</t>
  </si>
  <si>
    <t>P-193</t>
  </si>
  <si>
    <t>P-235</t>
  </si>
  <si>
    <t>P-170</t>
  </si>
  <si>
    <t>P-96</t>
  </si>
  <si>
    <t>P-9&amp;37</t>
  </si>
  <si>
    <t>P-130</t>
  </si>
  <si>
    <t>P-204</t>
  </si>
  <si>
    <t>P-247</t>
  </si>
  <si>
    <t>P-184/85</t>
  </si>
  <si>
    <t>P-480</t>
  </si>
  <si>
    <t>P-176</t>
  </si>
  <si>
    <t>P-99</t>
  </si>
  <si>
    <t>P-133</t>
  </si>
  <si>
    <t>P-229</t>
  </si>
  <si>
    <t>P-249</t>
  </si>
  <si>
    <t>P-101</t>
  </si>
  <si>
    <t>P-92</t>
  </si>
  <si>
    <t>P-299</t>
  </si>
  <si>
    <t>P-78</t>
  </si>
  <si>
    <t>VELOCITY</t>
  </si>
  <si>
    <t>P-114</t>
  </si>
  <si>
    <t>P-113</t>
  </si>
  <si>
    <t>P-149</t>
  </si>
  <si>
    <t>P-155</t>
  </si>
  <si>
    <t>P-150</t>
  </si>
  <si>
    <t>P-5</t>
  </si>
  <si>
    <t>P-172</t>
  </si>
  <si>
    <t>P-167</t>
  </si>
  <si>
    <t>P-164</t>
  </si>
  <si>
    <t>P-267</t>
  </si>
  <si>
    <t>P-441</t>
  </si>
  <si>
    <t>P-238</t>
  </si>
  <si>
    <t>P-485/85,117,443</t>
  </si>
  <si>
    <t>P-487/88</t>
  </si>
  <si>
    <t>P-174</t>
  </si>
  <si>
    <t>P-168</t>
  </si>
  <si>
    <t>P-303,304</t>
  </si>
  <si>
    <t>P-158</t>
  </si>
  <si>
    <t>P-165</t>
  </si>
  <si>
    <t>DI</t>
  </si>
  <si>
    <t>CI</t>
  </si>
  <si>
    <t>PVC</t>
  </si>
  <si>
    <t>ISZ53</t>
  </si>
  <si>
    <t>ISZ67</t>
  </si>
  <si>
    <t>ISZ52</t>
  </si>
  <si>
    <t>ISZ66</t>
  </si>
  <si>
    <t>ISZ51</t>
  </si>
  <si>
    <t>ISZ65</t>
  </si>
  <si>
    <t>ISZ50</t>
  </si>
  <si>
    <t>Parameter</t>
  </si>
  <si>
    <t>ISZ58</t>
  </si>
  <si>
    <t>ISZ63</t>
  </si>
  <si>
    <t>ISZ57</t>
  </si>
  <si>
    <t>ISZ62</t>
  </si>
  <si>
    <t>ISZ56</t>
  </si>
  <si>
    <t>ISZ61</t>
  </si>
  <si>
    <t>ISZ54</t>
  </si>
  <si>
    <t>ISZ123</t>
  </si>
  <si>
    <t>ISZ125</t>
  </si>
  <si>
    <t>ISZ122</t>
  </si>
  <si>
    <t>ISZ126</t>
  </si>
  <si>
    <t>ISZ121</t>
  </si>
  <si>
    <t>ISZ127</t>
  </si>
  <si>
    <t>ISZ120</t>
  </si>
  <si>
    <t>ISZ128</t>
  </si>
  <si>
    <t>ISZ119</t>
  </si>
  <si>
    <t>ISZ135</t>
  </si>
  <si>
    <t>ISZ88</t>
  </si>
  <si>
    <t>ISZ134</t>
  </si>
  <si>
    <t>ISZ89</t>
  </si>
  <si>
    <t>ISZ133</t>
  </si>
  <si>
    <t>ISZ90</t>
  </si>
  <si>
    <t>ISZ132</t>
  </si>
  <si>
    <t>ISZ92</t>
  </si>
  <si>
    <t>ISZ131</t>
  </si>
  <si>
    <t>ISZ93</t>
  </si>
  <si>
    <t>ISZ130</t>
  </si>
  <si>
    <t>ISZ129</t>
  </si>
  <si>
    <t>ISZ1</t>
  </si>
  <si>
    <t>ISZ141</t>
  </si>
  <si>
    <t>ISZ2</t>
  </si>
  <si>
    <t>ISZ140</t>
  </si>
  <si>
    <t>ISZ3</t>
  </si>
  <si>
    <t>ISZ136</t>
  </si>
  <si>
    <t>ISZ94</t>
  </si>
  <si>
    <t>ISZ145</t>
  </si>
  <si>
    <t>ISZ95</t>
  </si>
  <si>
    <t>ISZ144</t>
  </si>
  <si>
    <t>ISZ97</t>
  </si>
  <si>
    <t>ISZ143</t>
  </si>
  <si>
    <t>ISZ103</t>
  </si>
  <si>
    <t>ISZ69</t>
  </si>
  <si>
    <t>ISZ104</t>
  </si>
  <si>
    <t>ISZ72</t>
  </si>
  <si>
    <t>ISZ107</t>
  </si>
  <si>
    <t>ISZ73</t>
  </si>
  <si>
    <t>ISZ108</t>
  </si>
  <si>
    <t>Combined system</t>
  </si>
  <si>
    <t>Intermittent system</t>
  </si>
  <si>
    <t>PIPE 174</t>
  </si>
  <si>
    <t>PIPE -488&amp;87</t>
  </si>
  <si>
    <t>PIPE-5</t>
  </si>
  <si>
    <t>PIPE -485,486,117,443</t>
  </si>
  <si>
    <t>PIPE ID</t>
  </si>
  <si>
    <t>Velocity (m/s)</t>
  </si>
  <si>
    <t>PIPE-150</t>
  </si>
  <si>
    <t>PIPE-113</t>
  </si>
  <si>
    <t>PIPE-114</t>
  </si>
  <si>
    <t>PIPE - 167</t>
  </si>
  <si>
    <t>PIPE-168</t>
  </si>
  <si>
    <t>PIPE- 149</t>
  </si>
  <si>
    <t>PIPE- 441</t>
  </si>
  <si>
    <t>PIPE-155</t>
  </si>
  <si>
    <t>PIPE-267</t>
  </si>
  <si>
    <t>PIPE-158</t>
  </si>
  <si>
    <t>PIPE-165</t>
  </si>
  <si>
    <t xml:space="preserve">PIPE-238 </t>
  </si>
  <si>
    <t>PIPE-303,304</t>
  </si>
  <si>
    <t>PIPI-172</t>
  </si>
  <si>
    <t>PIPE-249</t>
  </si>
  <si>
    <t>PIPE-78</t>
  </si>
  <si>
    <t>PIPE-480</t>
  </si>
  <si>
    <t>PIPE-204</t>
  </si>
  <si>
    <t>PIPE-92</t>
  </si>
  <si>
    <t>PIPE-99</t>
  </si>
  <si>
    <t>PIPE -101</t>
  </si>
  <si>
    <t>PIPE-24</t>
  </si>
  <si>
    <t>PIPE-184/85</t>
  </si>
  <si>
    <t>PIPE-170</t>
  </si>
  <si>
    <t>PIPE-21</t>
  </si>
  <si>
    <t>PIPE-193</t>
  </si>
  <si>
    <t>PIPE-9&amp;37</t>
  </si>
  <si>
    <t>PIPE-96</t>
  </si>
  <si>
    <t>PIPE-299</t>
  </si>
  <si>
    <t>PIPE-229</t>
  </si>
  <si>
    <t>PIPE-235</t>
  </si>
  <si>
    <t>PIPE-176</t>
  </si>
  <si>
    <t>PIPE-152</t>
  </si>
  <si>
    <t>PIPE-128</t>
  </si>
  <si>
    <t>PIPE-130</t>
  </si>
  <si>
    <t>PIPE-247</t>
  </si>
  <si>
    <t>PIPE-133</t>
  </si>
  <si>
    <t>PIPE-256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</si>
</sst>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Alignment="1"/>
    <xf numFmtId="0" fontId="0" fillId="2" borderId="0" xfId="0" applyFill="1"/>
    <xf numFmtId="164" fontId="0" fillId="2" borderId="0" xfId="0" applyNumberFormat="1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5C25-EA61-466A-89F9-E7CF0BDC9E7B}">
  <dimension ref="A1:AD111"/>
  <sheetViews>
    <sheetView zoomScale="70" zoomScaleNormal="70" workbookViewId="0">
      <selection sqref="A1:XFD1"/>
    </sheetView>
  </sheetViews>
  <sheetFormatPr defaultRowHeight="14.5" x14ac:dyDescent="0.35"/>
  <cols>
    <col min="1" max="1" width="20.81640625" style="2" bestFit="1" customWidth="1"/>
    <col min="2" max="2" width="11.81640625" style="2" bestFit="1" customWidth="1"/>
    <col min="3" max="5" width="8.7265625" style="2"/>
    <col min="6" max="6" width="11.81640625" style="2" bestFit="1" customWidth="1"/>
    <col min="7" max="7" width="8.7265625" style="2"/>
    <col min="8" max="8" width="9.08984375" style="2" bestFit="1" customWidth="1"/>
    <col min="9" max="15" width="8.7265625" style="2"/>
    <col min="16" max="16" width="8.7265625" style="11"/>
    <col min="17" max="16384" width="8.7265625" style="2"/>
  </cols>
  <sheetData>
    <row r="1" spans="1:30" x14ac:dyDescent="0.35">
      <c r="A1" s="13" t="s">
        <v>178</v>
      </c>
      <c r="B1" s="7" t="s">
        <v>179</v>
      </c>
    </row>
    <row r="3" spans="1:30" x14ac:dyDescent="0.35">
      <c r="A3" s="13" t="s">
        <v>174</v>
      </c>
      <c r="B3" s="8">
        <v>0.80249999999999999</v>
      </c>
      <c r="Q3" s="13" t="s">
        <v>177</v>
      </c>
      <c r="R3" s="7">
        <v>0.29499999999999998</v>
      </c>
    </row>
    <row r="4" spans="1:30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Q4" s="2" t="s">
        <v>0</v>
      </c>
      <c r="R4" s="2" t="s">
        <v>1</v>
      </c>
      <c r="S4" s="2" t="s">
        <v>2</v>
      </c>
      <c r="T4" s="2" t="s">
        <v>3</v>
      </c>
      <c r="U4" s="2" t="s">
        <v>4</v>
      </c>
      <c r="V4" s="2" t="s">
        <v>5</v>
      </c>
      <c r="W4" s="2" t="s">
        <v>6</v>
      </c>
      <c r="X4" s="2" t="s">
        <v>14</v>
      </c>
      <c r="Y4" s="2" t="s">
        <v>15</v>
      </c>
      <c r="Z4" s="2" t="s">
        <v>9</v>
      </c>
      <c r="AA4" s="2" t="s">
        <v>10</v>
      </c>
      <c r="AB4" s="2" t="s">
        <v>11</v>
      </c>
      <c r="AC4" s="2" t="s">
        <v>12</v>
      </c>
      <c r="AD4" s="2" t="s">
        <v>13</v>
      </c>
    </row>
    <row r="5" spans="1:30" x14ac:dyDescent="0.35">
      <c r="A5" s="2">
        <v>3</v>
      </c>
      <c r="B5" s="2" t="s">
        <v>16</v>
      </c>
      <c r="C5" s="2">
        <v>0.38</v>
      </c>
      <c r="D5" s="2">
        <v>0.38</v>
      </c>
      <c r="E5" s="2">
        <v>0.39</v>
      </c>
      <c r="G5" s="2">
        <f>AVERAGE(C5:F5)</f>
        <v>0.3833333333333333</v>
      </c>
      <c r="H5" s="2">
        <v>0</v>
      </c>
      <c r="I5" s="2">
        <f>H5/$B$3</f>
        <v>0</v>
      </c>
      <c r="J5" s="2">
        <f>I5</f>
        <v>0</v>
      </c>
      <c r="K5" s="2">
        <f>J5/3600</f>
        <v>0</v>
      </c>
      <c r="L5" s="2">
        <f>$G$5*EXP(-$B$10*J5)</f>
        <v>0.3833333333333333</v>
      </c>
      <c r="M5" s="2">
        <f>L5-G5</f>
        <v>0</v>
      </c>
      <c r="N5" s="2">
        <f>M5^2</f>
        <v>0</v>
      </c>
      <c r="Q5" s="2">
        <v>38</v>
      </c>
      <c r="R5" s="2" t="s">
        <v>17</v>
      </c>
      <c r="S5" s="2">
        <v>0.25</v>
      </c>
      <c r="T5" s="2">
        <v>0.26</v>
      </c>
      <c r="U5" s="2">
        <v>0.26</v>
      </c>
      <c r="W5" s="2">
        <f>AVERAGE(S5:V5)</f>
        <v>0.25666666666666665</v>
      </c>
      <c r="X5" s="2">
        <v>0</v>
      </c>
      <c r="Y5" s="2">
        <f>X5/$R$3</f>
        <v>0</v>
      </c>
      <c r="Z5" s="2">
        <f>Y5</f>
        <v>0</v>
      </c>
      <c r="AA5" s="2">
        <f>Z5/3600</f>
        <v>0</v>
      </c>
      <c r="AB5" s="2">
        <f>$W$5*EXP(-$R$11*AA5)</f>
        <v>0.25666666666666665</v>
      </c>
      <c r="AC5" s="2">
        <f>AB5-W5</f>
        <v>0</v>
      </c>
      <c r="AD5" s="2">
        <f>AC5^2</f>
        <v>0</v>
      </c>
    </row>
    <row r="6" spans="1:30" x14ac:dyDescent="0.35">
      <c r="A6" s="2">
        <v>5</v>
      </c>
      <c r="B6" s="2" t="s">
        <v>18</v>
      </c>
      <c r="C6" s="2">
        <v>0.35</v>
      </c>
      <c r="D6" s="2">
        <v>0.35</v>
      </c>
      <c r="E6" s="2">
        <v>0.36</v>
      </c>
      <c r="F6" s="3"/>
      <c r="G6" s="2">
        <f>AVERAGE(C6:F6)</f>
        <v>0.35333333333333333</v>
      </c>
      <c r="H6" s="2">
        <v>74</v>
      </c>
      <c r="I6" s="2">
        <f>H6/$B$3</f>
        <v>92.211838006230536</v>
      </c>
      <c r="J6" s="2">
        <f>I6+J5</f>
        <v>92.211838006230536</v>
      </c>
      <c r="K6" s="2">
        <f>J6/3600</f>
        <v>2.5614399446175148E-2</v>
      </c>
      <c r="L6" s="2">
        <f>$G$5*EXP(-$B$10*K6)</f>
        <v>0.33078993848987581</v>
      </c>
      <c r="M6" s="2">
        <f>L6-G6</f>
        <v>-2.254339484345752E-2</v>
      </c>
      <c r="N6" s="2">
        <f>M6^2</f>
        <v>5.0820465106802713E-4</v>
      </c>
      <c r="Q6" s="2">
        <v>39</v>
      </c>
      <c r="R6" s="2" t="s">
        <v>19</v>
      </c>
      <c r="S6" s="2">
        <v>0.23</v>
      </c>
      <c r="T6" s="2">
        <v>0.23</v>
      </c>
      <c r="U6" s="2">
        <v>0.23</v>
      </c>
      <c r="W6" s="2">
        <f>AVERAGE(S6:V6)</f>
        <v>0.23</v>
      </c>
      <c r="X6" s="2">
        <v>35</v>
      </c>
      <c r="Y6" s="2">
        <f>X6/$R$3</f>
        <v>118.64406779661017</v>
      </c>
      <c r="Z6" s="2">
        <f>Z5+Y6</f>
        <v>118.64406779661017</v>
      </c>
      <c r="AA6" s="2">
        <f>Z6/3600</f>
        <v>3.2956685499058384E-2</v>
      </c>
      <c r="AB6" s="2">
        <f>$W$5*EXP(-$R$11*AA6)</f>
        <v>0.23612496199834471</v>
      </c>
      <c r="AC6" s="2">
        <f>AB6-W6</f>
        <v>6.1249619983446968E-3</v>
      </c>
      <c r="AD6" s="2">
        <f>AC6^2</f>
        <v>3.7515159481166658E-5</v>
      </c>
    </row>
    <row r="7" spans="1:30" x14ac:dyDescent="0.35">
      <c r="A7" s="2">
        <v>7</v>
      </c>
      <c r="B7" s="2" t="s">
        <v>20</v>
      </c>
      <c r="C7" s="2">
        <v>0.27</v>
      </c>
      <c r="D7" s="2">
        <v>0.28999999999999998</v>
      </c>
      <c r="E7" s="2">
        <v>0.28000000000000003</v>
      </c>
      <c r="G7" s="2">
        <f>AVERAGE(C7:F7)</f>
        <v>0.28000000000000003</v>
      </c>
      <c r="H7" s="2">
        <v>59</v>
      </c>
      <c r="I7" s="2">
        <f>H7/$B$3</f>
        <v>73.520249221183803</v>
      </c>
      <c r="J7" s="2">
        <f>J6+I7</f>
        <v>165.73208722741435</v>
      </c>
      <c r="K7" s="2">
        <f>J7/3600</f>
        <v>4.6036690896503987E-2</v>
      </c>
      <c r="L7" s="2">
        <f>$G$5*EXP(-$B$10*K7)</f>
        <v>0.29410736113910452</v>
      </c>
      <c r="M7" s="2">
        <f>L7-G7</f>
        <v>1.4107361139104491E-2</v>
      </c>
      <c r="N7" s="2">
        <f>M7^2</f>
        <v>1.9901763830911556E-4</v>
      </c>
      <c r="Q7" s="2">
        <v>41</v>
      </c>
      <c r="R7" s="2" t="s">
        <v>21</v>
      </c>
      <c r="S7" s="2">
        <v>0.22</v>
      </c>
      <c r="T7" s="2">
        <v>0.22</v>
      </c>
      <c r="U7" s="2">
        <v>0.22</v>
      </c>
      <c r="W7" s="2">
        <f>AVERAGE(S7:V7)</f>
        <v>0.22</v>
      </c>
      <c r="X7" s="2">
        <v>36</v>
      </c>
      <c r="Y7" s="2">
        <f>X7/$R$3</f>
        <v>122.03389830508475</v>
      </c>
      <c r="Z7" s="2">
        <f>Z6+Y7</f>
        <v>240.67796610169492</v>
      </c>
      <c r="AA7" s="2">
        <f>Z7/3600</f>
        <v>6.6854990583804147E-2</v>
      </c>
      <c r="AB7" s="2">
        <f>$W$5*EXP(-$R$11*AA7)</f>
        <v>0.21671015272719465</v>
      </c>
      <c r="AC7" s="2">
        <f>AB7-W7</f>
        <v>-3.2898472728053463E-3</v>
      </c>
      <c r="AD7" s="2">
        <f>AC7^2</f>
        <v>1.0823095078384774E-5</v>
      </c>
    </row>
    <row r="8" spans="1:30" x14ac:dyDescent="0.35">
      <c r="M8" s="2" t="s">
        <v>22</v>
      </c>
      <c r="N8" s="2">
        <f>SUM(N5:N7)</f>
        <v>7.0722228937714266E-4</v>
      </c>
    </row>
    <row r="9" spans="1:30" x14ac:dyDescent="0.35">
      <c r="A9" s="2" t="s">
        <v>23</v>
      </c>
      <c r="B9" s="2" t="s">
        <v>24</v>
      </c>
      <c r="AC9" s="2" t="s">
        <v>22</v>
      </c>
      <c r="AD9" s="2">
        <f>SUM(AD5:AD8)</f>
        <v>4.8338254559551434E-5</v>
      </c>
    </row>
    <row r="10" spans="1:30" x14ac:dyDescent="0.35">
      <c r="B10" s="4">
        <v>5.7554105846445474</v>
      </c>
      <c r="Q10" s="2" t="s">
        <v>23</v>
      </c>
      <c r="R10" s="2" t="s">
        <v>24</v>
      </c>
    </row>
    <row r="11" spans="1:30" x14ac:dyDescent="0.35">
      <c r="R11" s="2">
        <v>2.5311119742020942</v>
      </c>
    </row>
    <row r="12" spans="1:30" s="9" customFormat="1" x14ac:dyDescent="0.35">
      <c r="P12" s="12"/>
    </row>
    <row r="14" spans="1:30" x14ac:dyDescent="0.35">
      <c r="A14" s="13" t="s">
        <v>175</v>
      </c>
      <c r="B14" s="7">
        <v>0.29499999999999998</v>
      </c>
      <c r="Q14" s="13" t="s">
        <v>193</v>
      </c>
      <c r="R14" s="7">
        <v>4.7500000000000007E-2</v>
      </c>
    </row>
    <row r="15" spans="1:30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14</v>
      </c>
      <c r="I15" s="2" t="s">
        <v>15</v>
      </c>
      <c r="J15" s="2" t="s">
        <v>9</v>
      </c>
      <c r="K15" s="2" t="s">
        <v>10</v>
      </c>
      <c r="L15" s="2" t="s">
        <v>11</v>
      </c>
      <c r="M15" s="2" t="s">
        <v>12</v>
      </c>
      <c r="N15" s="2" t="s">
        <v>13</v>
      </c>
      <c r="Q15" s="2" t="s">
        <v>0</v>
      </c>
      <c r="R15" s="2" t="s">
        <v>1</v>
      </c>
      <c r="S15" s="2" t="s">
        <v>2</v>
      </c>
      <c r="T15" s="2" t="s">
        <v>3</v>
      </c>
      <c r="U15" s="2" t="s">
        <v>4</v>
      </c>
      <c r="V15" s="2" t="s">
        <v>5</v>
      </c>
      <c r="W15" s="2" t="s">
        <v>6</v>
      </c>
      <c r="X15" s="2" t="s">
        <v>14</v>
      </c>
      <c r="Y15" s="2" t="s">
        <v>15</v>
      </c>
      <c r="Z15" s="2" t="s">
        <v>9</v>
      </c>
      <c r="AA15" s="2" t="s">
        <v>10</v>
      </c>
      <c r="AB15" s="2" t="s">
        <v>11</v>
      </c>
      <c r="AC15" s="2" t="s">
        <v>12</v>
      </c>
      <c r="AD15" s="2" t="s">
        <v>13</v>
      </c>
    </row>
    <row r="16" spans="1:30" x14ac:dyDescent="0.35">
      <c r="A16" s="2">
        <v>11</v>
      </c>
      <c r="B16" s="2" t="s">
        <v>25</v>
      </c>
      <c r="C16" s="2">
        <v>0.24</v>
      </c>
      <c r="D16" s="2">
        <v>0.23</v>
      </c>
      <c r="E16" s="2">
        <v>0.21</v>
      </c>
      <c r="F16" s="2">
        <v>0.21</v>
      </c>
      <c r="G16" s="2">
        <f>AVERAGE(C16:F16)</f>
        <v>0.22249999999999998</v>
      </c>
      <c r="H16" s="2">
        <v>0</v>
      </c>
      <c r="I16" s="2">
        <f>H16/$B$14</f>
        <v>0</v>
      </c>
      <c r="J16" s="2">
        <f>I16</f>
        <v>0</v>
      </c>
      <c r="K16" s="2">
        <f>J16/3600</f>
        <v>0</v>
      </c>
      <c r="L16" s="2">
        <f>$G$16*EXP(-$B$22*K16)</f>
        <v>0.22249999999999998</v>
      </c>
      <c r="M16" s="2">
        <f>L16-G16</f>
        <v>0</v>
      </c>
      <c r="N16" s="2">
        <f>M16^2</f>
        <v>0</v>
      </c>
      <c r="Q16" s="2">
        <v>61</v>
      </c>
      <c r="R16" s="2" t="s">
        <v>26</v>
      </c>
      <c r="S16" s="2">
        <v>0.31</v>
      </c>
      <c r="T16" s="2">
        <v>0.31</v>
      </c>
      <c r="U16" s="2">
        <v>0.31</v>
      </c>
      <c r="V16" s="2">
        <v>0.31</v>
      </c>
      <c r="W16" s="2">
        <f>AVERAGE(S16:V16)</f>
        <v>0.31</v>
      </c>
      <c r="X16" s="2">
        <v>0</v>
      </c>
      <c r="Y16" s="2">
        <f>X16/$R$14</f>
        <v>0</v>
      </c>
      <c r="Z16" s="2">
        <f>Y16</f>
        <v>0</v>
      </c>
      <c r="AA16" s="2">
        <f>Z16/3600</f>
        <v>0</v>
      </c>
      <c r="AB16" s="2">
        <f>$W$16*EXP(-$R$22*AA16)</f>
        <v>0.31</v>
      </c>
      <c r="AC16" s="2">
        <f>AB16-W16</f>
        <v>0</v>
      </c>
      <c r="AD16" s="2">
        <f>AC16^2</f>
        <v>0</v>
      </c>
    </row>
    <row r="17" spans="1:30" x14ac:dyDescent="0.35">
      <c r="A17" s="2">
        <v>12</v>
      </c>
      <c r="B17" s="2" t="s">
        <v>27</v>
      </c>
      <c r="C17" s="2">
        <v>0.19</v>
      </c>
      <c r="D17" s="2">
        <v>0.2</v>
      </c>
      <c r="E17" s="2">
        <v>0.19</v>
      </c>
      <c r="F17" s="2">
        <v>0.19</v>
      </c>
      <c r="G17" s="2">
        <f>AVERAGE(C17:F17)</f>
        <v>0.1925</v>
      </c>
      <c r="H17" s="2">
        <v>15</v>
      </c>
      <c r="I17" s="2">
        <f>H17/$B$14</f>
        <v>50.847457627118644</v>
      </c>
      <c r="J17" s="2">
        <f>J16+I17</f>
        <v>50.847457627118644</v>
      </c>
      <c r="K17" s="2">
        <f>J17/3600</f>
        <v>1.4124293785310734E-2</v>
      </c>
      <c r="L17" s="2">
        <f>$G$16*EXP(-$B$22*K17)</f>
        <v>0.21199244403443065</v>
      </c>
      <c r="M17" s="2">
        <f>L17-G17</f>
        <v>1.949244403443065E-2</v>
      </c>
      <c r="N17" s="2">
        <f>M17^2</f>
        <v>3.7995537443541103E-4</v>
      </c>
      <c r="Q17" s="2">
        <v>62</v>
      </c>
      <c r="R17" s="2" t="s">
        <v>28</v>
      </c>
      <c r="S17" s="2">
        <v>0.27</v>
      </c>
      <c r="T17" s="2">
        <v>0.27</v>
      </c>
      <c r="U17" s="2">
        <v>0.27</v>
      </c>
      <c r="V17" s="2">
        <v>0.27</v>
      </c>
      <c r="W17" s="2">
        <f>AVERAGE(S17:V17)</f>
        <v>0.27</v>
      </c>
      <c r="X17" s="2">
        <v>93</v>
      </c>
      <c r="Y17" s="2">
        <f>X17/$R$14</f>
        <v>1957.894736842105</v>
      </c>
      <c r="Z17" s="2">
        <f>Z16+Y17</f>
        <v>1957.894736842105</v>
      </c>
      <c r="AA17" s="2">
        <f>Z17/3600</f>
        <v>0.54385964912280693</v>
      </c>
      <c r="AB17" s="2">
        <f>$W$16*EXP(-$R$22*AA17)</f>
        <v>0.25094853601761014</v>
      </c>
      <c r="AC17" s="2">
        <f>AB17-W17</f>
        <v>-1.9051463982389882E-2</v>
      </c>
      <c r="AD17" s="2">
        <f>AC17^2</f>
        <v>3.6295827987229898E-4</v>
      </c>
    </row>
    <row r="18" spans="1:30" x14ac:dyDescent="0.35">
      <c r="A18" s="2">
        <v>13</v>
      </c>
      <c r="B18" s="2" t="s">
        <v>29</v>
      </c>
      <c r="C18" s="2">
        <v>0.19</v>
      </c>
      <c r="D18" s="2">
        <v>0.19</v>
      </c>
      <c r="E18" s="2">
        <v>0.17</v>
      </c>
      <c r="F18" s="2">
        <v>0.17</v>
      </c>
      <c r="G18" s="2">
        <f>AVERAGE(C18:F18)</f>
        <v>0.18000000000000002</v>
      </c>
      <c r="H18" s="2">
        <v>62</v>
      </c>
      <c r="I18" s="2">
        <f>H18/$B$14</f>
        <v>210.16949152542375</v>
      </c>
      <c r="J18" s="2">
        <f>J17+I18</f>
        <v>261.0169491525424</v>
      </c>
      <c r="K18" s="2">
        <f>J18/3600</f>
        <v>7.2504708097928444E-2</v>
      </c>
      <c r="L18" s="2">
        <f>$G$16*EXP(-$B$22*K18)</f>
        <v>0.17357235795328793</v>
      </c>
      <c r="M18" s="2">
        <f>L18-G18</f>
        <v>-6.4276420467120898E-3</v>
      </c>
      <c r="N18" s="2">
        <f>M18^2</f>
        <v>4.1314582280661186E-5</v>
      </c>
      <c r="Q18" s="2">
        <v>63</v>
      </c>
      <c r="R18" s="2" t="s">
        <v>30</v>
      </c>
      <c r="S18" s="2">
        <v>0.21</v>
      </c>
      <c r="T18" s="2">
        <v>0.21</v>
      </c>
      <c r="U18" s="2">
        <v>0.22</v>
      </c>
      <c r="V18" s="2">
        <v>0.22</v>
      </c>
      <c r="W18" s="2">
        <f>AVERAGE(S18:V18)</f>
        <v>0.215</v>
      </c>
      <c r="X18" s="2">
        <v>39</v>
      </c>
      <c r="Y18" s="2">
        <f>X18/$R$14</f>
        <v>821.05263157894728</v>
      </c>
      <c r="Z18" s="2">
        <f>Z17+Y18</f>
        <v>2778.9473684210525</v>
      </c>
      <c r="AA18" s="2">
        <f>Z18/3600</f>
        <v>0.77192982456140347</v>
      </c>
      <c r="AB18" s="2">
        <f>$W$16*EXP(-$R$22*AA18)</f>
        <v>0.22966643331252765</v>
      </c>
      <c r="AC18" s="2">
        <f>AB18-W18</f>
        <v>1.4666433312527649E-2</v>
      </c>
      <c r="AD18" s="2">
        <f>AC18^2</f>
        <v>2.1510426611082075E-4</v>
      </c>
    </row>
    <row r="19" spans="1:30" x14ac:dyDescent="0.35">
      <c r="A19" s="2">
        <v>14</v>
      </c>
      <c r="B19" s="2" t="s">
        <v>31</v>
      </c>
      <c r="C19" s="2">
        <v>0.14000000000000001</v>
      </c>
      <c r="D19" s="2">
        <v>0.14000000000000001</v>
      </c>
      <c r="E19" s="2">
        <v>0.14000000000000001</v>
      </c>
      <c r="F19" s="2">
        <v>0.14000000000000001</v>
      </c>
      <c r="G19" s="2">
        <f>AVERAGE(C19:F19)</f>
        <v>0.14000000000000001</v>
      </c>
      <c r="H19" s="2">
        <v>64</v>
      </c>
      <c r="I19" s="2">
        <f>H19/$B$14</f>
        <v>216.9491525423729</v>
      </c>
      <c r="J19" s="2">
        <f>J18+I19</f>
        <v>477.96610169491532</v>
      </c>
      <c r="K19" s="2">
        <f>J19/3600</f>
        <v>0.13276836158192093</v>
      </c>
      <c r="L19" s="2">
        <f>$G$16*EXP(-$B$22*K19)</f>
        <v>0.14120154879349264</v>
      </c>
      <c r="M19" s="2">
        <f>L19-G19</f>
        <v>1.2015487934926294E-3</v>
      </c>
      <c r="N19" s="2">
        <f>M19^2</f>
        <v>1.4437195031435934E-6</v>
      </c>
      <c r="AC19" s="2" t="s">
        <v>22</v>
      </c>
      <c r="AD19" s="2">
        <f>SUM(AD16:AD18)</f>
        <v>5.7806254598311967E-4</v>
      </c>
    </row>
    <row r="20" spans="1:30" x14ac:dyDescent="0.35">
      <c r="M20" s="2" t="s">
        <v>22</v>
      </c>
      <c r="N20" s="2">
        <f>SUM(N16:N19)</f>
        <v>4.2271367621921578E-4</v>
      </c>
    </row>
    <row r="21" spans="1:30" x14ac:dyDescent="0.35">
      <c r="A21" s="2" t="s">
        <v>23</v>
      </c>
      <c r="B21" s="2" t="s">
        <v>24</v>
      </c>
      <c r="Q21" s="2" t="s">
        <v>23</v>
      </c>
      <c r="R21" s="2" t="s">
        <v>24</v>
      </c>
    </row>
    <row r="22" spans="1:30" x14ac:dyDescent="0.35">
      <c r="B22" s="2">
        <v>3.425053999286459</v>
      </c>
      <c r="R22" s="2">
        <v>0.38856424722330141</v>
      </c>
    </row>
    <row r="23" spans="1:30" s="9" customFormat="1" x14ac:dyDescent="0.35">
      <c r="P23" s="12"/>
    </row>
    <row r="24" spans="1:30" s="10" customFormat="1" x14ac:dyDescent="0.35">
      <c r="P24" s="11"/>
    </row>
    <row r="25" spans="1:30" x14ac:dyDescent="0.35">
      <c r="A25" s="13" t="s">
        <v>176</v>
      </c>
      <c r="B25" s="7">
        <v>0.04</v>
      </c>
      <c r="Q25" s="13" t="s">
        <v>191</v>
      </c>
      <c r="R25" s="8">
        <v>0.3075</v>
      </c>
    </row>
    <row r="26" spans="1:30" x14ac:dyDescent="0.35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14</v>
      </c>
      <c r="I26" s="2" t="s">
        <v>15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Q26" s="2" t="s">
        <v>0</v>
      </c>
      <c r="R26" s="2" t="s">
        <v>1</v>
      </c>
      <c r="S26" s="2" t="s">
        <v>2</v>
      </c>
      <c r="T26" s="2" t="s">
        <v>3</v>
      </c>
      <c r="U26" s="2" t="s">
        <v>4</v>
      </c>
      <c r="V26" s="2" t="s">
        <v>5</v>
      </c>
      <c r="W26" s="2" t="s">
        <v>6</v>
      </c>
      <c r="X26" s="2" t="s">
        <v>14</v>
      </c>
      <c r="Y26" s="2" t="s">
        <v>15</v>
      </c>
      <c r="Z26" s="2" t="s">
        <v>9</v>
      </c>
      <c r="AA26" s="2" t="s">
        <v>10</v>
      </c>
      <c r="AB26" s="2" t="s">
        <v>11</v>
      </c>
      <c r="AC26" s="2" t="s">
        <v>12</v>
      </c>
      <c r="AD26" s="2" t="s">
        <v>13</v>
      </c>
    </row>
    <row r="27" spans="1:30" x14ac:dyDescent="0.35">
      <c r="A27" s="2" t="s">
        <v>32</v>
      </c>
      <c r="B27" s="2" t="s">
        <v>32</v>
      </c>
      <c r="C27" s="2">
        <v>0.6</v>
      </c>
      <c r="D27" s="2">
        <v>0.6</v>
      </c>
      <c r="G27" s="2">
        <f>AVERAGE(C27:D27)</f>
        <v>0.6</v>
      </c>
      <c r="H27" s="2">
        <v>0</v>
      </c>
      <c r="I27" s="2">
        <f>H27/$B$25</f>
        <v>0</v>
      </c>
      <c r="J27" s="2">
        <f>I27</f>
        <v>0</v>
      </c>
      <c r="K27" s="2">
        <f>J27/3600</f>
        <v>0</v>
      </c>
      <c r="L27" s="2">
        <f>$G$27*EXP(-$B$34*K27)</f>
        <v>0.6</v>
      </c>
      <c r="M27" s="2">
        <f>L27-G27</f>
        <v>0</v>
      </c>
      <c r="N27" s="2">
        <f>M27^2</f>
        <v>0</v>
      </c>
      <c r="Q27" s="2">
        <v>30</v>
      </c>
      <c r="R27" s="2" t="s">
        <v>33</v>
      </c>
      <c r="S27" s="2">
        <v>0.19</v>
      </c>
      <c r="T27" s="2">
        <v>0.19</v>
      </c>
      <c r="U27" s="2">
        <v>0.17</v>
      </c>
      <c r="V27" s="2">
        <v>0.17</v>
      </c>
      <c r="W27" s="2">
        <f>AVERAGE(S27:V27)</f>
        <v>0.18000000000000002</v>
      </c>
      <c r="X27" s="2">
        <v>0</v>
      </c>
      <c r="Y27" s="2">
        <f>X27/$R$25</f>
        <v>0</v>
      </c>
      <c r="Z27" s="2">
        <f>Y27</f>
        <v>0</v>
      </c>
      <c r="AA27" s="2">
        <f>Z27/3600</f>
        <v>0</v>
      </c>
      <c r="AB27" s="2">
        <f>$W$27*EXP(-$R$33*AA27)</f>
        <v>0.18000000000000002</v>
      </c>
      <c r="AC27" s="2">
        <f>AB27-W27</f>
        <v>0</v>
      </c>
      <c r="AD27" s="2">
        <f>AC27^2</f>
        <v>0</v>
      </c>
    </row>
    <row r="28" spans="1:30" x14ac:dyDescent="0.35">
      <c r="A28" s="2" t="s">
        <v>34</v>
      </c>
      <c r="B28" s="2" t="s">
        <v>34</v>
      </c>
      <c r="C28" s="2">
        <v>0.54</v>
      </c>
      <c r="D28" s="2">
        <v>0.53</v>
      </c>
      <c r="G28" s="2">
        <f>AVERAGE(C28:D28)</f>
        <v>0.53500000000000003</v>
      </c>
      <c r="H28" s="2">
        <v>27</v>
      </c>
      <c r="I28" s="2">
        <f>H28/$B$25</f>
        <v>675</v>
      </c>
      <c r="J28" s="2">
        <f>J27+I28</f>
        <v>675</v>
      </c>
      <c r="K28" s="2">
        <f>J28/3600</f>
        <v>0.1875</v>
      </c>
      <c r="L28" s="2">
        <f>$G$27*EXP(-$B$34*K28)</f>
        <v>0.50500022550521384</v>
      </c>
      <c r="M28" s="2">
        <f>L28-G28</f>
        <v>-2.9999774494786191E-2</v>
      </c>
      <c r="N28" s="2">
        <f>M28^2</f>
        <v>8.9998646973802406E-4</v>
      </c>
      <c r="Q28" s="2">
        <v>31</v>
      </c>
      <c r="R28" s="2" t="s">
        <v>35</v>
      </c>
      <c r="S28" s="2">
        <v>0.19</v>
      </c>
      <c r="T28" s="2">
        <v>0.19</v>
      </c>
      <c r="U28" s="2">
        <v>0.19</v>
      </c>
      <c r="V28" s="2">
        <v>0.19</v>
      </c>
      <c r="W28" s="2">
        <f>AVERAGE(S28:V28)</f>
        <v>0.19</v>
      </c>
      <c r="X28" s="2">
        <v>35</v>
      </c>
      <c r="Y28" s="2">
        <f>X28/$R$25</f>
        <v>113.82113821138212</v>
      </c>
      <c r="Z28" s="2">
        <f>Y28</f>
        <v>113.82113821138212</v>
      </c>
      <c r="AA28" s="2">
        <f>Z28/3600</f>
        <v>3.1616982836495035E-2</v>
      </c>
      <c r="AB28" s="2">
        <f>$W$27*EXP(-$R$33*AA28)</f>
        <v>0.16569417878112486</v>
      </c>
      <c r="AC28" s="2">
        <f>AB28-W28</f>
        <v>-2.4305821218875145E-2</v>
      </c>
      <c r="AD28" s="2">
        <f>AC28^2</f>
        <v>5.9077294512392122E-4</v>
      </c>
    </row>
    <row r="29" spans="1:30" x14ac:dyDescent="0.35">
      <c r="A29" s="2" t="s">
        <v>36</v>
      </c>
      <c r="B29" s="2" t="s">
        <v>36</v>
      </c>
      <c r="C29" s="2">
        <v>0.45</v>
      </c>
      <c r="D29" s="2">
        <v>0.46</v>
      </c>
      <c r="G29" s="2">
        <f>AVERAGE(C29:D29)</f>
        <v>0.45500000000000002</v>
      </c>
      <c r="H29" s="2">
        <v>16</v>
      </c>
      <c r="I29" s="2">
        <f>H29/$B$25</f>
        <v>400</v>
      </c>
      <c r="J29" s="2">
        <f>J28+I29</f>
        <v>1075</v>
      </c>
      <c r="K29" s="2">
        <f>J29/3600</f>
        <v>0.2986111111111111</v>
      </c>
      <c r="L29" s="2">
        <f>$G$27*EXP(-$B$34*K29)</f>
        <v>0.45596371262483693</v>
      </c>
      <c r="M29" s="2">
        <f>L29-G29</f>
        <v>9.6371262483690989E-4</v>
      </c>
      <c r="N29" s="2">
        <f>M29^2</f>
        <v>9.2874202327004667E-7</v>
      </c>
      <c r="Q29" s="2" t="s">
        <v>37</v>
      </c>
      <c r="S29" s="2">
        <v>0.18</v>
      </c>
      <c r="T29" s="2">
        <v>0.18</v>
      </c>
      <c r="U29" s="2">
        <v>0.16</v>
      </c>
      <c r="V29" s="2">
        <v>0.16</v>
      </c>
      <c r="W29" s="2">
        <f>AVERAGE(S29:V29)</f>
        <v>0.17</v>
      </c>
      <c r="X29" s="2">
        <v>20</v>
      </c>
      <c r="Y29" s="2">
        <f>X29/$R$25</f>
        <v>65.040650406504071</v>
      </c>
      <c r="Z29" s="2">
        <f>Y29+Z28</f>
        <v>178.86178861788619</v>
      </c>
      <c r="AA29" s="2">
        <f>Z29/3600</f>
        <v>4.9683830171635052E-2</v>
      </c>
      <c r="AB29" s="2">
        <f>$W$27*EXP(-$R$33*AA29)</f>
        <v>0.15803587199939892</v>
      </c>
      <c r="AC29" s="2">
        <f>AB29-W29</f>
        <v>-1.1964128000601093E-2</v>
      </c>
      <c r="AD29" s="2">
        <f>AC29^2</f>
        <v>1.4314035881476711E-4</v>
      </c>
    </row>
    <row r="30" spans="1:30" x14ac:dyDescent="0.35">
      <c r="A30" s="2" t="s">
        <v>38</v>
      </c>
      <c r="B30" s="2" t="s">
        <v>38</v>
      </c>
      <c r="C30" s="2">
        <v>0.36</v>
      </c>
      <c r="D30" s="2">
        <v>0.36</v>
      </c>
      <c r="G30" s="2">
        <f>AVERAGE(C30:D30)</f>
        <v>0.36</v>
      </c>
      <c r="H30" s="2">
        <v>31</v>
      </c>
      <c r="I30" s="2">
        <f>H30/$B$25</f>
        <v>775</v>
      </c>
      <c r="J30" s="2">
        <f>J29+I30</f>
        <v>1850</v>
      </c>
      <c r="K30" s="2">
        <f>J30/3600</f>
        <v>0.51388888888888884</v>
      </c>
      <c r="L30" s="2">
        <f>$G$27*EXP(-$B$34*K30)</f>
        <v>0.37409360154500326</v>
      </c>
      <c r="M30" s="2">
        <f>L30-G30</f>
        <v>1.4093601545003276E-2</v>
      </c>
      <c r="N30" s="2">
        <f>M30^2</f>
        <v>1.9862960450931871E-4</v>
      </c>
      <c r="Q30" s="2">
        <v>32</v>
      </c>
      <c r="R30" s="2" t="s">
        <v>39</v>
      </c>
      <c r="S30" s="2">
        <v>0.14000000000000001</v>
      </c>
      <c r="T30" s="2">
        <v>0.12</v>
      </c>
      <c r="U30" s="2">
        <v>0.13</v>
      </c>
      <c r="V30" s="2">
        <v>0.13</v>
      </c>
      <c r="W30" s="2">
        <f>AVERAGE(S30:V30)</f>
        <v>0.13</v>
      </c>
      <c r="X30" s="2">
        <v>8</v>
      </c>
      <c r="Y30" s="2">
        <f>X30/$R$25</f>
        <v>26.016260162601625</v>
      </c>
      <c r="Z30" s="2">
        <f>Y30+Z29</f>
        <v>204.8780487804878</v>
      </c>
      <c r="AA30" s="2">
        <f>Z30/3600</f>
        <v>5.6910569105691054E-2</v>
      </c>
      <c r="AB30" s="2">
        <f>$W$27*EXP(-$R$33*AA30)</f>
        <v>0.15507259253577901</v>
      </c>
      <c r="AC30" s="2">
        <f>AB30-W30</f>
        <v>2.5072592535779009E-2</v>
      </c>
      <c r="AD30" s="2">
        <f>AC30^2</f>
        <v>6.2863489646520132E-4</v>
      </c>
    </row>
    <row r="31" spans="1:30" x14ac:dyDescent="0.35">
      <c r="M31" s="2" t="s">
        <v>40</v>
      </c>
      <c r="N31" s="2">
        <f>SUM(N27:N30)</f>
        <v>1.0995448162706128E-3</v>
      </c>
      <c r="AC31" s="2" t="s">
        <v>22</v>
      </c>
      <c r="AD31" s="2">
        <f>SUM(AD27:AD30)</f>
        <v>1.3625482004038895E-3</v>
      </c>
    </row>
    <row r="32" spans="1:30" x14ac:dyDescent="0.35">
      <c r="Q32" s="2" t="s">
        <v>23</v>
      </c>
      <c r="R32" s="2" t="s">
        <v>24</v>
      </c>
    </row>
    <row r="33" spans="1:30" x14ac:dyDescent="0.35">
      <c r="A33" s="2" t="s">
        <v>23</v>
      </c>
      <c r="B33" s="2" t="s">
        <v>24</v>
      </c>
      <c r="R33" s="2">
        <v>2.6192587248613415</v>
      </c>
    </row>
    <row r="34" spans="1:30" x14ac:dyDescent="0.35">
      <c r="B34" s="2">
        <v>0.9193108234448446</v>
      </c>
    </row>
    <row r="35" spans="1:30" s="9" customFormat="1" x14ac:dyDescent="0.35">
      <c r="P35" s="12"/>
    </row>
    <row r="37" spans="1:30" x14ac:dyDescent="0.35">
      <c r="A37" s="13" t="s">
        <v>192</v>
      </c>
      <c r="B37" s="7">
        <v>1.4999999999999999E-2</v>
      </c>
      <c r="Q37" s="14" t="s">
        <v>190</v>
      </c>
      <c r="R37" s="7">
        <v>0.06</v>
      </c>
    </row>
    <row r="38" spans="1:30" x14ac:dyDescent="0.35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14</v>
      </c>
      <c r="I38" s="2" t="s">
        <v>15</v>
      </c>
      <c r="J38" s="2" t="s">
        <v>9</v>
      </c>
      <c r="K38" s="2" t="s">
        <v>10</v>
      </c>
      <c r="L38" s="2" t="s">
        <v>11</v>
      </c>
      <c r="M38" s="2" t="s">
        <v>12</v>
      </c>
      <c r="N38" s="2" t="s">
        <v>13</v>
      </c>
      <c r="Q38" s="2" t="s">
        <v>0</v>
      </c>
      <c r="R38" s="2" t="s">
        <v>1</v>
      </c>
      <c r="S38" s="2" t="s">
        <v>2</v>
      </c>
      <c r="T38" s="2" t="s">
        <v>3</v>
      </c>
      <c r="U38" s="2" t="s">
        <v>4</v>
      </c>
      <c r="V38" s="2" t="s">
        <v>5</v>
      </c>
      <c r="W38" s="2" t="s">
        <v>6</v>
      </c>
      <c r="X38" s="2" t="s">
        <v>14</v>
      </c>
      <c r="Y38" s="2" t="s">
        <v>15</v>
      </c>
      <c r="Z38" s="2" t="s">
        <v>9</v>
      </c>
      <c r="AA38" s="2" t="s">
        <v>10</v>
      </c>
      <c r="AB38" s="2" t="s">
        <v>11</v>
      </c>
      <c r="AC38" s="2" t="s">
        <v>12</v>
      </c>
      <c r="AD38" s="2" t="s">
        <v>13</v>
      </c>
    </row>
    <row r="39" spans="1:30" x14ac:dyDescent="0.35">
      <c r="A39" s="2">
        <v>24</v>
      </c>
      <c r="B39" s="2" t="s">
        <v>41</v>
      </c>
      <c r="C39" s="2">
        <v>0.28000000000000003</v>
      </c>
      <c r="D39" s="2">
        <v>0.28000000000000003</v>
      </c>
      <c r="E39" s="2">
        <v>0.28000000000000003</v>
      </c>
      <c r="F39" s="2">
        <v>0.24</v>
      </c>
      <c r="G39" s="2">
        <f>AVERAGE(C39:F39)</f>
        <v>0.27</v>
      </c>
      <c r="H39" s="2">
        <v>0</v>
      </c>
      <c r="I39" s="2">
        <f>H39/$B$37</f>
        <v>0</v>
      </c>
      <c r="J39" s="2">
        <f>I39</f>
        <v>0</v>
      </c>
      <c r="K39" s="2">
        <f>J39/3600</f>
        <v>0</v>
      </c>
      <c r="L39" s="2">
        <f>$G$39*EXP(-$B$44*K39)</f>
        <v>0.27</v>
      </c>
      <c r="M39" s="2">
        <f>L39-G39</f>
        <v>0</v>
      </c>
      <c r="N39" s="2">
        <f>M39^2</f>
        <v>0</v>
      </c>
      <c r="Q39" s="2">
        <v>85</v>
      </c>
      <c r="R39" s="2" t="s">
        <v>42</v>
      </c>
      <c r="S39" s="2">
        <v>0.09</v>
      </c>
      <c r="T39" s="2">
        <v>0.09</v>
      </c>
      <c r="U39" s="2">
        <v>0.09</v>
      </c>
      <c r="V39" s="2">
        <v>0.1</v>
      </c>
      <c r="W39" s="2">
        <f>AVERAGE(S39:V39)</f>
        <v>9.2499999999999999E-2</v>
      </c>
      <c r="X39" s="2">
        <v>0</v>
      </c>
      <c r="Y39" s="2">
        <f>X39/$R$37</f>
        <v>0</v>
      </c>
      <c r="Z39" s="2">
        <f>Y39</f>
        <v>0</v>
      </c>
      <c r="AA39" s="2">
        <f>Z39/3600</f>
        <v>0</v>
      </c>
      <c r="AB39" s="2">
        <f>$W$39*EXP(-$R$44*AA39)</f>
        <v>9.2499999999999999E-2</v>
      </c>
      <c r="AC39" s="2">
        <f>AB39-W39</f>
        <v>0</v>
      </c>
      <c r="AD39" s="2">
        <f>AC39^2</f>
        <v>0</v>
      </c>
    </row>
    <row r="40" spans="1:30" x14ac:dyDescent="0.35">
      <c r="A40" s="2">
        <v>23</v>
      </c>
      <c r="B40" s="2" t="s">
        <v>43</v>
      </c>
      <c r="C40" s="2">
        <v>0.25</v>
      </c>
      <c r="D40" s="2">
        <v>0.25</v>
      </c>
      <c r="E40" s="2">
        <v>0.25</v>
      </c>
      <c r="F40" s="2">
        <v>0.19</v>
      </c>
      <c r="G40" s="2">
        <f>AVERAGE(C40:F40)</f>
        <v>0.23499999999999999</v>
      </c>
      <c r="H40" s="2">
        <v>28</v>
      </c>
      <c r="I40" s="2">
        <f>H40/$B$37</f>
        <v>1866.6666666666667</v>
      </c>
      <c r="J40" s="2">
        <f>J39+I40</f>
        <v>1866.6666666666667</v>
      </c>
      <c r="K40" s="2">
        <f>J40/3600</f>
        <v>0.51851851851851849</v>
      </c>
      <c r="L40" s="2">
        <f>$G$39*EXP(-$B$44*K40)</f>
        <v>0.23192490734879537</v>
      </c>
      <c r="M40" s="2">
        <f>L40-G40</f>
        <v>-3.0750926512046195E-3</v>
      </c>
      <c r="N40" s="2">
        <f>M40^2</f>
        <v>9.4561948134926563E-6</v>
      </c>
      <c r="Q40" s="2">
        <v>86</v>
      </c>
      <c r="R40" s="2" t="s">
        <v>44</v>
      </c>
      <c r="S40" s="2">
        <v>7.0000000000000007E-2</v>
      </c>
      <c r="T40" s="2">
        <v>7.0000000000000007E-2</v>
      </c>
      <c r="U40" s="2">
        <v>7.0000000000000007E-2</v>
      </c>
      <c r="V40" s="2">
        <v>7.0000000000000007E-2</v>
      </c>
      <c r="W40" s="2">
        <f>AVERAGE(S40:V40)</f>
        <v>7.0000000000000007E-2</v>
      </c>
      <c r="X40" s="2">
        <v>33</v>
      </c>
      <c r="Y40" s="2">
        <f>X40/$R$37</f>
        <v>550</v>
      </c>
      <c r="Z40" s="2">
        <f>Z39+Y40</f>
        <v>550</v>
      </c>
      <c r="AA40" s="2">
        <f>Z40/3600</f>
        <v>0.15277777777777779</v>
      </c>
      <c r="AB40" s="2">
        <f>$W$39*EXP(-$R$44*AA40)</f>
        <v>6.7321550253979207E-2</v>
      </c>
      <c r="AC40" s="2">
        <f>AB40-W40</f>
        <v>-2.6784497460208001E-3</v>
      </c>
      <c r="AD40" s="2">
        <f>AC40^2</f>
        <v>7.1740930419588888E-6</v>
      </c>
    </row>
    <row r="41" spans="1:30" x14ac:dyDescent="0.35">
      <c r="A41" s="2">
        <v>22</v>
      </c>
      <c r="B41" s="2" t="s">
        <v>45</v>
      </c>
      <c r="C41" s="2">
        <v>0.22</v>
      </c>
      <c r="D41" s="2">
        <v>0.22</v>
      </c>
      <c r="E41" s="2">
        <v>0.22</v>
      </c>
      <c r="F41" s="2">
        <v>0.2</v>
      </c>
      <c r="G41" s="2">
        <f>AVERAGE(C41:F41)</f>
        <v>0.21500000000000002</v>
      </c>
      <c r="H41" s="2">
        <v>12</v>
      </c>
      <c r="I41" s="2">
        <f>H41/$B$37</f>
        <v>800</v>
      </c>
      <c r="J41" s="2">
        <f>J40+I41</f>
        <v>2666.666666666667</v>
      </c>
      <c r="K41" s="2">
        <f>J41/3600</f>
        <v>0.74074074074074081</v>
      </c>
      <c r="L41" s="2">
        <f>$G$39*EXP(-$B$44*K41)</f>
        <v>0.21729746544878017</v>
      </c>
      <c r="M41" s="2">
        <f>L41-G41</f>
        <v>2.2974654487801505E-3</v>
      </c>
      <c r="N41" s="2">
        <f>M41^2</f>
        <v>5.2783474883385779E-6</v>
      </c>
      <c r="Q41" s="2">
        <v>87</v>
      </c>
      <c r="R41" s="2" t="s">
        <v>46</v>
      </c>
      <c r="S41" s="2">
        <v>0.05</v>
      </c>
      <c r="T41" s="2">
        <v>0.05</v>
      </c>
      <c r="U41" s="2">
        <v>0.05</v>
      </c>
      <c r="V41" s="2">
        <v>0.05</v>
      </c>
      <c r="W41" s="2">
        <f>AVERAGE(S41:V41)</f>
        <v>0.05</v>
      </c>
      <c r="X41" s="2">
        <v>27</v>
      </c>
      <c r="Y41" s="2">
        <f>X41/$R$37</f>
        <v>450</v>
      </c>
      <c r="Z41" s="2">
        <f>Z40+Y41</f>
        <v>1000</v>
      </c>
      <c r="AA41" s="2">
        <f>Z41/3600</f>
        <v>0.27777777777777779</v>
      </c>
      <c r="AB41" s="2">
        <f>$W$39*EXP(-$R$44*AA41)</f>
        <v>5.1910491707688987E-2</v>
      </c>
      <c r="AC41" s="2">
        <f>AB41-W41</f>
        <v>1.9104917076889841E-3</v>
      </c>
      <c r="AD41" s="2">
        <f>AC41^2</f>
        <v>3.6499785651483704E-6</v>
      </c>
    </row>
    <row r="42" spans="1:30" x14ac:dyDescent="0.35">
      <c r="M42" s="2" t="s">
        <v>22</v>
      </c>
      <c r="N42" s="2">
        <f>SUM(N39:N41)</f>
        <v>1.4734542301831233E-5</v>
      </c>
      <c r="AC42" s="2" t="s">
        <v>40</v>
      </c>
      <c r="AD42" s="2">
        <f>SUM(AD39:AD41)</f>
        <v>1.0824071607107259E-5</v>
      </c>
    </row>
    <row r="43" spans="1:30" x14ac:dyDescent="0.35">
      <c r="A43" s="2" t="s">
        <v>23</v>
      </c>
      <c r="B43" s="2" t="s">
        <v>24</v>
      </c>
      <c r="Q43" s="2" t="s">
        <v>23</v>
      </c>
      <c r="R43" s="2" t="s">
        <v>24</v>
      </c>
    </row>
    <row r="44" spans="1:30" x14ac:dyDescent="0.35">
      <c r="B44" s="2">
        <v>0.29315889311188797</v>
      </c>
      <c r="R44" s="2">
        <v>2.0796758006854414</v>
      </c>
    </row>
    <row r="45" spans="1:30" s="9" customFormat="1" x14ac:dyDescent="0.35">
      <c r="P45" s="12"/>
    </row>
    <row r="47" spans="1:30" x14ac:dyDescent="0.35">
      <c r="A47" s="13" t="s">
        <v>103</v>
      </c>
      <c r="B47" s="7">
        <v>0.11749999999999999</v>
      </c>
      <c r="Q47" s="13" t="s">
        <v>189</v>
      </c>
      <c r="R47" s="7">
        <v>0.03</v>
      </c>
    </row>
    <row r="48" spans="1:30" x14ac:dyDescent="0.35">
      <c r="A48" s="2" t="s">
        <v>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14</v>
      </c>
      <c r="I48" s="2" t="s">
        <v>15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Q48" s="2" t="s">
        <v>0</v>
      </c>
      <c r="R48" s="2" t="s">
        <v>1</v>
      </c>
      <c r="S48" s="2" t="s">
        <v>2</v>
      </c>
      <c r="T48" s="2" t="s">
        <v>3</v>
      </c>
      <c r="U48" s="2" t="s">
        <v>4</v>
      </c>
      <c r="V48" s="2" t="s">
        <v>5</v>
      </c>
      <c r="W48" s="2" t="s">
        <v>6</v>
      </c>
      <c r="X48" s="2" t="s">
        <v>14</v>
      </c>
      <c r="Y48" s="2" t="s">
        <v>15</v>
      </c>
      <c r="Z48" s="2" t="s">
        <v>9</v>
      </c>
      <c r="AA48" s="2" t="s">
        <v>10</v>
      </c>
      <c r="AB48" s="2" t="s">
        <v>11</v>
      </c>
      <c r="AC48" s="2" t="s">
        <v>12</v>
      </c>
      <c r="AD48" s="2" t="s">
        <v>13</v>
      </c>
    </row>
    <row r="49" spans="1:30" x14ac:dyDescent="0.35">
      <c r="A49" s="2">
        <v>75</v>
      </c>
      <c r="B49" s="2" t="s">
        <v>47</v>
      </c>
      <c r="C49" s="2">
        <v>0.64</v>
      </c>
      <c r="D49" s="2">
        <v>0.66</v>
      </c>
      <c r="E49" s="2">
        <v>0.65</v>
      </c>
      <c r="F49" s="2">
        <v>0.64</v>
      </c>
      <c r="G49" s="2">
        <f>AVERAGE(C49:F49)</f>
        <v>0.64750000000000008</v>
      </c>
      <c r="H49" s="2">
        <v>0</v>
      </c>
      <c r="I49" s="2">
        <f>H49/$B$47</f>
        <v>0</v>
      </c>
      <c r="J49" s="2">
        <v>0</v>
      </c>
      <c r="K49" s="2">
        <f>J49/3600</f>
        <v>0</v>
      </c>
      <c r="L49" s="2">
        <f>$G$49*EXP(-$B$54*K49)</f>
        <v>0.64750000000000008</v>
      </c>
      <c r="M49" s="2">
        <f>L49-G49</f>
        <v>0</v>
      </c>
      <c r="N49" s="2">
        <f>M49^2</f>
        <v>0</v>
      </c>
      <c r="Q49" s="2">
        <v>87</v>
      </c>
      <c r="R49" s="2" t="s">
        <v>46</v>
      </c>
      <c r="S49" s="2">
        <v>0.05</v>
      </c>
      <c r="T49" s="2">
        <v>0.05</v>
      </c>
      <c r="U49" s="2">
        <v>0.05</v>
      </c>
      <c r="V49" s="2">
        <v>0.05</v>
      </c>
      <c r="W49" s="2">
        <f>AVERAGE(S49:V49)</f>
        <v>0.05</v>
      </c>
      <c r="X49" s="2">
        <v>0</v>
      </c>
      <c r="Y49" s="2">
        <f>X49/$R$47</f>
        <v>0</v>
      </c>
      <c r="Z49" s="2">
        <f>Y49</f>
        <v>0</v>
      </c>
      <c r="AA49" s="2">
        <f>Z49/3600</f>
        <v>0</v>
      </c>
      <c r="AB49" s="2">
        <f>$W$49*EXP(-$R$54*AA49)</f>
        <v>0.05</v>
      </c>
      <c r="AC49" s="2">
        <f>AB49-W49</f>
        <v>0</v>
      </c>
      <c r="AD49" s="2">
        <f>AC49^2</f>
        <v>0</v>
      </c>
    </row>
    <row r="50" spans="1:30" x14ac:dyDescent="0.35">
      <c r="A50" s="2">
        <v>76</v>
      </c>
      <c r="B50" s="2" t="s">
        <v>48</v>
      </c>
      <c r="C50" s="2">
        <v>0.6</v>
      </c>
      <c r="D50" s="2">
        <v>0.56999999999999995</v>
      </c>
      <c r="E50" s="2">
        <v>0.57999999999999996</v>
      </c>
      <c r="G50" s="2">
        <f>AVERAGE(C50:F50)</f>
        <v>0.58333333333333337</v>
      </c>
      <c r="H50" s="2">
        <v>21</v>
      </c>
      <c r="I50" s="2">
        <f>H50/$B$47</f>
        <v>178.72340425531917</v>
      </c>
      <c r="J50" s="2">
        <f>J49+I50</f>
        <v>178.72340425531917</v>
      </c>
      <c r="K50" s="2">
        <f>J50/3600</f>
        <v>4.9645390070921988E-2</v>
      </c>
      <c r="L50" s="2">
        <f>$G$49*EXP(-$B$54*K50)</f>
        <v>0.58333333333333337</v>
      </c>
      <c r="M50" s="2">
        <f>L50-G50</f>
        <v>0</v>
      </c>
      <c r="N50" s="2">
        <f>M50^2</f>
        <v>0</v>
      </c>
      <c r="Q50" s="2">
        <v>88</v>
      </c>
      <c r="R50" s="2" t="s">
        <v>49</v>
      </c>
      <c r="S50" s="2">
        <v>0.04</v>
      </c>
      <c r="T50" s="2">
        <v>0.04</v>
      </c>
      <c r="U50" s="2">
        <v>0.04</v>
      </c>
      <c r="V50" s="2">
        <v>0.04</v>
      </c>
      <c r="W50" s="2">
        <f>AVERAGE(S50:V50)</f>
        <v>0.04</v>
      </c>
      <c r="X50" s="2">
        <v>25</v>
      </c>
      <c r="Y50" s="2">
        <f>X50/$R$47</f>
        <v>833.33333333333337</v>
      </c>
      <c r="Z50" s="2">
        <f>Z49+Y50</f>
        <v>833.33333333333337</v>
      </c>
      <c r="AA50" s="2">
        <f>Z50/3600</f>
        <v>0.23148148148148148</v>
      </c>
      <c r="AB50" s="2">
        <f>$W$49*EXP(-$R$54*AA50)</f>
        <v>3.1339567134033373E-2</v>
      </c>
      <c r="AC50" s="2">
        <f>AB50-W50</f>
        <v>-8.6604328659666274E-3</v>
      </c>
      <c r="AD50" s="2">
        <f>AC50^2</f>
        <v>7.5003097425914938E-5</v>
      </c>
    </row>
    <row r="51" spans="1:30" x14ac:dyDescent="0.35">
      <c r="M51" s="2" t="s">
        <v>40</v>
      </c>
      <c r="N51" s="2">
        <f>SUM(N49:N50)</f>
        <v>0</v>
      </c>
      <c r="Q51" s="2">
        <v>89</v>
      </c>
      <c r="R51" s="2" t="s">
        <v>50</v>
      </c>
      <c r="S51" s="2">
        <v>0.01</v>
      </c>
      <c r="T51" s="2">
        <v>0.01</v>
      </c>
      <c r="U51" s="2">
        <v>0.01</v>
      </c>
      <c r="V51" s="2">
        <v>0.01</v>
      </c>
      <c r="W51" s="2">
        <f>AVERAGE(S51:V51)</f>
        <v>0.01</v>
      </c>
      <c r="X51" s="2">
        <v>33</v>
      </c>
      <c r="Y51" s="2">
        <f>X51/$R$47</f>
        <v>1100</v>
      </c>
      <c r="Z51" s="2">
        <f>Z50+Y51</f>
        <v>1933.3333333333335</v>
      </c>
      <c r="AA51" s="2">
        <f>Z51/3600</f>
        <v>0.53703703703703709</v>
      </c>
      <c r="AB51" s="2">
        <f>$W$49*EXP(-$R$54*AA51)</f>
        <v>1.6915908975120776E-2</v>
      </c>
      <c r="AC51" s="2">
        <f>AB51-W51</f>
        <v>6.9159089751207759E-3</v>
      </c>
      <c r="AD51" s="2">
        <f>AC51^2</f>
        <v>4.7829796952156102E-5</v>
      </c>
    </row>
    <row r="52" spans="1:30" x14ac:dyDescent="0.35">
      <c r="AC52" s="2" t="s">
        <v>40</v>
      </c>
      <c r="AD52" s="2">
        <f>SUM(AD49:AD51)</f>
        <v>1.2283289437807103E-4</v>
      </c>
    </row>
    <row r="53" spans="1:30" x14ac:dyDescent="0.35">
      <c r="A53" s="2" t="s">
        <v>23</v>
      </c>
      <c r="B53" s="2" t="s">
        <v>24</v>
      </c>
      <c r="Q53" s="2" t="s">
        <v>23</v>
      </c>
      <c r="R53" s="2" t="s">
        <v>24</v>
      </c>
    </row>
    <row r="54" spans="1:30" x14ac:dyDescent="0.35">
      <c r="B54" s="2">
        <v>2.102108880102604</v>
      </c>
      <c r="R54" s="2">
        <v>2.0180516278819249</v>
      </c>
    </row>
    <row r="55" spans="1:30" s="9" customFormat="1" x14ac:dyDescent="0.35">
      <c r="P55" s="12"/>
    </row>
    <row r="57" spans="1:30" x14ac:dyDescent="0.35">
      <c r="A57" s="13" t="s">
        <v>187</v>
      </c>
      <c r="B57" s="7">
        <v>0.03</v>
      </c>
      <c r="Q57" s="13" t="s">
        <v>188</v>
      </c>
      <c r="R57" s="7">
        <v>0.13500000000000001</v>
      </c>
    </row>
    <row r="58" spans="1:30" x14ac:dyDescent="0.35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14</v>
      </c>
      <c r="I58" s="2" t="s">
        <v>15</v>
      </c>
      <c r="J58" s="2" t="s">
        <v>9</v>
      </c>
      <c r="K58" s="2" t="s">
        <v>10</v>
      </c>
      <c r="L58" s="2" t="s">
        <v>11</v>
      </c>
      <c r="M58" s="2" t="s">
        <v>12</v>
      </c>
      <c r="N58" s="2" t="s">
        <v>13</v>
      </c>
      <c r="Q58" s="2" t="s">
        <v>0</v>
      </c>
      <c r="R58" s="2" t="s">
        <v>1</v>
      </c>
      <c r="S58" s="2" t="s">
        <v>2</v>
      </c>
      <c r="T58" s="2" t="s">
        <v>3</v>
      </c>
      <c r="U58" s="2" t="s">
        <v>4</v>
      </c>
      <c r="V58" s="2" t="s">
        <v>5</v>
      </c>
      <c r="W58" s="2" t="s">
        <v>6</v>
      </c>
      <c r="X58" s="2" t="s">
        <v>14</v>
      </c>
      <c r="Y58" s="2" t="s">
        <v>15</v>
      </c>
      <c r="Z58" s="2" t="s">
        <v>9</v>
      </c>
      <c r="AA58" s="2" t="s">
        <v>10</v>
      </c>
      <c r="AB58" s="2" t="s">
        <v>11</v>
      </c>
      <c r="AC58" s="2" t="s">
        <v>12</v>
      </c>
      <c r="AD58" s="2" t="s">
        <v>13</v>
      </c>
    </row>
    <row r="59" spans="1:30" x14ac:dyDescent="0.35">
      <c r="A59" s="2">
        <v>77</v>
      </c>
      <c r="C59" s="2">
        <v>0.57999999999999996</v>
      </c>
      <c r="D59" s="2">
        <v>0.56999999999999995</v>
      </c>
      <c r="E59" s="2">
        <v>0.56999999999999995</v>
      </c>
      <c r="G59" s="2">
        <f>AVERAGE(C59:E59)</f>
        <v>0.57333333333333325</v>
      </c>
      <c r="H59" s="2">
        <v>0</v>
      </c>
      <c r="I59" s="2">
        <f>H59/$B$57</f>
        <v>0</v>
      </c>
      <c r="J59" s="2">
        <f>I59</f>
        <v>0</v>
      </c>
      <c r="K59" s="2">
        <f>J59/3600</f>
        <v>0</v>
      </c>
      <c r="L59" s="2">
        <f>$G$59*EXP(-$B$65*K59)</f>
        <v>0.57333333333333325</v>
      </c>
      <c r="M59" s="2">
        <f>L59-G59</f>
        <v>0</v>
      </c>
      <c r="N59" s="2">
        <f>M59^2</f>
        <v>0</v>
      </c>
      <c r="Q59" s="2">
        <v>15</v>
      </c>
      <c r="R59" s="2" t="s">
        <v>51</v>
      </c>
      <c r="S59" s="2">
        <v>0.31</v>
      </c>
      <c r="T59" s="2">
        <v>0.32</v>
      </c>
      <c r="U59" s="2">
        <v>0.32</v>
      </c>
      <c r="W59" s="2">
        <f>AVERAGE(S59:V59)</f>
        <v>0.31666666666666665</v>
      </c>
      <c r="X59" s="2">
        <v>0</v>
      </c>
      <c r="Y59" s="2">
        <f>X59/$R$57</f>
        <v>0</v>
      </c>
      <c r="Z59" s="2">
        <f>Y59</f>
        <v>0</v>
      </c>
      <c r="AA59" s="2">
        <f>Z59/3600</f>
        <v>0</v>
      </c>
      <c r="AB59" s="2">
        <f>$W$59*EXP(-$R$66*AA59)</f>
        <v>0.31666666666666665</v>
      </c>
      <c r="AC59" s="2">
        <f>AB59-W59</f>
        <v>0</v>
      </c>
      <c r="AD59" s="2">
        <f>AC59^2</f>
        <v>0</v>
      </c>
    </row>
    <row r="60" spans="1:30" x14ac:dyDescent="0.35">
      <c r="A60" s="2">
        <v>78</v>
      </c>
      <c r="C60" s="2">
        <v>0.55000000000000004</v>
      </c>
      <c r="D60" s="2">
        <v>0.56000000000000005</v>
      </c>
      <c r="E60" s="2">
        <v>0.55000000000000004</v>
      </c>
      <c r="G60" s="2">
        <f>AVERAGE(C60:E60)</f>
        <v>0.55333333333333334</v>
      </c>
      <c r="H60" s="2">
        <v>19</v>
      </c>
      <c r="I60" s="2">
        <f>H60/$B$57</f>
        <v>633.33333333333337</v>
      </c>
      <c r="J60" s="2">
        <f>J59+I60</f>
        <v>633.33333333333337</v>
      </c>
      <c r="K60" s="2">
        <f>J60/3600</f>
        <v>0.17592592592592593</v>
      </c>
      <c r="L60" s="2">
        <f>$G$59*EXP(-$B$65*K60)</f>
        <v>0.52365085448005155</v>
      </c>
      <c r="M60" s="2">
        <f>L60-G60</f>
        <v>-2.9682478853281791E-2</v>
      </c>
      <c r="N60" s="2">
        <f>M60^2</f>
        <v>8.8104955087552072E-4</v>
      </c>
      <c r="Q60" s="2">
        <v>16</v>
      </c>
      <c r="R60" s="2" t="s">
        <v>52</v>
      </c>
      <c r="S60" s="2">
        <v>0.3</v>
      </c>
      <c r="T60" s="2">
        <v>0.31</v>
      </c>
      <c r="U60" s="2">
        <v>0.3</v>
      </c>
      <c r="W60" s="2">
        <f>AVERAGE(S60:V60)</f>
        <v>0.30333333333333329</v>
      </c>
      <c r="X60" s="2">
        <v>18</v>
      </c>
      <c r="Y60" s="2">
        <f>X60/$R$57</f>
        <v>133.33333333333331</v>
      </c>
      <c r="Z60" s="2">
        <f>Y60+Z59</f>
        <v>133.33333333333331</v>
      </c>
      <c r="AA60" s="2">
        <f>Z60/3600</f>
        <v>3.7037037037037035E-2</v>
      </c>
      <c r="AB60" s="2">
        <f>$W$59*EXP(-$R$66*AA60)</f>
        <v>0.3066919389827007</v>
      </c>
      <c r="AC60" s="2">
        <f>AB60-W60</f>
        <v>3.3586056493674077E-3</v>
      </c>
      <c r="AD60" s="2">
        <f>AC60^2</f>
        <v>1.1280231907962665E-5</v>
      </c>
    </row>
    <row r="61" spans="1:30" x14ac:dyDescent="0.35">
      <c r="A61" s="2">
        <v>79</v>
      </c>
      <c r="C61" s="2">
        <v>0.43</v>
      </c>
      <c r="D61" s="2">
        <v>0.44</v>
      </c>
      <c r="E61" s="2">
        <v>0.45</v>
      </c>
      <c r="F61" s="2">
        <v>0.45</v>
      </c>
      <c r="G61" s="2">
        <f>AVERAGE(C61:F61)</f>
        <v>0.4425</v>
      </c>
      <c r="H61" s="2">
        <v>29</v>
      </c>
      <c r="I61" s="2">
        <f>H61/$B$57</f>
        <v>966.66666666666674</v>
      </c>
      <c r="J61" s="2">
        <f>J60+I61</f>
        <v>1600</v>
      </c>
      <c r="K61" s="2">
        <f>J61/3600</f>
        <v>0.44444444444444442</v>
      </c>
      <c r="L61" s="2">
        <f>$G$59*EXP(-$B$65*K61)</f>
        <v>0.45599262865009826</v>
      </c>
      <c r="M61" s="2">
        <f>L61-G61</f>
        <v>1.349262865009826E-2</v>
      </c>
      <c r="N61" s="2">
        <f>M61^2</f>
        <v>1.8205102788945238E-4</v>
      </c>
      <c r="Q61" s="2">
        <v>17</v>
      </c>
      <c r="R61" s="2" t="s">
        <v>53</v>
      </c>
      <c r="S61" s="2">
        <v>0.3</v>
      </c>
      <c r="T61" s="2">
        <v>0.3</v>
      </c>
      <c r="U61" s="2">
        <v>0.31</v>
      </c>
      <c r="W61" s="2">
        <f>AVERAGE(S61:V61)</f>
        <v>0.30333333333333329</v>
      </c>
      <c r="X61" s="2">
        <v>41</v>
      </c>
      <c r="Y61" s="2">
        <f>X61/$R$57</f>
        <v>303.7037037037037</v>
      </c>
      <c r="Z61" s="2">
        <f>Y61+Z60</f>
        <v>437.03703703703701</v>
      </c>
      <c r="AA61" s="2">
        <f>Z61/3600</f>
        <v>0.1213991769547325</v>
      </c>
      <c r="AB61" s="2">
        <f>$W$59*EXP(-$R$66*AA61)</f>
        <v>0.28512892351755659</v>
      </c>
      <c r="AC61" s="2">
        <f>AB61-W61</f>
        <v>-1.8204409815776701E-2</v>
      </c>
      <c r="AD61" s="2">
        <f>AC61^2</f>
        <v>3.314005367407471E-4</v>
      </c>
    </row>
    <row r="62" spans="1:30" x14ac:dyDescent="0.35">
      <c r="Q62" s="2">
        <v>18</v>
      </c>
      <c r="R62" s="2" t="s">
        <v>54</v>
      </c>
      <c r="S62" s="2">
        <v>0.27</v>
      </c>
      <c r="T62" s="2">
        <v>0.27</v>
      </c>
      <c r="U62" s="2">
        <v>0.26</v>
      </c>
      <c r="W62" s="2">
        <f>AVERAGE(S62:V62)</f>
        <v>0.26666666666666666</v>
      </c>
      <c r="X62" s="2">
        <v>28</v>
      </c>
      <c r="Y62" s="2">
        <f>X62/$R$57</f>
        <v>207.40740740740739</v>
      </c>
      <c r="Z62" s="2">
        <f>Y62+Z61</f>
        <v>644.44444444444434</v>
      </c>
      <c r="AA62" s="2">
        <f>Z62/3600</f>
        <v>0.17901234567901231</v>
      </c>
      <c r="AB62" s="2">
        <f>$W$59*EXP(-$R$66*AA62)</f>
        <v>0.27128080707056873</v>
      </c>
      <c r="AC62" s="2">
        <f>AB62-W62</f>
        <v>4.6141404039020673E-3</v>
      </c>
      <c r="AD62" s="2">
        <f>AC62^2</f>
        <v>2.1290291666921532E-5</v>
      </c>
    </row>
    <row r="63" spans="1:30" x14ac:dyDescent="0.35">
      <c r="M63" s="2" t="s">
        <v>40</v>
      </c>
      <c r="N63" s="2">
        <f>SUM(N59:N62)</f>
        <v>1.063100578764973E-3</v>
      </c>
      <c r="Q63" s="2">
        <v>19</v>
      </c>
      <c r="R63" s="2" t="s">
        <v>55</v>
      </c>
      <c r="S63" s="2">
        <v>0.26</v>
      </c>
      <c r="T63" s="2">
        <v>0.25</v>
      </c>
      <c r="U63" s="2">
        <v>0.25</v>
      </c>
      <c r="W63" s="2">
        <f>AVERAGE(S63:V63)</f>
        <v>0.25333333333333335</v>
      </c>
      <c r="X63" s="2">
        <v>25</v>
      </c>
      <c r="Y63" s="2">
        <f>X63/$R$57</f>
        <v>185.18518518518516</v>
      </c>
      <c r="Z63" s="2">
        <f>Y63+Z62</f>
        <v>829.62962962962956</v>
      </c>
      <c r="AA63" s="2">
        <f>Z63/3600</f>
        <v>0.23045267489711932</v>
      </c>
      <c r="AB63" s="2">
        <f>$W$59*EXP(-$R$66*AA63)</f>
        <v>0.2594857590169406</v>
      </c>
      <c r="AC63" s="2">
        <f>AB63-W63</f>
        <v>6.1524256836072433E-3</v>
      </c>
      <c r="AD63" s="2">
        <f>AC63^2</f>
        <v>3.7852341792310054E-5</v>
      </c>
    </row>
    <row r="64" spans="1:30" x14ac:dyDescent="0.35">
      <c r="A64" s="2" t="s">
        <v>23</v>
      </c>
      <c r="B64" s="2" t="s">
        <v>24</v>
      </c>
      <c r="AC64" s="2" t="s">
        <v>40</v>
      </c>
      <c r="AD64" s="2">
        <f>SUM(AD59:AD63)</f>
        <v>4.0182340210794139E-4</v>
      </c>
    </row>
    <row r="65" spans="1:30" x14ac:dyDescent="0.35">
      <c r="B65" s="2">
        <v>0.51522893324251706</v>
      </c>
      <c r="Q65" s="2" t="s">
        <v>23</v>
      </c>
      <c r="R65" s="2" t="s">
        <v>24</v>
      </c>
    </row>
    <row r="66" spans="1:30" x14ac:dyDescent="0.35">
      <c r="R66" s="2">
        <v>0.86415952196153201</v>
      </c>
    </row>
    <row r="67" spans="1:30" s="9" customFormat="1" x14ac:dyDescent="0.35">
      <c r="P67" s="12"/>
    </row>
    <row r="70" spans="1:30" x14ac:dyDescent="0.35">
      <c r="A70" s="13" t="s">
        <v>186</v>
      </c>
      <c r="B70" s="8">
        <v>0.22249999999999998</v>
      </c>
      <c r="Q70" s="13" t="s">
        <v>185</v>
      </c>
      <c r="R70" s="7">
        <v>0.02</v>
      </c>
    </row>
    <row r="71" spans="1:30" x14ac:dyDescent="0.35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14</v>
      </c>
      <c r="I71" s="2" t="s">
        <v>15</v>
      </c>
      <c r="J71" s="2" t="s">
        <v>9</v>
      </c>
      <c r="K71" s="2" t="s">
        <v>10</v>
      </c>
      <c r="L71" s="2" t="s">
        <v>11</v>
      </c>
      <c r="M71" s="2" t="s">
        <v>12</v>
      </c>
      <c r="N71" s="2" t="s">
        <v>13</v>
      </c>
      <c r="Q71" s="2" t="s">
        <v>0</v>
      </c>
      <c r="R71" s="2" t="s">
        <v>1</v>
      </c>
      <c r="S71" s="2" t="s">
        <v>2</v>
      </c>
      <c r="T71" s="2" t="s">
        <v>3</v>
      </c>
      <c r="U71" s="2" t="s">
        <v>4</v>
      </c>
      <c r="V71" s="2" t="s">
        <v>5</v>
      </c>
      <c r="W71" s="2" t="s">
        <v>6</v>
      </c>
      <c r="X71" s="2" t="s">
        <v>14</v>
      </c>
      <c r="Y71" s="2" t="s">
        <v>15</v>
      </c>
      <c r="Z71" s="2" t="s">
        <v>9</v>
      </c>
      <c r="AA71" s="2" t="s">
        <v>10</v>
      </c>
      <c r="AB71" s="2" t="s">
        <v>11</v>
      </c>
      <c r="AC71" s="2" t="s">
        <v>12</v>
      </c>
      <c r="AD71" s="2" t="s">
        <v>13</v>
      </c>
    </row>
    <row r="72" spans="1:30" x14ac:dyDescent="0.35">
      <c r="A72" s="2">
        <v>25</v>
      </c>
      <c r="B72" s="2" t="s">
        <v>56</v>
      </c>
      <c r="C72" s="2">
        <v>0.27</v>
      </c>
      <c r="D72" s="2">
        <v>0.27</v>
      </c>
      <c r="E72" s="2">
        <v>0.27</v>
      </c>
      <c r="F72" s="2">
        <v>0.27</v>
      </c>
      <c r="G72" s="2">
        <f>AVERAGE(C72:F72)</f>
        <v>0.27</v>
      </c>
      <c r="H72" s="2">
        <v>0</v>
      </c>
      <c r="I72" s="2">
        <f>H72/$B$70</f>
        <v>0</v>
      </c>
      <c r="J72" s="2">
        <f>I72</f>
        <v>0</v>
      </c>
      <c r="K72" s="2">
        <f>J72/3600</f>
        <v>0</v>
      </c>
      <c r="L72" s="2">
        <f>$G$72*EXP(-$B$78*K72)</f>
        <v>0.27</v>
      </c>
      <c r="M72" s="2">
        <f>L72-G72</f>
        <v>0</v>
      </c>
      <c r="N72" s="2">
        <f>M72^2</f>
        <v>0</v>
      </c>
      <c r="Q72" s="2" t="s">
        <v>57</v>
      </c>
      <c r="R72" s="2" t="s">
        <v>58</v>
      </c>
      <c r="S72" s="2">
        <v>0.45</v>
      </c>
      <c r="T72" s="2">
        <v>0.45</v>
      </c>
      <c r="U72" s="2">
        <v>0.45</v>
      </c>
      <c r="W72" s="2">
        <f>AVERAGE(S72:U72)</f>
        <v>0.45</v>
      </c>
      <c r="X72" s="2">
        <v>0</v>
      </c>
      <c r="Y72" s="2">
        <f>X72/0.02</f>
        <v>0</v>
      </c>
      <c r="Z72" s="2">
        <f>Y72</f>
        <v>0</v>
      </c>
      <c r="AA72" s="2">
        <f>Z72/3600</f>
        <v>0</v>
      </c>
      <c r="AB72" s="2">
        <f>$W$72*EXP(-$R$78*AA72)</f>
        <v>0.45</v>
      </c>
      <c r="AC72" s="2">
        <f>AB72-W72</f>
        <v>0</v>
      </c>
      <c r="AD72" s="2">
        <f>AC72^2</f>
        <v>0</v>
      </c>
    </row>
    <row r="73" spans="1:30" x14ac:dyDescent="0.35">
      <c r="A73" s="2">
        <v>26</v>
      </c>
      <c r="B73" s="2" t="s">
        <v>59</v>
      </c>
      <c r="C73" s="2">
        <v>0.24</v>
      </c>
      <c r="D73" s="2">
        <v>0.24</v>
      </c>
      <c r="E73" s="2">
        <v>0.24</v>
      </c>
      <c r="F73" s="2">
        <v>0.24</v>
      </c>
      <c r="G73" s="2">
        <f>AVERAGE(C73:F73)</f>
        <v>0.24</v>
      </c>
      <c r="H73" s="2">
        <v>51</v>
      </c>
      <c r="I73" s="2">
        <f>H73/$B$70</f>
        <v>229.21348314606743</v>
      </c>
      <c r="J73" s="2">
        <f>J72+I73</f>
        <v>229.21348314606743</v>
      </c>
      <c r="K73" s="2">
        <f>J73/3600</f>
        <v>6.3670411985018729E-2</v>
      </c>
      <c r="L73" s="2">
        <f>$G$72*EXP(-$B$78*K73)</f>
        <v>0.23608126939781998</v>
      </c>
      <c r="M73" s="2">
        <f>L73-G73</f>
        <v>-3.9187306021800095E-3</v>
      </c>
      <c r="N73" s="2">
        <f>M73^2</f>
        <v>1.53564495324621E-5</v>
      </c>
      <c r="Q73" s="2">
        <v>67</v>
      </c>
      <c r="R73" s="2" t="s">
        <v>60</v>
      </c>
      <c r="S73" s="2">
        <v>0.44</v>
      </c>
      <c r="T73" s="2">
        <v>0.44</v>
      </c>
      <c r="U73" s="2">
        <v>0.44</v>
      </c>
      <c r="W73" s="2">
        <f>AVERAGE(S73:U73)</f>
        <v>0.44</v>
      </c>
      <c r="X73" s="2">
        <v>19</v>
      </c>
      <c r="Y73" s="2">
        <f>X73/0.02</f>
        <v>950</v>
      </c>
      <c r="Z73" s="2">
        <f>Z72+Y73</f>
        <v>950</v>
      </c>
      <c r="AA73" s="2">
        <f>Z73/3600</f>
        <v>0.2638888888888889</v>
      </c>
      <c r="AB73" s="2">
        <f>$W$72*EXP(-$R$78*AA73)</f>
        <v>0.43489098996187003</v>
      </c>
      <c r="AC73" s="2">
        <f>AB73-W73</f>
        <v>-5.1090100381299686E-3</v>
      </c>
      <c r="AD73" s="2">
        <f>AC73^2</f>
        <v>2.6101983569712783E-5</v>
      </c>
    </row>
    <row r="74" spans="1:30" x14ac:dyDescent="0.35">
      <c r="A74" s="2">
        <v>28</v>
      </c>
      <c r="B74" s="2" t="s">
        <v>61</v>
      </c>
      <c r="C74" s="2">
        <v>0.2</v>
      </c>
      <c r="D74" s="2">
        <v>0.2</v>
      </c>
      <c r="E74" s="2">
        <v>0.2</v>
      </c>
      <c r="F74" s="2">
        <v>0.2</v>
      </c>
      <c r="G74" s="2">
        <f>AVERAGE(C74:F74)</f>
        <v>0.2</v>
      </c>
      <c r="H74" s="2">
        <v>59</v>
      </c>
      <c r="I74" s="2">
        <f>H74/$B$70</f>
        <v>265.16853932584274</v>
      </c>
      <c r="J74" s="2">
        <f>J73+I74</f>
        <v>494.3820224719102</v>
      </c>
      <c r="K74" s="2">
        <f>J74/3600</f>
        <v>0.13732833957553062</v>
      </c>
      <c r="L74" s="2">
        <f>$G$72*EXP(-$B$78*K74)</f>
        <v>0.20212212288024151</v>
      </c>
      <c r="M74" s="2">
        <f>L74-G74</f>
        <v>2.1221228802414949E-3</v>
      </c>
      <c r="N74" s="2">
        <f>M74^2</f>
        <v>4.5034055188444578E-6</v>
      </c>
      <c r="Q74" s="2">
        <v>68</v>
      </c>
      <c r="R74" s="2" t="s">
        <v>62</v>
      </c>
      <c r="S74" s="2">
        <v>0.39</v>
      </c>
      <c r="T74" s="2">
        <v>0.4</v>
      </c>
      <c r="U74" s="2">
        <v>0.4</v>
      </c>
      <c r="W74" s="2">
        <f>AVERAGE(S74:U74)</f>
        <v>0.39666666666666667</v>
      </c>
      <c r="X74" s="2">
        <v>49</v>
      </c>
      <c r="Y74" s="2">
        <f>X74/0.02</f>
        <v>2450</v>
      </c>
      <c r="Z74" s="2">
        <f>Z73+Y74</f>
        <v>3400</v>
      </c>
      <c r="AA74" s="2">
        <f>Z74/3600</f>
        <v>0.94444444444444442</v>
      </c>
      <c r="AB74" s="2">
        <f>$W$72*EXP(-$R$78*AA74)</f>
        <v>0.39822561833854769</v>
      </c>
      <c r="AC74" s="2">
        <f>AB74-W74</f>
        <v>1.5589516718810259E-3</v>
      </c>
      <c r="AD74" s="2">
        <f>AC74^2</f>
        <v>2.4303303152606458E-6</v>
      </c>
    </row>
    <row r="75" spans="1:30" x14ac:dyDescent="0.35">
      <c r="M75" s="2" t="s">
        <v>40</v>
      </c>
      <c r="N75" s="2">
        <f>SUM(N72:N74)</f>
        <v>1.9859855051306557E-5</v>
      </c>
      <c r="AC75" s="2" t="s">
        <v>40</v>
      </c>
      <c r="AD75" s="2">
        <f>SUM(AD72:AD74)</f>
        <v>2.853231388497343E-5</v>
      </c>
    </row>
    <row r="77" spans="1:30" x14ac:dyDescent="0.35">
      <c r="A77" s="2" t="s">
        <v>23</v>
      </c>
      <c r="B77" s="2" t="s">
        <v>24</v>
      </c>
      <c r="Q77" s="2" t="s">
        <v>23</v>
      </c>
      <c r="R77" s="2" t="s">
        <v>24</v>
      </c>
    </row>
    <row r="78" spans="1:30" x14ac:dyDescent="0.35">
      <c r="B78" s="2">
        <v>2.108449548404332</v>
      </c>
      <c r="R78" s="2">
        <v>0.12941879066283263</v>
      </c>
    </row>
    <row r="79" spans="1:30" s="9" customFormat="1" x14ac:dyDescent="0.35">
      <c r="P79" s="12"/>
    </row>
    <row r="81" spans="1:30" x14ac:dyDescent="0.35">
      <c r="A81" s="13" t="s">
        <v>183</v>
      </c>
      <c r="B81" s="7">
        <v>0.11499999999999999</v>
      </c>
      <c r="Q81" s="13" t="s">
        <v>184</v>
      </c>
      <c r="R81" s="7">
        <v>1.48</v>
      </c>
    </row>
    <row r="82" spans="1:30" x14ac:dyDescent="0.35">
      <c r="A82" s="2" t="s">
        <v>0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14</v>
      </c>
      <c r="I82" s="2" t="s">
        <v>15</v>
      </c>
      <c r="J82" s="2" t="s">
        <v>9</v>
      </c>
      <c r="K82" s="2" t="s">
        <v>10</v>
      </c>
      <c r="L82" s="2" t="s">
        <v>11</v>
      </c>
      <c r="M82" s="2" t="s">
        <v>12</v>
      </c>
      <c r="N82" s="2" t="s">
        <v>13</v>
      </c>
      <c r="Q82" s="2" t="s">
        <v>0</v>
      </c>
      <c r="R82" s="2" t="s">
        <v>1</v>
      </c>
      <c r="S82" s="2" t="s">
        <v>2</v>
      </c>
      <c r="T82" s="2" t="s">
        <v>3</v>
      </c>
      <c r="U82" s="2" t="s">
        <v>4</v>
      </c>
      <c r="V82" s="2" t="s">
        <v>5</v>
      </c>
      <c r="W82" s="2" t="s">
        <v>6</v>
      </c>
      <c r="X82" s="2" t="s">
        <v>14</v>
      </c>
      <c r="Y82" s="2" t="s">
        <v>15</v>
      </c>
      <c r="Z82" s="2" t="s">
        <v>9</v>
      </c>
      <c r="AA82" s="2" t="s">
        <v>10</v>
      </c>
      <c r="AB82" s="2" t="s">
        <v>11</v>
      </c>
      <c r="AC82" s="2" t="s">
        <v>12</v>
      </c>
      <c r="AD82" s="2" t="s">
        <v>13</v>
      </c>
    </row>
    <row r="83" spans="1:30" x14ac:dyDescent="0.35">
      <c r="A83" s="2">
        <v>64</v>
      </c>
      <c r="B83" s="2" t="s">
        <v>63</v>
      </c>
      <c r="C83" s="2">
        <v>0.55000000000000004</v>
      </c>
      <c r="D83" s="2">
        <v>0.54</v>
      </c>
      <c r="E83" s="2">
        <v>0.56000000000000005</v>
      </c>
      <c r="G83" s="2">
        <f>AVERAGE(C83:E83)</f>
        <v>0.55000000000000004</v>
      </c>
      <c r="H83" s="2">
        <v>0</v>
      </c>
      <c r="I83" s="2">
        <f>H83/$B$81</f>
        <v>0</v>
      </c>
      <c r="J83" s="2">
        <f>I83</f>
        <v>0</v>
      </c>
      <c r="K83" s="2">
        <f>J83/3600</f>
        <v>0</v>
      </c>
      <c r="L83" s="2">
        <f>$G$83*EXP(-$B$89*K83)</f>
        <v>0.55000000000000004</v>
      </c>
      <c r="M83" s="2">
        <f>L83-G83</f>
        <v>0</v>
      </c>
      <c r="N83" s="2">
        <f>M83^2</f>
        <v>0</v>
      </c>
      <c r="Q83" s="2">
        <v>1</v>
      </c>
      <c r="S83" s="2">
        <v>0.41</v>
      </c>
      <c r="T83" s="2">
        <v>0.41</v>
      </c>
      <c r="U83" s="2">
        <v>0.43</v>
      </c>
      <c r="W83" s="2">
        <f>AVERAGE(S83:U83)</f>
        <v>0.41666666666666669</v>
      </c>
      <c r="X83" s="2">
        <v>0</v>
      </c>
      <c r="Y83" s="2">
        <f>X83/$R$81</f>
        <v>0</v>
      </c>
      <c r="Z83" s="2">
        <f>Y83</f>
        <v>0</v>
      </c>
      <c r="AA83" s="2">
        <f>Z83/3600</f>
        <v>0</v>
      </c>
      <c r="AB83" s="2">
        <f>$W$83*EXP(-$R$89*AA83)</f>
        <v>0.41666666666666669</v>
      </c>
      <c r="AC83" s="2">
        <f>AB83-W83</f>
        <v>0</v>
      </c>
      <c r="AD83" s="2">
        <f>AC83^2</f>
        <v>0</v>
      </c>
    </row>
    <row r="84" spans="1:30" x14ac:dyDescent="0.35">
      <c r="A84" s="5">
        <v>65</v>
      </c>
      <c r="B84" s="2" t="s">
        <v>64</v>
      </c>
      <c r="C84" s="2">
        <v>0.54</v>
      </c>
      <c r="D84" s="2">
        <v>0.56000000000000005</v>
      </c>
      <c r="E84" s="2">
        <v>0.54</v>
      </c>
      <c r="G84" s="2">
        <f>AVERAGE(C84:E84)</f>
        <v>0.54666666666666675</v>
      </c>
      <c r="H84" s="2">
        <v>38</v>
      </c>
      <c r="I84" s="2">
        <f>H84/$B$81</f>
        <v>330.43478260869568</v>
      </c>
      <c r="J84" s="2">
        <f>J83+I84</f>
        <v>330.43478260869568</v>
      </c>
      <c r="K84" s="2">
        <f>J84/3600</f>
        <v>9.1787439613526575E-2</v>
      </c>
      <c r="L84" s="2">
        <f>$G$83*EXP(-$B$89*K84)</f>
        <v>0.51409876550478817</v>
      </c>
      <c r="M84" s="2">
        <f>L84-G84</f>
        <v>-3.2567901161878576E-2</v>
      </c>
      <c r="N84" s="2">
        <f>M84^2</f>
        <v>1.0606681860898918E-3</v>
      </c>
      <c r="Q84" s="2">
        <v>2</v>
      </c>
      <c r="S84" s="2">
        <v>0.4</v>
      </c>
      <c r="T84" s="2">
        <v>0.39</v>
      </c>
      <c r="U84" s="2">
        <v>0.39</v>
      </c>
      <c r="W84" s="2">
        <f>AVERAGE(S84:U84)</f>
        <v>0.39333333333333337</v>
      </c>
      <c r="X84" s="2">
        <v>28</v>
      </c>
      <c r="Y84" s="2">
        <f>X84/$R$81</f>
        <v>18.918918918918919</v>
      </c>
      <c r="Z84" s="2">
        <f>Z83+Y84</f>
        <v>18.918918918918919</v>
      </c>
      <c r="AA84" s="2">
        <f>Z84/3600</f>
        <v>5.2552552552552556E-3</v>
      </c>
      <c r="AB84" s="2">
        <f>$W$83*EXP(-$R$89*AA84)</f>
        <v>0.40559506307491355</v>
      </c>
      <c r="AC84" s="2">
        <f>AB84-W84</f>
        <v>1.2261729741580185E-2</v>
      </c>
      <c r="AD84" s="2">
        <f>AC84^2</f>
        <v>1.5035001625555208E-4</v>
      </c>
    </row>
    <row r="85" spans="1:30" x14ac:dyDescent="0.35">
      <c r="A85" s="2">
        <v>66</v>
      </c>
      <c r="B85" s="2" t="s">
        <v>58</v>
      </c>
      <c r="C85" s="2">
        <v>0.5</v>
      </c>
      <c r="D85" s="2">
        <v>0.5</v>
      </c>
      <c r="E85" s="2">
        <v>0.52</v>
      </c>
      <c r="G85" s="2">
        <f>AVERAGE(C85:E85)</f>
        <v>0.50666666666666671</v>
      </c>
      <c r="H85" s="2">
        <v>21</v>
      </c>
      <c r="I85" s="2">
        <f>H85/$B$81</f>
        <v>182.60869565217394</v>
      </c>
      <c r="J85" s="2">
        <f>J84+I85</f>
        <v>513.04347826086962</v>
      </c>
      <c r="K85" s="2">
        <f>J85/3600</f>
        <v>0.14251207729468601</v>
      </c>
      <c r="L85" s="2">
        <f>$G$83*EXP(-$B$89*K85)</f>
        <v>0.495274014661922</v>
      </c>
      <c r="M85" s="2">
        <f>L85-G85</f>
        <v>-1.1392652004744708E-2</v>
      </c>
      <c r="N85" s="2">
        <f>M85^2</f>
        <v>1.2979251970121362E-4</v>
      </c>
      <c r="Q85" s="2">
        <v>3</v>
      </c>
      <c r="S85" s="2">
        <v>0.38</v>
      </c>
      <c r="T85" s="2">
        <v>0.38</v>
      </c>
      <c r="U85" s="2">
        <v>0.39</v>
      </c>
      <c r="W85" s="2">
        <f>AVERAGE(S85:U85)</f>
        <v>0.3833333333333333</v>
      </c>
      <c r="X85" s="2">
        <v>69</v>
      </c>
      <c r="Y85" s="2">
        <f>X85/$R$81</f>
        <v>46.621621621621621</v>
      </c>
      <c r="Z85" s="2">
        <f>Z84+Y85</f>
        <v>65.540540540540547</v>
      </c>
      <c r="AA85" s="2">
        <f>Z85/3600</f>
        <v>1.8205705705705708E-2</v>
      </c>
      <c r="AB85" s="2">
        <f>$W$83*EXP(-$R$89*AA85)</f>
        <v>0.37955099338517473</v>
      </c>
      <c r="AC85" s="2">
        <f>AB85-W85</f>
        <v>-3.7823399481585751E-3</v>
      </c>
      <c r="AD85" s="2">
        <f>AC85^2</f>
        <v>1.4306095483436213E-5</v>
      </c>
    </row>
    <row r="86" spans="1:30" x14ac:dyDescent="0.35">
      <c r="A86" s="2" t="s">
        <v>57</v>
      </c>
      <c r="B86" s="2" t="s">
        <v>57</v>
      </c>
      <c r="C86" s="2">
        <v>0.45</v>
      </c>
      <c r="D86" s="2">
        <v>0.45</v>
      </c>
      <c r="E86" s="2">
        <v>0.45</v>
      </c>
      <c r="G86" s="2">
        <f>AVERAGE(C86:E86)</f>
        <v>0.45</v>
      </c>
      <c r="H86" s="2">
        <v>24</v>
      </c>
      <c r="I86" s="2">
        <f>H86/$B$81</f>
        <v>208.69565217391306</v>
      </c>
      <c r="J86" s="2">
        <f>J85+I86</f>
        <v>721.73913043478274</v>
      </c>
      <c r="K86" s="2">
        <f>J86/3600</f>
        <v>0.20048309178743964</v>
      </c>
      <c r="L86" s="2">
        <f>$G$83*EXP(-$B$89*K86)</f>
        <v>0.47460257813191059</v>
      </c>
      <c r="M86" s="2">
        <f>L86-G86</f>
        <v>2.460257813191058E-2</v>
      </c>
      <c r="N86" s="2">
        <f>M86^2</f>
        <v>6.0528685073676469E-4</v>
      </c>
      <c r="AC86" s="2" t="s">
        <v>40</v>
      </c>
      <c r="AD86" s="2">
        <f>SUM(AD83:AD85)</f>
        <v>1.6465611173898829E-4</v>
      </c>
    </row>
    <row r="87" spans="1:30" x14ac:dyDescent="0.35">
      <c r="M87" s="2" t="s">
        <v>40</v>
      </c>
      <c r="N87" s="2">
        <f>SUM(N83:N86)</f>
        <v>1.7957475565278701E-3</v>
      </c>
    </row>
    <row r="88" spans="1:30" x14ac:dyDescent="0.35">
      <c r="A88" s="2" t="s">
        <v>23</v>
      </c>
      <c r="B88" s="2" t="s">
        <v>24</v>
      </c>
      <c r="Q88" s="2" t="s">
        <v>23</v>
      </c>
      <c r="R88" s="2" t="s">
        <v>24</v>
      </c>
    </row>
    <row r="89" spans="1:30" x14ac:dyDescent="0.35">
      <c r="B89" s="2">
        <v>0.73542611850430428</v>
      </c>
      <c r="R89" s="2">
        <v>5.1246342990556633</v>
      </c>
    </row>
    <row r="90" spans="1:30" s="9" customFormat="1" x14ac:dyDescent="0.35">
      <c r="P90" s="12"/>
    </row>
    <row r="92" spans="1:30" x14ac:dyDescent="0.35">
      <c r="A92" s="13" t="s">
        <v>182</v>
      </c>
      <c r="B92" s="7">
        <v>5.0000000000000001E-3</v>
      </c>
      <c r="Q92" s="13" t="s">
        <v>181</v>
      </c>
      <c r="R92" s="8">
        <v>0.01</v>
      </c>
    </row>
    <row r="93" spans="1:30" x14ac:dyDescent="0.35">
      <c r="A93" s="2" t="s">
        <v>0</v>
      </c>
      <c r="B93" s="2" t="s">
        <v>1</v>
      </c>
      <c r="C93" s="2" t="s">
        <v>2</v>
      </c>
      <c r="D93" s="2" t="s">
        <v>3</v>
      </c>
      <c r="E93" s="2" t="s">
        <v>4</v>
      </c>
      <c r="F93" s="2" t="s">
        <v>5</v>
      </c>
      <c r="G93" s="2" t="s">
        <v>6</v>
      </c>
      <c r="H93" s="2" t="s">
        <v>14</v>
      </c>
      <c r="I93" s="2" t="s">
        <v>15</v>
      </c>
      <c r="J93" s="2" t="s">
        <v>9</v>
      </c>
      <c r="K93" s="2" t="s">
        <v>10</v>
      </c>
      <c r="L93" s="2" t="s">
        <v>11</v>
      </c>
      <c r="M93" s="2" t="s">
        <v>12</v>
      </c>
      <c r="N93" s="2" t="s">
        <v>13</v>
      </c>
      <c r="Q93" s="2" t="s">
        <v>0</v>
      </c>
      <c r="R93" s="2" t="s">
        <v>1</v>
      </c>
      <c r="S93" s="2" t="s">
        <v>2</v>
      </c>
      <c r="T93" s="2" t="s">
        <v>3</v>
      </c>
      <c r="U93" s="2" t="s">
        <v>4</v>
      </c>
      <c r="V93" s="2" t="s">
        <v>5</v>
      </c>
      <c r="W93" s="2" t="s">
        <v>6</v>
      </c>
      <c r="X93" s="2" t="s">
        <v>14</v>
      </c>
      <c r="Y93" s="2" t="s">
        <v>15</v>
      </c>
      <c r="Z93" s="2" t="s">
        <v>9</v>
      </c>
      <c r="AA93" s="2" t="s">
        <v>10</v>
      </c>
      <c r="AB93" s="2" t="s">
        <v>11</v>
      </c>
      <c r="AC93" s="2" t="s">
        <v>12</v>
      </c>
      <c r="AD93" s="2" t="s">
        <v>13</v>
      </c>
    </row>
    <row r="94" spans="1:30" x14ac:dyDescent="0.35">
      <c r="A94" s="2">
        <v>39</v>
      </c>
      <c r="C94" s="2">
        <v>0.23</v>
      </c>
      <c r="D94" s="2">
        <v>0.23</v>
      </c>
      <c r="E94" s="2">
        <v>0.23</v>
      </c>
      <c r="G94" s="2">
        <f>AVERAGE(C94:E94)</f>
        <v>0.23</v>
      </c>
      <c r="H94" s="2">
        <v>0</v>
      </c>
      <c r="I94" s="2">
        <f>H94/$B$92</f>
        <v>0</v>
      </c>
      <c r="J94" s="2">
        <f>I94</f>
        <v>0</v>
      </c>
      <c r="K94" s="2">
        <f>J94/3600</f>
        <v>0</v>
      </c>
      <c r="L94" s="2">
        <f>$G$94*EXP(-$B$99*K94)</f>
        <v>0.23</v>
      </c>
      <c r="M94" s="2">
        <f>L94-G94</f>
        <v>0</v>
      </c>
      <c r="N94" s="2">
        <f>M94^2</f>
        <v>0</v>
      </c>
      <c r="Q94" s="2">
        <v>41</v>
      </c>
      <c r="S94" s="2">
        <v>0.22</v>
      </c>
      <c r="T94" s="2">
        <v>0.22</v>
      </c>
      <c r="U94" s="2">
        <v>0.22</v>
      </c>
      <c r="W94" s="2">
        <f>AVERAGE(S94:U94)</f>
        <v>0.22</v>
      </c>
      <c r="X94" s="2">
        <v>0</v>
      </c>
      <c r="Y94" s="2">
        <f>X94/0.01</f>
        <v>0</v>
      </c>
      <c r="Z94" s="2">
        <f>Y94</f>
        <v>0</v>
      </c>
      <c r="AA94" s="2">
        <f>Z94/3600</f>
        <v>0</v>
      </c>
      <c r="AB94" s="2">
        <f>$W$94*EXP(-$R$99*AA94)</f>
        <v>0.22</v>
      </c>
      <c r="AC94" s="2">
        <f>AB94-W94</f>
        <v>0</v>
      </c>
      <c r="AD94" s="2">
        <f>AC94^2</f>
        <v>0</v>
      </c>
    </row>
    <row r="95" spans="1:30" x14ac:dyDescent="0.35">
      <c r="A95" s="2">
        <v>40</v>
      </c>
      <c r="C95" s="2">
        <v>0.23</v>
      </c>
      <c r="D95" s="2">
        <v>0.22</v>
      </c>
      <c r="E95" s="2">
        <v>0.23</v>
      </c>
      <c r="G95" s="2">
        <f>AVERAGE(C95:E95)</f>
        <v>0.22666666666666668</v>
      </c>
      <c r="H95" s="2">
        <v>34</v>
      </c>
      <c r="I95" s="2">
        <f>H95/$B$92</f>
        <v>6800</v>
      </c>
      <c r="J95" s="2">
        <f>J94+I95</f>
        <v>6800</v>
      </c>
      <c r="K95" s="2">
        <f>J95/3600</f>
        <v>1.8888888888888888</v>
      </c>
      <c r="L95" s="2">
        <f>$G$94*EXP(-$B$99*K95)</f>
        <v>0.22666666666666668</v>
      </c>
      <c r="M95" s="2">
        <f>L95-G95</f>
        <v>0</v>
      </c>
      <c r="N95" s="2">
        <f>M95^2</f>
        <v>0</v>
      </c>
      <c r="Q95" s="2">
        <v>42</v>
      </c>
      <c r="S95" s="2">
        <v>0.2</v>
      </c>
      <c r="T95" s="2">
        <v>0.22</v>
      </c>
      <c r="U95" s="2">
        <v>0.21</v>
      </c>
      <c r="W95" s="2">
        <f>AVERAGE(S95:U95)</f>
        <v>0.21</v>
      </c>
      <c r="X95" s="2">
        <v>30</v>
      </c>
      <c r="Y95" s="2">
        <f>X95/0.01</f>
        <v>3000</v>
      </c>
      <c r="Z95" s="2">
        <f>Z94+Y95</f>
        <v>3000</v>
      </c>
      <c r="AA95" s="2">
        <f>Z95/3600</f>
        <v>0.83333333333333337</v>
      </c>
      <c r="AB95" s="2">
        <f>$W$94*EXP(-$R$99*AA95)</f>
        <v>0.21000000000000013</v>
      </c>
      <c r="AC95" s="2">
        <f>AB95-W95</f>
        <v>0</v>
      </c>
      <c r="AD95" s="2">
        <f>AC95^2</f>
        <v>0</v>
      </c>
    </row>
    <row r="96" spans="1:30" x14ac:dyDescent="0.35">
      <c r="AC96" s="2" t="s">
        <v>40</v>
      </c>
      <c r="AD96" s="2">
        <f>SUM(AD94:AD95)</f>
        <v>0</v>
      </c>
    </row>
    <row r="98" spans="1:18" x14ac:dyDescent="0.35">
      <c r="A98" s="2" t="s">
        <v>23</v>
      </c>
      <c r="B98" s="2" t="s">
        <v>24</v>
      </c>
      <c r="Q98" s="2" t="s">
        <v>23</v>
      </c>
      <c r="R98" s="2" t="s">
        <v>24</v>
      </c>
    </row>
    <row r="99" spans="1:18" x14ac:dyDescent="0.35">
      <c r="B99" s="2">
        <v>7.7287761641396391E-3</v>
      </c>
      <c r="R99" s="2">
        <v>5.5824018761870681E-2</v>
      </c>
    </row>
    <row r="100" spans="1:18" s="9" customFormat="1" x14ac:dyDescent="0.35">
      <c r="P100" s="12"/>
    </row>
    <row r="102" spans="1:18" x14ac:dyDescent="0.35">
      <c r="A102" s="13" t="s">
        <v>180</v>
      </c>
      <c r="B102" s="7">
        <v>2.2500000000000003E-2</v>
      </c>
    </row>
    <row r="103" spans="1:18" x14ac:dyDescent="0.35">
      <c r="A103" s="2" t="s">
        <v>0</v>
      </c>
      <c r="B103" s="2" t="s">
        <v>1</v>
      </c>
      <c r="C103" s="2" t="s">
        <v>2</v>
      </c>
      <c r="D103" s="2" t="s">
        <v>3</v>
      </c>
      <c r="E103" s="2" t="s">
        <v>4</v>
      </c>
      <c r="F103" s="2" t="s">
        <v>5</v>
      </c>
      <c r="G103" s="2" t="s">
        <v>6</v>
      </c>
      <c r="H103" s="2" t="s">
        <v>14</v>
      </c>
      <c r="I103" s="2" t="s">
        <v>15</v>
      </c>
      <c r="J103" s="2" t="s">
        <v>9</v>
      </c>
      <c r="K103" s="2" t="s">
        <v>10</v>
      </c>
      <c r="L103" s="2" t="s">
        <v>11</v>
      </c>
      <c r="M103" s="2" t="s">
        <v>12</v>
      </c>
      <c r="N103" s="2" t="s">
        <v>13</v>
      </c>
    </row>
    <row r="104" spans="1:18" x14ac:dyDescent="0.35">
      <c r="A104" s="2">
        <v>71</v>
      </c>
      <c r="C104" s="2">
        <v>0.54</v>
      </c>
      <c r="D104" s="2">
        <v>0.53</v>
      </c>
      <c r="E104" s="2">
        <v>0.53</v>
      </c>
      <c r="G104" s="2">
        <f>AVERAGE(C104:E104)</f>
        <v>0.53333333333333333</v>
      </c>
      <c r="H104" s="2">
        <v>0</v>
      </c>
      <c r="I104" s="2">
        <f>H104/$B$102</f>
        <v>0</v>
      </c>
      <c r="J104" s="2">
        <f>I104</f>
        <v>0</v>
      </c>
      <c r="K104" s="2">
        <f>J104/3600</f>
        <v>0</v>
      </c>
      <c r="L104" s="2">
        <f>$G$104*EXP(-$B$111*K104)</f>
        <v>0.53333333333333333</v>
      </c>
      <c r="M104" s="2">
        <f>L104-G104</f>
        <v>0</v>
      </c>
      <c r="N104" s="2">
        <f>M104^2</f>
        <v>0</v>
      </c>
    </row>
    <row r="105" spans="1:18" x14ac:dyDescent="0.35">
      <c r="A105" s="2">
        <v>72</v>
      </c>
      <c r="C105" s="2">
        <v>0.53</v>
      </c>
      <c r="D105" s="2">
        <v>0.53</v>
      </c>
      <c r="E105" s="2">
        <v>0.5</v>
      </c>
      <c r="G105" s="2">
        <f>AVERAGE(C105:E105)</f>
        <v>0.52</v>
      </c>
      <c r="H105" s="2">
        <v>35</v>
      </c>
      <c r="I105" s="2">
        <f>H105/$B$102</f>
        <v>1555.5555555555554</v>
      </c>
      <c r="J105" s="2">
        <f>J104+I105</f>
        <v>1555.5555555555554</v>
      </c>
      <c r="K105" s="2">
        <f>J105/3600</f>
        <v>0.43209876543209874</v>
      </c>
      <c r="L105" s="2">
        <f>$G$104*EXP(-$B$111*K105)</f>
        <v>0.49479980024223175</v>
      </c>
      <c r="M105" s="2">
        <f>L105-G105</f>
        <v>-2.5200199757768271E-2</v>
      </c>
      <c r="N105" s="2">
        <f>M105^2</f>
        <v>6.3505006783142403E-4</v>
      </c>
    </row>
    <row r="106" spans="1:18" x14ac:dyDescent="0.35">
      <c r="A106" s="2">
        <v>73</v>
      </c>
      <c r="C106" s="2">
        <v>0.48</v>
      </c>
      <c r="D106" s="2">
        <v>0.48</v>
      </c>
      <c r="E106" s="2">
        <v>0.46</v>
      </c>
      <c r="G106" s="2">
        <f>AVERAGE(C106:E106)</f>
        <v>0.47333333333333333</v>
      </c>
      <c r="H106" s="2">
        <v>17</v>
      </c>
      <c r="I106" s="2">
        <f>H106/$B$102</f>
        <v>755.55555555555543</v>
      </c>
      <c r="J106" s="2">
        <f>J105+I106</f>
        <v>2311.1111111111109</v>
      </c>
      <c r="K106" s="2">
        <f>J106/3600</f>
        <v>0.64197530864197527</v>
      </c>
      <c r="L106" s="2">
        <f>$G$104*EXP(-$B$111*K106)</f>
        <v>0.47710084300951494</v>
      </c>
      <c r="M106" s="2">
        <f>L106-G106</f>
        <v>3.7675096761816129E-3</v>
      </c>
      <c r="N106" s="2">
        <f>M106^2</f>
        <v>1.4194129160122081E-5</v>
      </c>
    </row>
    <row r="107" spans="1:18" x14ac:dyDescent="0.35">
      <c r="A107" s="2">
        <v>74</v>
      </c>
      <c r="C107" s="2">
        <v>0.45</v>
      </c>
      <c r="D107" s="2">
        <v>0.45</v>
      </c>
      <c r="E107" s="2">
        <v>0.44</v>
      </c>
      <c r="G107" s="2">
        <f>AVERAGE(C107:E107)</f>
        <v>0.44666666666666671</v>
      </c>
      <c r="H107" s="2">
        <v>20</v>
      </c>
      <c r="I107" s="2">
        <f>H107/$B$102</f>
        <v>888.8888888888888</v>
      </c>
      <c r="J107" s="2">
        <f>J106+I107</f>
        <v>3199.9999999999995</v>
      </c>
      <c r="K107" s="2">
        <f>J107/3600</f>
        <v>0.88888888888888873</v>
      </c>
      <c r="L107" s="2">
        <f>$G$104*EXP(-$B$111*K107)</f>
        <v>0.45708735338503936</v>
      </c>
      <c r="M107" s="2">
        <f>L107-G107</f>
        <v>1.0420686718372651E-2</v>
      </c>
      <c r="N107" s="2">
        <f>M107^2</f>
        <v>1.0859071168246818E-4</v>
      </c>
    </row>
    <row r="108" spans="1:18" x14ac:dyDescent="0.35">
      <c r="M108" s="2" t="s">
        <v>40</v>
      </c>
      <c r="N108" s="2">
        <f>SUM(N104:N107)</f>
        <v>7.5783490867401427E-4</v>
      </c>
    </row>
    <row r="110" spans="1:18" x14ac:dyDescent="0.35">
      <c r="A110" s="2" t="s">
        <v>23</v>
      </c>
      <c r="B110" s="2" t="s">
        <v>24</v>
      </c>
    </row>
    <row r="111" spans="1:18" x14ac:dyDescent="0.35">
      <c r="B111" s="2">
        <v>0.17355611437742033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E2B2-90C5-48B6-81B6-2ADC3D8C6743}">
  <dimension ref="A1:AD138"/>
  <sheetViews>
    <sheetView topLeftCell="A103" zoomScale="60" zoomScaleNormal="60" workbookViewId="0">
      <selection activeCell="B129" sqref="B129"/>
    </sheetView>
  </sheetViews>
  <sheetFormatPr defaultRowHeight="14.5" x14ac:dyDescent="0.35"/>
  <cols>
    <col min="1" max="13" width="8.7265625" style="2"/>
    <col min="14" max="14" width="14.1796875" style="2" bestFit="1" customWidth="1"/>
    <col min="15" max="15" width="8.7265625" style="2"/>
    <col min="16" max="16" width="8.7265625" style="11"/>
    <col min="17" max="16384" width="8.7265625" style="2"/>
  </cols>
  <sheetData>
    <row r="1" spans="1:30" x14ac:dyDescent="0.35">
      <c r="A1" s="13" t="s">
        <v>178</v>
      </c>
      <c r="B1" s="7" t="s">
        <v>179</v>
      </c>
    </row>
    <row r="3" spans="1:30" x14ac:dyDescent="0.35">
      <c r="A3" s="13" t="s">
        <v>194</v>
      </c>
      <c r="B3" s="7">
        <v>0.12</v>
      </c>
      <c r="Q3" s="13" t="s">
        <v>195</v>
      </c>
      <c r="R3" s="7">
        <v>0.24</v>
      </c>
    </row>
    <row r="4" spans="1:30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14</v>
      </c>
      <c r="I4" s="2" t="s">
        <v>15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Q4" s="2" t="s">
        <v>0</v>
      </c>
      <c r="R4" s="2" t="s">
        <v>1</v>
      </c>
      <c r="S4" s="2" t="s">
        <v>2</v>
      </c>
      <c r="T4" s="2" t="s">
        <v>3</v>
      </c>
      <c r="U4" s="2" t="s">
        <v>4</v>
      </c>
      <c r="V4" s="2" t="s">
        <v>5</v>
      </c>
      <c r="W4" s="2" t="s">
        <v>6</v>
      </c>
      <c r="X4" s="2" t="s">
        <v>14</v>
      </c>
      <c r="Y4" s="2" t="s">
        <v>15</v>
      </c>
      <c r="Z4" s="2" t="s">
        <v>9</v>
      </c>
      <c r="AA4" s="2" t="s">
        <v>10</v>
      </c>
      <c r="AB4" s="2" t="s">
        <v>11</v>
      </c>
      <c r="AC4" s="2" t="s">
        <v>12</v>
      </c>
      <c r="AD4" s="2" t="s">
        <v>13</v>
      </c>
    </row>
    <row r="5" spans="1:30" x14ac:dyDescent="0.35">
      <c r="A5" s="2">
        <v>53</v>
      </c>
      <c r="B5" s="2" t="s">
        <v>117</v>
      </c>
      <c r="C5" s="2">
        <v>0.11</v>
      </c>
      <c r="D5" s="2">
        <v>0.11</v>
      </c>
      <c r="E5" s="2">
        <v>0.11</v>
      </c>
      <c r="F5" s="2">
        <v>0.11</v>
      </c>
      <c r="G5" s="2">
        <f>AVERAGE(C5:F5)</f>
        <v>0.11</v>
      </c>
      <c r="H5" s="2">
        <v>0</v>
      </c>
      <c r="I5" s="2">
        <f>H5/$B$3</f>
        <v>0</v>
      </c>
      <c r="J5" s="2">
        <f>I5</f>
        <v>0</v>
      </c>
      <c r="K5" s="2">
        <f>J5/3600</f>
        <v>0</v>
      </c>
      <c r="L5" s="2">
        <f>$G$5*EXP(-$B$11*K5)</f>
        <v>0.11</v>
      </c>
      <c r="M5" s="2">
        <f>L5-G5</f>
        <v>0</v>
      </c>
      <c r="N5" s="2">
        <f>M5^2</f>
        <v>0</v>
      </c>
      <c r="Q5" s="2">
        <v>67</v>
      </c>
      <c r="R5" s="2" t="s">
        <v>118</v>
      </c>
      <c r="S5" s="2">
        <v>0.1</v>
      </c>
      <c r="T5" s="2">
        <v>0.1</v>
      </c>
      <c r="U5" s="2">
        <v>0.1</v>
      </c>
      <c r="V5" s="2">
        <v>0.1</v>
      </c>
      <c r="W5" s="2">
        <f>AVERAGE(S5:V5)</f>
        <v>0.1</v>
      </c>
      <c r="X5" s="2">
        <v>0</v>
      </c>
      <c r="Y5" s="2">
        <f>X5/$R$3</f>
        <v>0</v>
      </c>
      <c r="Z5" s="2">
        <f>Y5</f>
        <v>0</v>
      </c>
      <c r="AA5" s="2">
        <f>Z5/3600</f>
        <v>0</v>
      </c>
      <c r="AB5" s="2">
        <f>$W$5*EXP(-$R$11*AA5)</f>
        <v>0.1</v>
      </c>
      <c r="AC5" s="2">
        <f>AB5-W5</f>
        <v>0</v>
      </c>
      <c r="AD5" s="2">
        <f>AC5^2</f>
        <v>0</v>
      </c>
    </row>
    <row r="6" spans="1:30" x14ac:dyDescent="0.35">
      <c r="A6" s="2">
        <v>52</v>
      </c>
      <c r="B6" s="2" t="s">
        <v>119</v>
      </c>
      <c r="C6" s="2">
        <v>0.11</v>
      </c>
      <c r="D6" s="2">
        <v>0.11</v>
      </c>
      <c r="E6" s="2">
        <v>0.11</v>
      </c>
      <c r="F6" s="2">
        <v>0.11</v>
      </c>
      <c r="G6" s="2">
        <f>AVERAGE(C6:F6)</f>
        <v>0.11</v>
      </c>
      <c r="H6" s="2">
        <v>12</v>
      </c>
      <c r="I6" s="2">
        <f>H6/$B$3</f>
        <v>100</v>
      </c>
      <c r="J6" s="2">
        <f>J5+I6</f>
        <v>100</v>
      </c>
      <c r="K6" s="2">
        <f>J6/3600</f>
        <v>2.7777777777777776E-2</v>
      </c>
      <c r="L6" s="2">
        <f>$G$5*EXP(-$B$11*K6)</f>
        <v>9.9272815345992443E-2</v>
      </c>
      <c r="M6" s="2">
        <f>L6-G6</f>
        <v>-1.0727184654007557E-2</v>
      </c>
      <c r="N6" s="2">
        <f>M6^2</f>
        <v>1.1507249060117523E-4</v>
      </c>
      <c r="Q6" s="2">
        <v>66</v>
      </c>
      <c r="R6" s="2" t="s">
        <v>120</v>
      </c>
      <c r="S6" s="2">
        <v>0.09</v>
      </c>
      <c r="T6" s="2">
        <v>0.09</v>
      </c>
      <c r="U6" s="2">
        <v>0.09</v>
      </c>
      <c r="V6" s="2">
        <v>0.09</v>
      </c>
      <c r="W6" s="2">
        <f>AVERAGE(S6:V6)</f>
        <v>0.09</v>
      </c>
      <c r="X6" s="2">
        <v>54</v>
      </c>
      <c r="Y6" s="2">
        <f>X6/$R$3</f>
        <v>225</v>
      </c>
      <c r="Z6" s="2">
        <f>Y6+Z5</f>
        <v>225</v>
      </c>
      <c r="AA6" s="2">
        <f>Z6/3600</f>
        <v>6.25E-2</v>
      </c>
      <c r="AB6" s="2">
        <f>$W$5*EXP(-$R$11*AA6)</f>
        <v>7.5724451164942724E-2</v>
      </c>
      <c r="AC6" s="2">
        <f>AB6-W6</f>
        <v>-1.4275548835057272E-2</v>
      </c>
      <c r="AD6" s="2">
        <f>AC6^2</f>
        <v>2.0379129454210505E-4</v>
      </c>
    </row>
    <row r="7" spans="1:30" x14ac:dyDescent="0.35">
      <c r="A7" s="2">
        <v>51</v>
      </c>
      <c r="B7" s="2" t="s">
        <v>121</v>
      </c>
      <c r="C7" s="2">
        <v>0.09</v>
      </c>
      <c r="D7" s="2">
        <v>0.09</v>
      </c>
      <c r="E7" s="2">
        <v>0.09</v>
      </c>
      <c r="F7" s="2">
        <v>0.09</v>
      </c>
      <c r="G7" s="2">
        <f>AVERAGE(C7:F7)</f>
        <v>0.09</v>
      </c>
      <c r="H7" s="2">
        <v>17</v>
      </c>
      <c r="I7" s="2">
        <f>H7/$B$3</f>
        <v>141.66666666666669</v>
      </c>
      <c r="J7" s="2">
        <f>J6+I7</f>
        <v>241.66666666666669</v>
      </c>
      <c r="K7" s="2">
        <f>J7/3600</f>
        <v>6.7129629629629636E-2</v>
      </c>
      <c r="L7" s="2">
        <f>$G$5*EXP(-$B$11*K7)</f>
        <v>8.5842102760236821E-2</v>
      </c>
      <c r="M7" s="2">
        <f>L7-G7</f>
        <v>-4.1578972397631753E-3</v>
      </c>
      <c r="N7" s="2">
        <f>M7^2</f>
        <v>1.7288109456430232E-5</v>
      </c>
      <c r="Q7" s="2">
        <v>65</v>
      </c>
      <c r="R7" s="2" t="s">
        <v>122</v>
      </c>
      <c r="S7" s="2">
        <v>0.03</v>
      </c>
      <c r="T7" s="2">
        <v>0.03</v>
      </c>
      <c r="U7" s="2">
        <v>0.03</v>
      </c>
      <c r="V7" s="2">
        <v>0.03</v>
      </c>
      <c r="W7" s="2">
        <f>AVERAGE(S7:V7)</f>
        <v>0.03</v>
      </c>
      <c r="X7" s="2">
        <v>133</v>
      </c>
      <c r="Y7" s="2">
        <f>X7/$R$3</f>
        <v>554.16666666666674</v>
      </c>
      <c r="Z7" s="2">
        <f>Y7+Z6</f>
        <v>779.16666666666674</v>
      </c>
      <c r="AA7" s="2">
        <f>Z7/3600</f>
        <v>0.2164351851851852</v>
      </c>
      <c r="AB7" s="2">
        <f>$W$5*EXP(-$R$11*AA7)</f>
        <v>3.8176772149063752E-2</v>
      </c>
      <c r="AC7" s="2">
        <f>AB7-W7</f>
        <v>8.1767721490637532E-3</v>
      </c>
      <c r="AD7" s="2">
        <f>AC7^2</f>
        <v>6.6859602777704667E-5</v>
      </c>
    </row>
    <row r="8" spans="1:30" x14ac:dyDescent="0.35">
      <c r="A8" s="2">
        <v>50</v>
      </c>
      <c r="B8" s="2" t="s">
        <v>123</v>
      </c>
      <c r="C8" s="2">
        <v>0.06</v>
      </c>
      <c r="D8" s="2">
        <v>0.06</v>
      </c>
      <c r="E8" s="2">
        <v>0.06</v>
      </c>
      <c r="F8" s="2">
        <v>0.06</v>
      </c>
      <c r="G8" s="2">
        <f>AVERAGE(C8:F8)</f>
        <v>0.06</v>
      </c>
      <c r="H8" s="2">
        <v>31</v>
      </c>
      <c r="I8" s="2">
        <f>H8/$B$3</f>
        <v>258.33333333333337</v>
      </c>
      <c r="J8" s="2">
        <f>J7+I8</f>
        <v>500.00000000000006</v>
      </c>
      <c r="K8" s="2">
        <f>J8/3600</f>
        <v>0.1388888888888889</v>
      </c>
      <c r="L8" s="2">
        <f>$G$5*EXP(-$B$11*K8)</f>
        <v>6.5853816914638971E-2</v>
      </c>
      <c r="M8" s="2">
        <f>L8-G8</f>
        <v>5.8538169146389735E-3</v>
      </c>
      <c r="N8" s="2">
        <f>M8^2</f>
        <v>3.4267172470113348E-5</v>
      </c>
    </row>
    <row r="9" spans="1:30" x14ac:dyDescent="0.35">
      <c r="M9" s="2" t="s">
        <v>40</v>
      </c>
      <c r="N9" s="2">
        <f>SUM(N5:N8)</f>
        <v>1.666277725277188E-4</v>
      </c>
      <c r="AC9" s="2" t="s">
        <v>40</v>
      </c>
      <c r="AD9" s="2">
        <f>SUM(AD5:AD8)</f>
        <v>2.706508973198097E-4</v>
      </c>
    </row>
    <row r="10" spans="1:30" x14ac:dyDescent="0.35">
      <c r="A10" s="2" t="s">
        <v>124</v>
      </c>
      <c r="B10" s="2" t="s">
        <v>24</v>
      </c>
      <c r="Q10" s="2" t="s">
        <v>124</v>
      </c>
      <c r="R10" s="2" t="s">
        <v>24</v>
      </c>
    </row>
    <row r="11" spans="1:30" x14ac:dyDescent="0.35">
      <c r="B11" s="2">
        <v>3.6939094236512795</v>
      </c>
      <c r="R11" s="2">
        <v>4.4491052294454292</v>
      </c>
    </row>
    <row r="12" spans="1:30" s="9" customFormat="1" x14ac:dyDescent="0.35">
      <c r="P12" s="12"/>
    </row>
    <row r="14" spans="1:30" x14ac:dyDescent="0.35">
      <c r="A14" s="13" t="s">
        <v>196</v>
      </c>
      <c r="B14" s="7">
        <v>0.09</v>
      </c>
      <c r="Q14" s="13" t="s">
        <v>197</v>
      </c>
      <c r="R14" s="7">
        <v>7.0000000000000007E-2</v>
      </c>
    </row>
    <row r="15" spans="1:30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14</v>
      </c>
      <c r="I15" s="2" t="s">
        <v>15</v>
      </c>
      <c r="J15" s="2" t="s">
        <v>9</v>
      </c>
      <c r="K15" s="2" t="s">
        <v>10</v>
      </c>
      <c r="L15" s="2" t="s">
        <v>11</v>
      </c>
      <c r="M15" s="2" t="s">
        <v>12</v>
      </c>
      <c r="N15" s="2" t="s">
        <v>13</v>
      </c>
      <c r="Q15" s="2" t="s">
        <v>0</v>
      </c>
      <c r="R15" s="2" t="s">
        <v>1</v>
      </c>
      <c r="S15" s="2" t="s">
        <v>2</v>
      </c>
      <c r="T15" s="2" t="s">
        <v>3</v>
      </c>
      <c r="U15" s="2" t="s">
        <v>4</v>
      </c>
      <c r="V15" s="2" t="s">
        <v>5</v>
      </c>
      <c r="W15" s="2" t="s">
        <v>6</v>
      </c>
      <c r="X15" s="2" t="s">
        <v>14</v>
      </c>
      <c r="Y15" s="2" t="s">
        <v>15</v>
      </c>
      <c r="Z15" s="2" t="s">
        <v>9</v>
      </c>
      <c r="AA15" s="2" t="s">
        <v>10</v>
      </c>
      <c r="AB15" s="2" t="s">
        <v>11</v>
      </c>
      <c r="AC15" s="2" t="s">
        <v>12</v>
      </c>
      <c r="AD15" s="2" t="s">
        <v>13</v>
      </c>
    </row>
    <row r="16" spans="1:30" x14ac:dyDescent="0.35">
      <c r="A16" s="2">
        <v>58</v>
      </c>
      <c r="B16" s="2" t="s">
        <v>125</v>
      </c>
      <c r="C16" s="2">
        <v>0.17</v>
      </c>
      <c r="D16" s="2">
        <v>0.17</v>
      </c>
      <c r="E16" s="2">
        <v>0.17</v>
      </c>
      <c r="F16" s="2">
        <v>0.17</v>
      </c>
      <c r="G16" s="2">
        <v>0.17</v>
      </c>
      <c r="H16" s="2">
        <v>0</v>
      </c>
      <c r="I16" s="2">
        <f>H16/$B$14</f>
        <v>0</v>
      </c>
      <c r="J16" s="2">
        <f>I16</f>
        <v>0</v>
      </c>
      <c r="K16" s="2">
        <f>J16/3600</f>
        <v>0</v>
      </c>
      <c r="L16" s="2">
        <f>$G$16*EXP(-$B$22*K16)</f>
        <v>0.17</v>
      </c>
      <c r="M16" s="2">
        <f>L16-G16</f>
        <v>0</v>
      </c>
      <c r="N16" s="2">
        <f>M16^2</f>
        <v>0</v>
      </c>
      <c r="Q16" s="2">
        <v>63</v>
      </c>
      <c r="R16" s="2" t="s">
        <v>126</v>
      </c>
      <c r="S16" s="2">
        <v>0.24</v>
      </c>
      <c r="T16" s="2">
        <v>0.24</v>
      </c>
      <c r="U16" s="2">
        <v>0.24</v>
      </c>
      <c r="V16" s="2">
        <v>0.24</v>
      </c>
      <c r="W16" s="2">
        <v>0.24</v>
      </c>
      <c r="X16" s="2">
        <v>0</v>
      </c>
      <c r="Y16" s="2">
        <f>X16/$R$14</f>
        <v>0</v>
      </c>
      <c r="Z16" s="2">
        <f>Y16</f>
        <v>0</v>
      </c>
      <c r="AA16" s="2">
        <f>Z16/3600</f>
        <v>0</v>
      </c>
      <c r="AB16" s="2">
        <f>$W$16*EXP(-$R$22*AA16)</f>
        <v>0.24</v>
      </c>
      <c r="AC16" s="2">
        <f>AB16-W16</f>
        <v>0</v>
      </c>
      <c r="AD16" s="2">
        <f>AC16^2</f>
        <v>0</v>
      </c>
    </row>
    <row r="17" spans="1:30" x14ac:dyDescent="0.35">
      <c r="A17" s="2">
        <v>57</v>
      </c>
      <c r="B17" s="2" t="s">
        <v>127</v>
      </c>
      <c r="C17" s="2">
        <v>0.14000000000000001</v>
      </c>
      <c r="D17" s="2">
        <v>0.14000000000000001</v>
      </c>
      <c r="E17" s="2">
        <v>0.14000000000000001</v>
      </c>
      <c r="F17" s="2">
        <v>0.14000000000000001</v>
      </c>
      <c r="G17" s="2">
        <v>0.14000000000000001</v>
      </c>
      <c r="H17" s="2">
        <v>30</v>
      </c>
      <c r="I17" s="2">
        <f>H17/$B$14</f>
        <v>333.33333333333337</v>
      </c>
      <c r="J17" s="2">
        <f>I17+J16</f>
        <v>333.33333333333337</v>
      </c>
      <c r="K17" s="2">
        <f>J17/3600</f>
        <v>9.2592592592592601E-2</v>
      </c>
      <c r="L17" s="2">
        <f>$G$16*EXP(-$B$22*K17)</f>
        <v>0.15442396495782043</v>
      </c>
      <c r="M17" s="2">
        <f>L17-G17</f>
        <v>1.4423964957820418E-2</v>
      </c>
      <c r="N17" s="2">
        <f>M17^2</f>
        <v>2.0805076510443135E-4</v>
      </c>
      <c r="Q17" s="2">
        <v>62</v>
      </c>
      <c r="R17" s="2" t="s">
        <v>128</v>
      </c>
      <c r="S17" s="2">
        <v>0.23</v>
      </c>
      <c r="T17" s="2">
        <v>0.23</v>
      </c>
      <c r="U17" s="2">
        <v>0.23</v>
      </c>
      <c r="V17" s="2">
        <v>0.23</v>
      </c>
      <c r="W17" s="2">
        <v>0.23</v>
      </c>
      <c r="X17" s="2">
        <v>21</v>
      </c>
      <c r="Y17" s="2">
        <f>X17/$R$14</f>
        <v>299.99999999999994</v>
      </c>
      <c r="Z17" s="2">
        <f>Z16+Y17</f>
        <v>299.99999999999994</v>
      </c>
      <c r="AA17" s="2">
        <f>Z17/3600</f>
        <v>8.3333333333333315E-2</v>
      </c>
      <c r="AB17" s="2">
        <f>$W$16*EXP(-$R$22*AA17)</f>
        <v>0.22392785590788025</v>
      </c>
      <c r="AC17" s="2">
        <f>AB17-W17</f>
        <v>-6.0721440921197578E-3</v>
      </c>
      <c r="AD17" s="2">
        <f>AC17^2</f>
        <v>3.6870933875464879E-5</v>
      </c>
    </row>
    <row r="18" spans="1:30" x14ac:dyDescent="0.35">
      <c r="A18" s="2">
        <v>56</v>
      </c>
      <c r="B18" s="2" t="s">
        <v>129</v>
      </c>
      <c r="C18" s="2">
        <v>0.14000000000000001</v>
      </c>
      <c r="D18" s="2">
        <v>0.14000000000000001</v>
      </c>
      <c r="E18" s="2">
        <v>0.14000000000000001</v>
      </c>
      <c r="F18" s="2">
        <v>0.14000000000000001</v>
      </c>
      <c r="G18" s="2">
        <v>0.14000000000000001</v>
      </c>
      <c r="H18" s="2">
        <v>25</v>
      </c>
      <c r="I18" s="2">
        <f>H18/$B$14</f>
        <v>277.77777777777777</v>
      </c>
      <c r="J18" s="2">
        <f>I18+J17</f>
        <v>611.11111111111109</v>
      </c>
      <c r="K18" s="2">
        <f>J18/3600</f>
        <v>0.16975308641975309</v>
      </c>
      <c r="L18" s="2">
        <f>$G$16*EXP(-$B$22*K18)</f>
        <v>0.14253981164175894</v>
      </c>
      <c r="M18" s="2">
        <f>L18-G18</f>
        <v>2.5398116417589267E-3</v>
      </c>
      <c r="N18" s="2">
        <f>M18^2</f>
        <v>6.4506431756141744E-6</v>
      </c>
      <c r="Q18" s="2">
        <v>61</v>
      </c>
      <c r="R18" s="2" t="s">
        <v>130</v>
      </c>
      <c r="S18" s="2">
        <v>0.21</v>
      </c>
      <c r="T18" s="2">
        <v>0.21</v>
      </c>
      <c r="U18" s="2">
        <v>0.21</v>
      </c>
      <c r="V18" s="2">
        <v>0.21</v>
      </c>
      <c r="W18" s="2">
        <v>0.21</v>
      </c>
      <c r="X18" s="2">
        <v>14</v>
      </c>
      <c r="Y18" s="2">
        <f>X18/$R$14</f>
        <v>199.99999999999997</v>
      </c>
      <c r="Z18" s="2">
        <f>Z17+Y18</f>
        <v>499.99999999999989</v>
      </c>
      <c r="AA18" s="2">
        <f>Z18/3600</f>
        <v>0.13888888888888887</v>
      </c>
      <c r="AB18" s="2">
        <f>$W$16*EXP(-$R$22*AA18)</f>
        <v>0.21381559358972319</v>
      </c>
      <c r="AC18" s="2">
        <f>AB18-W18</f>
        <v>3.815593589723193E-3</v>
      </c>
      <c r="AD18" s="2">
        <f>AC18^2</f>
        <v>1.4558754441936722E-5</v>
      </c>
    </row>
    <row r="19" spans="1:30" x14ac:dyDescent="0.35">
      <c r="A19" s="2">
        <v>54</v>
      </c>
      <c r="B19" s="2" t="s">
        <v>131</v>
      </c>
      <c r="C19" s="2">
        <v>0.12</v>
      </c>
      <c r="D19" s="2">
        <v>0.12</v>
      </c>
      <c r="E19" s="2">
        <v>0.12</v>
      </c>
      <c r="F19" s="2">
        <v>0.12</v>
      </c>
      <c r="G19" s="2">
        <v>0.12</v>
      </c>
      <c r="H19" s="2">
        <v>70</v>
      </c>
      <c r="I19" s="2">
        <f>H19/$B$14</f>
        <v>777.77777777777783</v>
      </c>
      <c r="J19" s="2">
        <f>I19+J18</f>
        <v>1388.8888888888889</v>
      </c>
      <c r="K19" s="2">
        <f>J19/3600</f>
        <v>0.38580246913580246</v>
      </c>
      <c r="L19" s="2">
        <f>$G$16*EXP(-$B$22*K19)</f>
        <v>0.11390855133347218</v>
      </c>
      <c r="M19" s="2">
        <f>L19-G19</f>
        <v>-6.0914486665278184E-3</v>
      </c>
      <c r="N19" s="2">
        <f>M19^2</f>
        <v>3.7105746856943536E-5</v>
      </c>
      <c r="AC19" s="2" t="s">
        <v>40</v>
      </c>
      <c r="AD19" s="2">
        <f>SUM(AD16:AD18)</f>
        <v>5.1429688317401603E-5</v>
      </c>
    </row>
    <row r="20" spans="1:30" x14ac:dyDescent="0.35">
      <c r="M20" s="2" t="s">
        <v>40</v>
      </c>
      <c r="N20" s="2">
        <f>SUM(N16:N19)</f>
        <v>2.5160715513698902E-4</v>
      </c>
    </row>
    <row r="21" spans="1:30" x14ac:dyDescent="0.35">
      <c r="A21" s="2" t="s">
        <v>124</v>
      </c>
      <c r="B21" s="2" t="s">
        <v>24</v>
      </c>
      <c r="Q21" s="2" t="s">
        <v>124</v>
      </c>
      <c r="R21" s="2" t="s">
        <v>24</v>
      </c>
    </row>
    <row r="22" spans="1:30" x14ac:dyDescent="0.35">
      <c r="B22" s="2">
        <v>1.037843258902871</v>
      </c>
      <c r="R22" s="2">
        <v>0.8317799424365484</v>
      </c>
    </row>
    <row r="23" spans="1:30" s="9" customFormat="1" x14ac:dyDescent="0.35">
      <c r="P23" s="12"/>
    </row>
    <row r="25" spans="1:30" x14ac:dyDescent="0.35">
      <c r="A25" s="13" t="s">
        <v>198</v>
      </c>
      <c r="B25" s="7">
        <v>0.43</v>
      </c>
      <c r="Q25" s="13" t="s">
        <v>199</v>
      </c>
      <c r="R25" s="7">
        <v>0.26</v>
      </c>
    </row>
    <row r="26" spans="1:30" x14ac:dyDescent="0.35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14</v>
      </c>
      <c r="I26" s="2" t="s">
        <v>15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Q26" s="2" t="s">
        <v>0</v>
      </c>
      <c r="R26" s="2" t="s">
        <v>1</v>
      </c>
      <c r="S26" s="2" t="s">
        <v>2</v>
      </c>
      <c r="T26" s="2" t="s">
        <v>3</v>
      </c>
      <c r="U26" s="2" t="s">
        <v>4</v>
      </c>
      <c r="V26" s="2" t="s">
        <v>5</v>
      </c>
      <c r="W26" s="2" t="s">
        <v>6</v>
      </c>
      <c r="X26" s="2" t="s">
        <v>14</v>
      </c>
      <c r="Y26" s="2" t="s">
        <v>15</v>
      </c>
      <c r="Z26" s="2" t="s">
        <v>9</v>
      </c>
      <c r="AA26" s="2" t="s">
        <v>10</v>
      </c>
      <c r="AB26" s="2" t="s">
        <v>11</v>
      </c>
      <c r="AC26" s="2" t="s">
        <v>12</v>
      </c>
      <c r="AD26" s="2" t="s">
        <v>13</v>
      </c>
    </row>
    <row r="27" spans="1:30" x14ac:dyDescent="0.35">
      <c r="Q27" s="2">
        <v>123</v>
      </c>
      <c r="R27" s="2" t="s">
        <v>132</v>
      </c>
      <c r="S27" s="2">
        <v>0.2</v>
      </c>
      <c r="T27" s="2">
        <v>0.21</v>
      </c>
      <c r="U27" s="2">
        <v>0.19</v>
      </c>
      <c r="W27" s="2">
        <f>AVERAGE(S27:U27)</f>
        <v>0.20000000000000004</v>
      </c>
      <c r="X27" s="2">
        <v>0</v>
      </c>
      <c r="Y27" s="2">
        <f>X27/$R$25</f>
        <v>0</v>
      </c>
      <c r="Z27" s="2">
        <f>Y27</f>
        <v>0</v>
      </c>
      <c r="AA27" s="2">
        <f>Z27/3600</f>
        <v>0</v>
      </c>
      <c r="AB27" s="2">
        <f>$W$27*EXP(-$R$35*AA27)</f>
        <v>0.20000000000000004</v>
      </c>
      <c r="AC27" s="2">
        <f>AB27-W27</f>
        <v>0</v>
      </c>
      <c r="AD27" s="2">
        <f>AC27^2</f>
        <v>0</v>
      </c>
    </row>
    <row r="28" spans="1:30" x14ac:dyDescent="0.35">
      <c r="A28" s="2">
        <v>125</v>
      </c>
      <c r="B28" s="2" t="s">
        <v>133</v>
      </c>
      <c r="C28" s="2">
        <v>0.16</v>
      </c>
      <c r="D28" s="2">
        <v>0.16</v>
      </c>
      <c r="E28" s="2">
        <v>0.16</v>
      </c>
      <c r="F28" s="2">
        <v>0.16</v>
      </c>
      <c r="G28" s="2">
        <v>0.16</v>
      </c>
      <c r="H28" s="2">
        <v>0</v>
      </c>
      <c r="I28" s="2">
        <f>H28/$B$25</f>
        <v>0</v>
      </c>
      <c r="J28" s="2">
        <f>I28</f>
        <v>0</v>
      </c>
      <c r="K28" s="2">
        <f>J28/3600</f>
        <v>0</v>
      </c>
      <c r="L28" s="2">
        <f>$G$28*EXP(-$B$35*K28)</f>
        <v>0.16</v>
      </c>
      <c r="M28" s="2">
        <f>L28-G28</f>
        <v>0</v>
      </c>
      <c r="N28" s="2">
        <f>M28^2</f>
        <v>0</v>
      </c>
      <c r="Q28" s="2">
        <v>122</v>
      </c>
      <c r="R28" s="2" t="s">
        <v>134</v>
      </c>
      <c r="S28" s="2">
        <v>0.16</v>
      </c>
      <c r="T28" s="2">
        <v>0.18</v>
      </c>
      <c r="U28" s="2">
        <v>0.17</v>
      </c>
      <c r="W28" s="2">
        <f>AVERAGE(S28:U28)</f>
        <v>0.17</v>
      </c>
      <c r="X28" s="2">
        <v>65</v>
      </c>
      <c r="Y28" s="2">
        <f>X28/$R$25</f>
        <v>250</v>
      </c>
      <c r="Z28" s="2">
        <f>Y28+Z27</f>
        <v>250</v>
      </c>
      <c r="AA28" s="2">
        <f>Z28/3600</f>
        <v>6.9444444444444448E-2</v>
      </c>
      <c r="AB28" s="2">
        <f>$W$27*EXP(-$R$35*AA28)</f>
        <v>0.17689698867649672</v>
      </c>
      <c r="AC28" s="2">
        <f>AB28-W28</f>
        <v>6.8969886764967125E-3</v>
      </c>
      <c r="AD28" s="2">
        <f>AC28^2</f>
        <v>4.7568452803723874E-5</v>
      </c>
    </row>
    <row r="29" spans="1:30" x14ac:dyDescent="0.35">
      <c r="A29" s="2">
        <v>126</v>
      </c>
      <c r="B29" s="2" t="s">
        <v>135</v>
      </c>
      <c r="C29" s="2">
        <v>0.14000000000000001</v>
      </c>
      <c r="D29" s="2">
        <v>0.14000000000000001</v>
      </c>
      <c r="E29" s="2">
        <v>0.14000000000000001</v>
      </c>
      <c r="F29" s="2">
        <v>0.14000000000000001</v>
      </c>
      <c r="G29" s="2">
        <v>0.14000000000000001</v>
      </c>
      <c r="H29" s="2">
        <v>30</v>
      </c>
      <c r="I29" s="2">
        <f>H29/$B$25</f>
        <v>69.767441860465112</v>
      </c>
      <c r="J29" s="2">
        <f>I29+J28</f>
        <v>69.767441860465112</v>
      </c>
      <c r="K29" s="2">
        <f>J29/3600</f>
        <v>1.937984496124031E-2</v>
      </c>
      <c r="L29" s="2">
        <f>$G$28*EXP(-$B$35*K29)</f>
        <v>0.14088209777613014</v>
      </c>
      <c r="M29" s="2">
        <f>L29-G29</f>
        <v>8.8209777613013074E-4</v>
      </c>
      <c r="N29" s="2">
        <f>M29^2</f>
        <v>7.7809648665372221E-7</v>
      </c>
      <c r="Q29" s="2">
        <v>121</v>
      </c>
      <c r="R29" s="2" t="s">
        <v>136</v>
      </c>
      <c r="S29" s="2">
        <v>0.19</v>
      </c>
      <c r="T29" s="2">
        <v>0.18</v>
      </c>
      <c r="U29" s="2">
        <v>0.18</v>
      </c>
      <c r="W29" s="2">
        <f>AVERAGE(S29:U29)</f>
        <v>0.18333333333333335</v>
      </c>
      <c r="X29" s="2">
        <v>36</v>
      </c>
      <c r="Y29" s="2">
        <f>X29/$R$25</f>
        <v>138.46153846153845</v>
      </c>
      <c r="Z29" s="2">
        <f>Y29+Z28</f>
        <v>388.46153846153845</v>
      </c>
      <c r="AA29" s="2">
        <f>Z29/3600</f>
        <v>0.1079059829059829</v>
      </c>
      <c r="AB29" s="2">
        <f>$W$27*EXP(-$R$35*AA29)</f>
        <v>0.16527042639779504</v>
      </c>
      <c r="AC29" s="2">
        <f>AB29-W29</f>
        <v>-1.8062906935538303E-2</v>
      </c>
      <c r="AD29" s="2">
        <f>AC29^2</f>
        <v>3.2626860696191774E-4</v>
      </c>
    </row>
    <row r="30" spans="1:30" x14ac:dyDescent="0.35">
      <c r="A30" s="2">
        <v>127</v>
      </c>
      <c r="B30" s="2" t="s">
        <v>137</v>
      </c>
      <c r="C30" s="2">
        <v>0.13</v>
      </c>
      <c r="D30" s="2">
        <v>0.13</v>
      </c>
      <c r="E30" s="2">
        <v>0.13</v>
      </c>
      <c r="F30" s="2">
        <v>0.13</v>
      </c>
      <c r="G30" s="2">
        <v>0.13</v>
      </c>
      <c r="H30" s="2">
        <v>25</v>
      </c>
      <c r="I30" s="2">
        <f>H30/$B$25</f>
        <v>58.139534883720934</v>
      </c>
      <c r="J30" s="2">
        <f>I30+J29</f>
        <v>127.90697674418604</v>
      </c>
      <c r="K30" s="2">
        <f>J30/3600</f>
        <v>3.55297157622739E-2</v>
      </c>
      <c r="L30" s="2">
        <f>$G$28*EXP(-$B$35*K30)</f>
        <v>0.12670750298248826</v>
      </c>
      <c r="M30" s="2">
        <f>L30-G30</f>
        <v>-3.2924970175117474E-3</v>
      </c>
      <c r="N30" s="2">
        <f>M30^2</f>
        <v>1.0840536610323751E-5</v>
      </c>
      <c r="Q30" s="2">
        <v>120</v>
      </c>
      <c r="R30" s="2" t="s">
        <v>138</v>
      </c>
      <c r="S30" s="2">
        <v>0.15</v>
      </c>
      <c r="T30" s="2">
        <v>0.16</v>
      </c>
      <c r="U30" s="2">
        <v>0.16</v>
      </c>
      <c r="W30" s="2">
        <f>AVERAGE(S30:U30)</f>
        <v>0.15666666666666665</v>
      </c>
      <c r="X30" s="2">
        <v>16</v>
      </c>
      <c r="Y30" s="2">
        <f>X30/$R$25</f>
        <v>61.538461538461533</v>
      </c>
      <c r="Z30" s="2">
        <f>Y30+Z29</f>
        <v>450</v>
      </c>
      <c r="AA30" s="2">
        <f>Z30/3600</f>
        <v>0.125</v>
      </c>
      <c r="AB30" s="2">
        <f>$W$27*EXP(-$R$35*AA30)</f>
        <v>0.16035141453694332</v>
      </c>
      <c r="AC30" s="2">
        <f>AB30-W30</f>
        <v>3.6847478702766723E-3</v>
      </c>
      <c r="AD30" s="2">
        <f>AC30^2</f>
        <v>1.3577366867508471E-5</v>
      </c>
    </row>
    <row r="31" spans="1:30" x14ac:dyDescent="0.35">
      <c r="A31" s="2">
        <v>128</v>
      </c>
      <c r="B31" s="2" t="s">
        <v>139</v>
      </c>
      <c r="C31" s="2">
        <v>0.11</v>
      </c>
      <c r="D31" s="2">
        <v>0.11</v>
      </c>
      <c r="E31" s="2">
        <v>0.11</v>
      </c>
      <c r="F31" s="2">
        <v>0.11</v>
      </c>
      <c r="G31" s="2">
        <v>0.11</v>
      </c>
      <c r="H31" s="2">
        <v>29</v>
      </c>
      <c r="I31" s="2">
        <f>H31/$B$25</f>
        <v>67.441860465116278</v>
      </c>
      <c r="J31" s="2">
        <f>I31+J30</f>
        <v>195.3488372093023</v>
      </c>
      <c r="K31" s="2">
        <f>J31/3600</f>
        <v>5.4263565891472861E-2</v>
      </c>
      <c r="L31" s="2">
        <f>$G$28*EXP(-$B$35*K31)</f>
        <v>0.11204185708427737</v>
      </c>
      <c r="M31" s="2">
        <f>L31-G31</f>
        <v>2.0418570842773709E-3</v>
      </c>
      <c r="N31" s="2">
        <f>M31^2</f>
        <v>4.1691803526136861E-6</v>
      </c>
      <c r="Q31" s="2">
        <v>119</v>
      </c>
      <c r="R31" s="2" t="s">
        <v>140</v>
      </c>
      <c r="S31" s="2">
        <v>0.14000000000000001</v>
      </c>
      <c r="T31" s="2">
        <v>0.15</v>
      </c>
      <c r="U31" s="2">
        <v>0.15</v>
      </c>
      <c r="W31" s="2">
        <f>AVERAGE(S31:U31)</f>
        <v>0.1466666666666667</v>
      </c>
      <c r="X31" s="2">
        <v>22</v>
      </c>
      <c r="Y31" s="2">
        <f>X31/$R$25</f>
        <v>84.615384615384613</v>
      </c>
      <c r="Z31" s="2">
        <f>Y31+Z30</f>
        <v>534.61538461538464</v>
      </c>
      <c r="AA31" s="2">
        <f>Z31/3600</f>
        <v>0.1485042735042735</v>
      </c>
      <c r="AB31" s="2">
        <f>$W$27*EXP(-$R$35*AA31)</f>
        <v>0.15382593415870638</v>
      </c>
      <c r="AC31" s="2">
        <f>AB31-W31</f>
        <v>7.1592674920396837E-3</v>
      </c>
      <c r="AD31" s="2">
        <f>AC31^2</f>
        <v>5.1255111022576186E-5</v>
      </c>
    </row>
    <row r="32" spans="1:30" x14ac:dyDescent="0.35">
      <c r="AC32" s="2" t="s">
        <v>40</v>
      </c>
      <c r="AD32" s="2">
        <f>SUM(AD27:AD31)</f>
        <v>4.3866953765572624E-4</v>
      </c>
    </row>
    <row r="33" spans="1:30" x14ac:dyDescent="0.35">
      <c r="M33" s="2" t="s">
        <v>40</v>
      </c>
      <c r="N33" s="2">
        <f>SUM(N28:N31)</f>
        <v>1.578781344959116E-5</v>
      </c>
    </row>
    <row r="34" spans="1:30" x14ac:dyDescent="0.35">
      <c r="A34" s="2" t="s">
        <v>124</v>
      </c>
      <c r="B34" s="2" t="s">
        <v>24</v>
      </c>
      <c r="Q34" s="2" t="s">
        <v>124</v>
      </c>
      <c r="R34" s="2" t="s">
        <v>24</v>
      </c>
    </row>
    <row r="35" spans="1:30" x14ac:dyDescent="0.35">
      <c r="B35" s="2">
        <v>6.5661237689756708</v>
      </c>
      <c r="R35" s="2">
        <v>1.7675969511123739</v>
      </c>
    </row>
    <row r="36" spans="1:30" s="9" customFormat="1" x14ac:dyDescent="0.35">
      <c r="P36" s="12"/>
    </row>
    <row r="38" spans="1:30" x14ac:dyDescent="0.35">
      <c r="A38" s="13" t="s">
        <v>200</v>
      </c>
      <c r="B38" s="7">
        <v>0.28000000000000003</v>
      </c>
      <c r="Q38" s="13" t="s">
        <v>201</v>
      </c>
      <c r="R38" s="7">
        <v>0.03</v>
      </c>
    </row>
    <row r="39" spans="1:30" x14ac:dyDescent="0.35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14</v>
      </c>
      <c r="I39" s="2" t="s">
        <v>15</v>
      </c>
      <c r="J39" s="2" t="s">
        <v>9</v>
      </c>
      <c r="K39" s="2" t="s">
        <v>10</v>
      </c>
      <c r="L39" s="2" t="s">
        <v>11</v>
      </c>
      <c r="M39" s="2" t="s">
        <v>12</v>
      </c>
      <c r="N39" s="2" t="s">
        <v>13</v>
      </c>
      <c r="Q39" s="2" t="s">
        <v>0</v>
      </c>
      <c r="R39" s="2" t="s">
        <v>1</v>
      </c>
      <c r="S39" s="2" t="s">
        <v>2</v>
      </c>
      <c r="T39" s="2" t="s">
        <v>3</v>
      </c>
      <c r="U39" s="2" t="s">
        <v>4</v>
      </c>
      <c r="V39" s="2" t="s">
        <v>5</v>
      </c>
      <c r="W39" s="2" t="s">
        <v>6</v>
      </c>
      <c r="X39" s="2" t="s">
        <v>14</v>
      </c>
      <c r="Y39" s="2" t="s">
        <v>15</v>
      </c>
      <c r="Z39" s="2" t="s">
        <v>9</v>
      </c>
      <c r="AA39" s="2" t="s">
        <v>10</v>
      </c>
      <c r="AB39" s="2" t="s">
        <v>11</v>
      </c>
      <c r="AC39" s="2" t="s">
        <v>12</v>
      </c>
      <c r="AD39" s="2" t="s">
        <v>13</v>
      </c>
    </row>
    <row r="40" spans="1:30" x14ac:dyDescent="0.35">
      <c r="A40" s="2">
        <v>135</v>
      </c>
      <c r="B40" s="2" t="s">
        <v>141</v>
      </c>
      <c r="C40" s="2">
        <v>0.37</v>
      </c>
      <c r="D40" s="2">
        <v>0.37</v>
      </c>
      <c r="E40" s="2">
        <v>0.38</v>
      </c>
      <c r="G40" s="2">
        <f>AVERAGE(C40:E40)</f>
        <v>0.37333333333333335</v>
      </c>
      <c r="H40" s="2">
        <v>0</v>
      </c>
      <c r="I40" s="2">
        <f>H40/$B$38</f>
        <v>0</v>
      </c>
      <c r="J40" s="2">
        <f>I40</f>
        <v>0</v>
      </c>
      <c r="K40" s="2">
        <f>J40/3600</f>
        <v>0</v>
      </c>
      <c r="L40" s="2">
        <f>$G$40*EXP(-$B$49*K40)</f>
        <v>0.37333333333333335</v>
      </c>
      <c r="M40" s="2">
        <f>L40-G40</f>
        <v>0</v>
      </c>
      <c r="N40" s="2">
        <f>M40^2</f>
        <v>0</v>
      </c>
      <c r="Q40" s="2">
        <v>88</v>
      </c>
      <c r="R40" s="2" t="s">
        <v>142</v>
      </c>
      <c r="S40" s="2">
        <v>0.7</v>
      </c>
      <c r="T40" s="2">
        <v>0.68</v>
      </c>
      <c r="U40" s="2">
        <v>0.68</v>
      </c>
      <c r="W40" s="2">
        <f>AVERAGE(S40:U40)</f>
        <v>0.68666666666666665</v>
      </c>
      <c r="X40" s="2">
        <v>0</v>
      </c>
      <c r="Y40" s="2">
        <f>X40/$R$38</f>
        <v>0</v>
      </c>
      <c r="Z40" s="2">
        <f>Y40</f>
        <v>0</v>
      </c>
      <c r="AA40" s="2">
        <f>Z40/3600</f>
        <v>0</v>
      </c>
      <c r="AB40" s="2">
        <f>$W$40*EXP(-$R$49*AA40)</f>
        <v>0.68666666666666665</v>
      </c>
      <c r="AC40" s="2">
        <f>AB40-W40</f>
        <v>0</v>
      </c>
      <c r="AD40" s="2">
        <f>AC40^2</f>
        <v>0</v>
      </c>
    </row>
    <row r="41" spans="1:30" x14ac:dyDescent="0.35">
      <c r="A41" s="2">
        <v>134</v>
      </c>
      <c r="B41" s="2" t="s">
        <v>143</v>
      </c>
      <c r="C41" s="2">
        <v>0.34</v>
      </c>
      <c r="D41" s="2">
        <v>0.35</v>
      </c>
      <c r="E41" s="2">
        <v>0.35</v>
      </c>
      <c r="G41" s="2">
        <f t="shared" ref="G41:G46" si="0">AVERAGE(C41:E41)</f>
        <v>0.34666666666666668</v>
      </c>
      <c r="H41" s="2">
        <v>35</v>
      </c>
      <c r="I41" s="2">
        <f t="shared" ref="I41:I46" si="1">H41/$B$38</f>
        <v>124.99999999999999</v>
      </c>
      <c r="J41" s="2">
        <f t="shared" ref="J41:J46" si="2">J40+I41</f>
        <v>124.99999999999999</v>
      </c>
      <c r="K41" s="2">
        <f t="shared" ref="K41:K46" si="3">J41/3600</f>
        <v>3.4722222222222217E-2</v>
      </c>
      <c r="L41" s="2">
        <f t="shared" ref="L41:L46" si="4">$G$40*EXP(-$B$49*K41)</f>
        <v>0.35563564444049262</v>
      </c>
      <c r="M41" s="2">
        <f t="shared" ref="M41:M46" si="5">L41-G41</f>
        <v>8.9689777738259369E-3</v>
      </c>
      <c r="N41" s="2">
        <f t="shared" ref="N41:N46" si="6">M41^2</f>
        <v>8.0442562307383653E-5</v>
      </c>
      <c r="Q41" s="2">
        <v>89</v>
      </c>
      <c r="R41" s="2" t="s">
        <v>144</v>
      </c>
      <c r="S41" s="2">
        <v>0.65</v>
      </c>
      <c r="T41" s="2">
        <v>0.63</v>
      </c>
      <c r="U41" s="2">
        <v>0.63</v>
      </c>
      <c r="W41" s="2">
        <f>AVERAGE(S41:U41)</f>
        <v>0.63666666666666671</v>
      </c>
      <c r="X41" s="2">
        <v>21</v>
      </c>
      <c r="Y41" s="2">
        <f>X41/$R$38</f>
        <v>700</v>
      </c>
      <c r="Z41" s="2">
        <f>Z40+Y41</f>
        <v>700</v>
      </c>
      <c r="AA41" s="2">
        <f>Z41/3600</f>
        <v>0.19444444444444445</v>
      </c>
      <c r="AB41" s="2">
        <f>$W$40*EXP(-$R$49*AA41)</f>
        <v>0.66483788803963917</v>
      </c>
      <c r="AC41" s="2">
        <f>AB41-W41</f>
        <v>2.8171221372972455E-2</v>
      </c>
      <c r="AD41" s="2">
        <f>AC41^2</f>
        <v>7.9361771364502007E-4</v>
      </c>
    </row>
    <row r="42" spans="1:30" x14ac:dyDescent="0.35">
      <c r="A42" s="2">
        <v>133</v>
      </c>
      <c r="B42" s="2" t="s">
        <v>145</v>
      </c>
      <c r="C42" s="2">
        <v>0.34</v>
      </c>
      <c r="D42" s="2">
        <v>0.35</v>
      </c>
      <c r="E42" s="2">
        <v>0.35</v>
      </c>
      <c r="G42" s="2">
        <f t="shared" si="0"/>
        <v>0.34666666666666668</v>
      </c>
      <c r="H42" s="2">
        <v>30</v>
      </c>
      <c r="I42" s="2">
        <f t="shared" si="1"/>
        <v>107.14285714285714</v>
      </c>
      <c r="J42" s="2">
        <f t="shared" si="2"/>
        <v>232.14285714285711</v>
      </c>
      <c r="K42" s="2">
        <f t="shared" si="3"/>
        <v>6.4484126984126977E-2</v>
      </c>
      <c r="L42" s="2">
        <f t="shared" si="4"/>
        <v>0.34113546110237752</v>
      </c>
      <c r="M42" s="2">
        <f t="shared" si="5"/>
        <v>-5.5312055642891544E-3</v>
      </c>
      <c r="N42" s="2">
        <f t="shared" si="6"/>
        <v>3.0594234994423306E-5</v>
      </c>
      <c r="Q42" s="2">
        <v>90</v>
      </c>
      <c r="R42" s="2" t="s">
        <v>146</v>
      </c>
      <c r="S42" s="2">
        <v>0.62</v>
      </c>
      <c r="T42" s="2">
        <v>0.62</v>
      </c>
      <c r="U42" s="2">
        <v>0.61</v>
      </c>
      <c r="W42" s="2">
        <f>AVERAGE(S42:U42)</f>
        <v>0.6166666666666667</v>
      </c>
      <c r="X42" s="2">
        <v>13</v>
      </c>
      <c r="Y42" s="2">
        <f>X42/$R$38</f>
        <v>433.33333333333337</v>
      </c>
      <c r="Z42" s="2">
        <f>Z41+Y42</f>
        <v>1133.3333333333335</v>
      </c>
      <c r="AA42" s="2">
        <f>Z42/3600</f>
        <v>0.31481481481481488</v>
      </c>
      <c r="AB42" s="2">
        <f>$W$40*EXP(-$R$49*AA42)</f>
        <v>0.65167400359124061</v>
      </c>
      <c r="AC42" s="2">
        <f>AB42-W42</f>
        <v>3.5007336924573917E-2</v>
      </c>
      <c r="AD42" s="2">
        <f>AC42^2</f>
        <v>1.2255136385506363E-3</v>
      </c>
    </row>
    <row r="43" spans="1:30" x14ac:dyDescent="0.35">
      <c r="A43" s="2">
        <v>132</v>
      </c>
      <c r="B43" s="2" t="s">
        <v>147</v>
      </c>
      <c r="C43" s="2">
        <v>0.32</v>
      </c>
      <c r="D43" s="2">
        <v>0.32</v>
      </c>
      <c r="E43" s="2">
        <v>0.32</v>
      </c>
      <c r="G43" s="2">
        <f t="shared" si="0"/>
        <v>0.32</v>
      </c>
      <c r="H43" s="2">
        <v>23</v>
      </c>
      <c r="I43" s="2">
        <f t="shared" si="1"/>
        <v>82.142857142857139</v>
      </c>
      <c r="J43" s="2">
        <f t="shared" si="2"/>
        <v>314.28571428571422</v>
      </c>
      <c r="K43" s="2">
        <f t="shared" si="3"/>
        <v>8.7301587301587283E-2</v>
      </c>
      <c r="L43" s="2">
        <f t="shared" si="4"/>
        <v>0.33042032031067264</v>
      </c>
      <c r="M43" s="2">
        <f t="shared" si="5"/>
        <v>1.0420320310672637E-2</v>
      </c>
      <c r="N43" s="2">
        <f t="shared" si="6"/>
        <v>1.0858307537701668E-4</v>
      </c>
      <c r="Q43" s="2">
        <v>92</v>
      </c>
      <c r="R43" s="2" t="s">
        <v>148</v>
      </c>
      <c r="S43" s="2">
        <v>0.62</v>
      </c>
      <c r="T43" s="2">
        <v>0.62</v>
      </c>
      <c r="U43" s="2">
        <v>0.62</v>
      </c>
      <c r="W43" s="2">
        <f>AVERAGE(S43:U43)</f>
        <v>0.62</v>
      </c>
      <c r="X43" s="2">
        <v>45</v>
      </c>
      <c r="Y43" s="2">
        <f>X43/$R$38</f>
        <v>1500</v>
      </c>
      <c r="Z43" s="2">
        <f>Z42+Y43</f>
        <v>2633.3333333333335</v>
      </c>
      <c r="AA43" s="2">
        <f>Z43/3600</f>
        <v>0.73148148148148151</v>
      </c>
      <c r="AB43" s="2">
        <f>$W$40*EXP(-$R$49*AA43)</f>
        <v>0.608086935411975</v>
      </c>
      <c r="AC43" s="2">
        <f>AB43-W43</f>
        <v>-1.1913064588024991E-2</v>
      </c>
      <c r="AD43" s="2">
        <f>AC43^2</f>
        <v>1.4192110787845504E-4</v>
      </c>
    </row>
    <row r="44" spans="1:30" x14ac:dyDescent="0.35">
      <c r="A44" s="2">
        <v>131</v>
      </c>
      <c r="B44" s="2" t="s">
        <v>149</v>
      </c>
      <c r="C44" s="2">
        <v>0.31</v>
      </c>
      <c r="D44" s="2">
        <v>0.33</v>
      </c>
      <c r="E44" s="2">
        <v>0.32</v>
      </c>
      <c r="G44" s="2">
        <f t="shared" si="0"/>
        <v>0.32</v>
      </c>
      <c r="H44" s="2">
        <v>19</v>
      </c>
      <c r="I44" s="2">
        <f t="shared" si="1"/>
        <v>67.857142857142847</v>
      </c>
      <c r="J44" s="2">
        <f t="shared" si="2"/>
        <v>382.14285714285705</v>
      </c>
      <c r="K44" s="2">
        <f t="shared" si="3"/>
        <v>0.10615079365079362</v>
      </c>
      <c r="L44" s="2">
        <f t="shared" si="4"/>
        <v>0.32182300405918385</v>
      </c>
      <c r="M44" s="2">
        <f t="shared" si="5"/>
        <v>1.8230040591838415E-3</v>
      </c>
      <c r="N44" s="2">
        <f t="shared" si="6"/>
        <v>3.3233437998007631E-6</v>
      </c>
      <c r="Q44" s="2">
        <v>93</v>
      </c>
      <c r="R44" s="2" t="s">
        <v>150</v>
      </c>
      <c r="S44" s="2">
        <v>0.61</v>
      </c>
      <c r="T44" s="2">
        <v>0.61</v>
      </c>
      <c r="U44" s="2">
        <v>0.61</v>
      </c>
      <c r="W44" s="2">
        <f>AVERAGE(S44:U44)</f>
        <v>0.61</v>
      </c>
      <c r="X44" s="2">
        <v>10</v>
      </c>
      <c r="Y44" s="2">
        <f>X44/$R$38</f>
        <v>333.33333333333337</v>
      </c>
      <c r="Z44" s="2">
        <f>Z43+Y44</f>
        <v>2966.666666666667</v>
      </c>
      <c r="AA44" s="2">
        <f>Z44/3600</f>
        <v>0.82407407407407418</v>
      </c>
      <c r="AB44" s="2">
        <f>$W$40*EXP(-$R$49*AA44)</f>
        <v>0.59880390393024607</v>
      </c>
      <c r="AC44" s="2">
        <f>AB44-W44</f>
        <v>-1.1196096069753914E-2</v>
      </c>
      <c r="AD44" s="2">
        <f>AC44^2</f>
        <v>1.2535256720315902E-4</v>
      </c>
    </row>
    <row r="45" spans="1:30" x14ac:dyDescent="0.35">
      <c r="A45" s="2">
        <v>130</v>
      </c>
      <c r="B45" s="2" t="s">
        <v>151</v>
      </c>
      <c r="C45" s="2">
        <v>0.31</v>
      </c>
      <c r="D45" s="2">
        <v>0.31</v>
      </c>
      <c r="E45" s="2">
        <v>0.31</v>
      </c>
      <c r="G45" s="2">
        <f t="shared" si="0"/>
        <v>0.31</v>
      </c>
      <c r="H45" s="2">
        <v>31</v>
      </c>
      <c r="I45" s="2">
        <f t="shared" si="1"/>
        <v>110.71428571428571</v>
      </c>
      <c r="J45" s="2">
        <f t="shared" si="2"/>
        <v>492.85714285714278</v>
      </c>
      <c r="K45" s="2">
        <f t="shared" si="3"/>
        <v>0.13690476190476189</v>
      </c>
      <c r="L45" s="2">
        <f t="shared" si="4"/>
        <v>0.30827340162446348</v>
      </c>
      <c r="M45" s="2">
        <f t="shared" si="5"/>
        <v>-1.7265983755365144E-3</v>
      </c>
      <c r="N45" s="2">
        <f t="shared" si="6"/>
        <v>2.9811419504053303E-6</v>
      </c>
      <c r="AC45" s="2" t="s">
        <v>40</v>
      </c>
      <c r="AD45" s="2">
        <f>SUM(AD40:AD44)</f>
        <v>2.2864050272772703E-3</v>
      </c>
    </row>
    <row r="46" spans="1:30" x14ac:dyDescent="0.35">
      <c r="A46" s="2">
        <v>129</v>
      </c>
      <c r="B46" s="2" t="s">
        <v>152</v>
      </c>
      <c r="C46" s="2">
        <v>0.3</v>
      </c>
      <c r="D46" s="2">
        <v>0.31</v>
      </c>
      <c r="E46" s="2">
        <v>0.31</v>
      </c>
      <c r="G46" s="2">
        <f t="shared" si="0"/>
        <v>0.30666666666666664</v>
      </c>
      <c r="H46" s="2">
        <v>18</v>
      </c>
      <c r="I46" s="2">
        <f t="shared" si="1"/>
        <v>64.285714285714278</v>
      </c>
      <c r="J46" s="2">
        <f t="shared" si="2"/>
        <v>557.14285714285711</v>
      </c>
      <c r="K46" s="2">
        <f t="shared" si="3"/>
        <v>0.15476190476190474</v>
      </c>
      <c r="L46" s="2">
        <f t="shared" si="4"/>
        <v>0.30066924363868563</v>
      </c>
      <c r="M46" s="2">
        <f t="shared" si="5"/>
        <v>-5.9974230279810081E-3</v>
      </c>
      <c r="N46" s="2">
        <f t="shared" si="6"/>
        <v>3.5969082976556887E-5</v>
      </c>
    </row>
    <row r="47" spans="1:30" x14ac:dyDescent="0.35">
      <c r="M47" s="2" t="s">
        <v>40</v>
      </c>
      <c r="N47" s="2">
        <f>SUM(N40:N46)</f>
        <v>2.6189344140558658E-4</v>
      </c>
    </row>
    <row r="48" spans="1:30" x14ac:dyDescent="0.35">
      <c r="A48" s="2" t="s">
        <v>124</v>
      </c>
      <c r="B48" s="2" t="s">
        <v>24</v>
      </c>
      <c r="Q48" s="2" t="s">
        <v>124</v>
      </c>
      <c r="R48" s="2" t="s">
        <v>24</v>
      </c>
    </row>
    <row r="49" spans="1:30" x14ac:dyDescent="0.35">
      <c r="B49" s="2">
        <v>1.3986702589108704</v>
      </c>
      <c r="R49" s="2">
        <v>0.16614380346274535</v>
      </c>
    </row>
    <row r="50" spans="1:30" s="9" customFormat="1" x14ac:dyDescent="0.35">
      <c r="P50" s="12"/>
    </row>
    <row r="52" spans="1:30" x14ac:dyDescent="0.35">
      <c r="A52" s="13" t="s">
        <v>202</v>
      </c>
      <c r="B52" s="7">
        <v>0.33</v>
      </c>
      <c r="Q52" s="13" t="s">
        <v>203</v>
      </c>
      <c r="R52" s="8">
        <v>0.24</v>
      </c>
    </row>
    <row r="53" spans="1:30" x14ac:dyDescent="0.35">
      <c r="A53" s="2" t="s">
        <v>0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14</v>
      </c>
      <c r="I53" s="2" t="s">
        <v>15</v>
      </c>
      <c r="J53" s="2" t="s">
        <v>9</v>
      </c>
      <c r="K53" s="2" t="s">
        <v>10</v>
      </c>
      <c r="L53" s="2" t="s">
        <v>11</v>
      </c>
      <c r="M53" s="2" t="s">
        <v>12</v>
      </c>
      <c r="N53" s="2" t="s">
        <v>13</v>
      </c>
      <c r="Q53" s="2" t="s">
        <v>0</v>
      </c>
      <c r="R53" s="2" t="s">
        <v>1</v>
      </c>
      <c r="S53" s="2" t="s">
        <v>2</v>
      </c>
      <c r="T53" s="2" t="s">
        <v>3</v>
      </c>
      <c r="U53" s="2" t="s">
        <v>4</v>
      </c>
      <c r="V53" s="2" t="s">
        <v>5</v>
      </c>
      <c r="W53" s="2" t="s">
        <v>6</v>
      </c>
      <c r="X53" s="2" t="s">
        <v>14</v>
      </c>
      <c r="Y53" s="2" t="s">
        <v>15</v>
      </c>
      <c r="Z53" s="2" t="s">
        <v>9</v>
      </c>
      <c r="AA53" s="2" t="s">
        <v>10</v>
      </c>
      <c r="AB53" s="2" t="s">
        <v>11</v>
      </c>
      <c r="AC53" s="2" t="s">
        <v>12</v>
      </c>
      <c r="AD53" s="2" t="s">
        <v>13</v>
      </c>
    </row>
    <row r="54" spans="1:30" x14ac:dyDescent="0.35">
      <c r="A54" s="2">
        <v>1</v>
      </c>
      <c r="B54" s="2" t="s">
        <v>153</v>
      </c>
      <c r="C54" s="2">
        <v>0.41</v>
      </c>
      <c r="D54" s="2">
        <v>0.38</v>
      </c>
      <c r="E54" s="2">
        <v>0.38</v>
      </c>
      <c r="G54" s="2">
        <f>AVERAGE(C54:E54)</f>
        <v>0.38999999999999996</v>
      </c>
      <c r="H54" s="2">
        <v>0</v>
      </c>
      <c r="I54" s="2">
        <f>H54/$B$52</f>
        <v>0</v>
      </c>
      <c r="J54" s="2">
        <f>I54</f>
        <v>0</v>
      </c>
      <c r="K54" s="2">
        <f>J54/3600</f>
        <v>0</v>
      </c>
      <c r="L54" s="2">
        <f>$G$54*EXP(-$B$60*K54)</f>
        <v>0.38999999999999996</v>
      </c>
      <c r="M54" s="2">
        <f>L54-G54</f>
        <v>0</v>
      </c>
      <c r="N54" s="2">
        <f>M54^2</f>
        <v>0</v>
      </c>
      <c r="Q54" s="2">
        <v>141</v>
      </c>
      <c r="R54" s="2" t="s">
        <v>154</v>
      </c>
      <c r="S54" s="2">
        <v>0.31</v>
      </c>
      <c r="T54" s="2">
        <v>0.32</v>
      </c>
      <c r="U54" s="2">
        <v>0.32</v>
      </c>
      <c r="W54" s="2">
        <f>AVERAGE(S54:U54)</f>
        <v>0.31666666666666665</v>
      </c>
      <c r="X54" s="2">
        <v>0</v>
      </c>
      <c r="Y54" s="2">
        <f>X54/$R$52</f>
        <v>0</v>
      </c>
      <c r="Z54" s="2">
        <f>Y54</f>
        <v>0</v>
      </c>
      <c r="AA54" s="2">
        <f>Z54/3600</f>
        <v>0</v>
      </c>
      <c r="AB54" s="2">
        <f>$W$54*EXP(-$R$60*AA54)</f>
        <v>0.31666666666666665</v>
      </c>
      <c r="AC54" s="2">
        <f>AB54-W54</f>
        <v>0</v>
      </c>
      <c r="AD54" s="2">
        <f>AC54^2</f>
        <v>0</v>
      </c>
    </row>
    <row r="55" spans="1:30" x14ac:dyDescent="0.35">
      <c r="A55" s="2">
        <v>2</v>
      </c>
      <c r="B55" s="2" t="s">
        <v>155</v>
      </c>
      <c r="C55" s="2">
        <v>0.37</v>
      </c>
      <c r="D55" s="2">
        <v>0.37</v>
      </c>
      <c r="E55" s="2">
        <v>0.36</v>
      </c>
      <c r="G55" s="2">
        <f>AVERAGE(C55:E55)</f>
        <v>0.3666666666666667</v>
      </c>
      <c r="H55" s="2">
        <v>23</v>
      </c>
      <c r="I55" s="2">
        <f>H55/$B$52</f>
        <v>69.696969696969688</v>
      </c>
      <c r="J55" s="2">
        <f>J54+I55</f>
        <v>69.696969696969688</v>
      </c>
      <c r="K55" s="2">
        <f>J55/3600</f>
        <v>1.9360269360269359E-2</v>
      </c>
      <c r="L55" s="2">
        <f>$G$54*EXP(-$B$60*K55)</f>
        <v>0.37350559126942579</v>
      </c>
      <c r="M55" s="2">
        <f>L55-G55</f>
        <v>6.8389246027590889E-3</v>
      </c>
      <c r="N55" s="2">
        <f>M55^2</f>
        <v>4.6770889722223564E-5</v>
      </c>
      <c r="Q55" s="2">
        <v>140</v>
      </c>
      <c r="R55" s="2" t="s">
        <v>156</v>
      </c>
      <c r="S55" s="2">
        <v>0.3</v>
      </c>
      <c r="T55" s="2">
        <v>0.3</v>
      </c>
      <c r="U55" s="2">
        <v>0.3</v>
      </c>
      <c r="W55" s="2">
        <f>AVERAGE(S55:U55)</f>
        <v>0.3</v>
      </c>
      <c r="X55" s="2">
        <v>22</v>
      </c>
      <c r="Y55" s="2">
        <f>X55/$R$52</f>
        <v>91.666666666666671</v>
      </c>
      <c r="Z55" s="2">
        <f>Z54+Y55</f>
        <v>91.666666666666671</v>
      </c>
      <c r="AA55" s="2">
        <f>Z55/3600</f>
        <v>2.5462962962962965E-2</v>
      </c>
      <c r="AB55" s="2">
        <f>$W$54*EXP(-$R$60*AA55)</f>
        <v>0.30129355353996018</v>
      </c>
      <c r="AC55" s="2">
        <f>AB55-W55</f>
        <v>1.2935535399601905E-3</v>
      </c>
      <c r="AD55" s="2">
        <f>AC55^2</f>
        <v>1.6732807607435401E-6</v>
      </c>
    </row>
    <row r="56" spans="1:30" x14ac:dyDescent="0.35">
      <c r="A56" s="2">
        <v>3</v>
      </c>
      <c r="B56" s="2" t="s">
        <v>157</v>
      </c>
      <c r="C56" s="2">
        <v>0.36</v>
      </c>
      <c r="D56" s="2">
        <v>0.35</v>
      </c>
      <c r="E56" s="2">
        <v>0.35</v>
      </c>
      <c r="G56" s="2">
        <f>AVERAGE(C56:E56)</f>
        <v>0.35333333333333333</v>
      </c>
      <c r="H56" s="2">
        <v>34</v>
      </c>
      <c r="I56" s="2">
        <f>H56/$B$52</f>
        <v>103.03030303030303</v>
      </c>
      <c r="J56" s="2">
        <f>J55+I56</f>
        <v>172.72727272727272</v>
      </c>
      <c r="K56" s="2">
        <f>J56/3600</f>
        <v>4.7979797979797977E-2</v>
      </c>
      <c r="L56" s="2">
        <f>$G$54*EXP(-$B$60*K56)</f>
        <v>0.35039172992216883</v>
      </c>
      <c r="M56" s="2">
        <f>L56-G56</f>
        <v>-2.9416034111645062E-3</v>
      </c>
      <c r="N56" s="2">
        <f>M56^2</f>
        <v>8.6530306285746582E-6</v>
      </c>
      <c r="Q56" s="2">
        <v>136</v>
      </c>
      <c r="R56" s="2" t="s">
        <v>158</v>
      </c>
      <c r="S56" s="2">
        <v>0.24</v>
      </c>
      <c r="T56" s="2">
        <v>0.24</v>
      </c>
      <c r="U56" s="2">
        <v>0.25</v>
      </c>
      <c r="W56" s="2">
        <f>AVERAGE(S56:U56)</f>
        <v>0.24333333333333332</v>
      </c>
      <c r="X56" s="2">
        <v>95</v>
      </c>
      <c r="Y56" s="2">
        <f>X56/$R$52</f>
        <v>395.83333333333337</v>
      </c>
      <c r="Z56" s="2">
        <f>Z55+Y56</f>
        <v>487.50000000000006</v>
      </c>
      <c r="AA56" s="2">
        <f>Z56/3600</f>
        <v>0.13541666666666669</v>
      </c>
      <c r="AB56" s="2">
        <f>$W$54*EXP(-$R$60*AA56)</f>
        <v>0.24303179125934563</v>
      </c>
      <c r="AC56" s="2">
        <f>AB56-W56</f>
        <v>-3.0154207398769284E-4</v>
      </c>
      <c r="AD56" s="2">
        <f>AC56^2</f>
        <v>9.0927622384799217E-8</v>
      </c>
    </row>
    <row r="57" spans="1:30" x14ac:dyDescent="0.35">
      <c r="M57" s="2" t="s">
        <v>40</v>
      </c>
      <c r="N57" s="2">
        <f>SUM(N54:N56)</f>
        <v>5.5423920350798218E-5</v>
      </c>
      <c r="AC57" s="2" t="s">
        <v>40</v>
      </c>
      <c r="AD57" s="2">
        <f>SUM(AD54:AD56)</f>
        <v>1.7642083831283395E-6</v>
      </c>
    </row>
    <row r="59" spans="1:30" x14ac:dyDescent="0.35">
      <c r="A59" s="2" t="s">
        <v>124</v>
      </c>
      <c r="B59" s="2" t="s">
        <v>24</v>
      </c>
      <c r="Q59" s="2" t="s">
        <v>124</v>
      </c>
      <c r="R59" s="2" t="s">
        <v>24</v>
      </c>
    </row>
    <row r="60" spans="1:30" x14ac:dyDescent="0.35">
      <c r="B60" s="2">
        <v>2.2320848913405209</v>
      </c>
      <c r="R60" s="2">
        <v>1.9543933507601343</v>
      </c>
    </row>
    <row r="61" spans="1:30" s="9" customFormat="1" x14ac:dyDescent="0.35">
      <c r="P61" s="12"/>
    </row>
    <row r="63" spans="1:30" x14ac:dyDescent="0.35">
      <c r="A63" s="13" t="s">
        <v>204</v>
      </c>
      <c r="B63" s="7">
        <v>0.03</v>
      </c>
      <c r="Q63" s="13" t="s">
        <v>205</v>
      </c>
      <c r="R63" s="7">
        <v>0.06</v>
      </c>
    </row>
    <row r="64" spans="1:30" x14ac:dyDescent="0.35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5</v>
      </c>
      <c r="G64" s="2" t="s">
        <v>6</v>
      </c>
      <c r="H64" s="2" t="s">
        <v>14</v>
      </c>
      <c r="I64" s="2" t="s">
        <v>15</v>
      </c>
      <c r="J64" s="2" t="s">
        <v>9</v>
      </c>
      <c r="K64" s="2" t="s">
        <v>10</v>
      </c>
      <c r="L64" s="2" t="s">
        <v>11</v>
      </c>
      <c r="M64" s="2" t="s">
        <v>12</v>
      </c>
      <c r="N64" s="2" t="s">
        <v>13</v>
      </c>
      <c r="Q64" s="2" t="s">
        <v>0</v>
      </c>
      <c r="R64" s="2" t="s">
        <v>1</v>
      </c>
      <c r="S64" s="2" t="s">
        <v>2</v>
      </c>
      <c r="T64" s="2" t="s">
        <v>3</v>
      </c>
      <c r="U64" s="2" t="s">
        <v>4</v>
      </c>
      <c r="V64" s="2" t="s">
        <v>5</v>
      </c>
      <c r="W64" s="2" t="s">
        <v>6</v>
      </c>
      <c r="X64" s="2" t="s">
        <v>14</v>
      </c>
      <c r="Y64" s="2" t="s">
        <v>15</v>
      </c>
      <c r="Z64" s="2" t="s">
        <v>9</v>
      </c>
      <c r="AA64" s="2" t="s">
        <v>10</v>
      </c>
      <c r="AB64" s="2" t="s">
        <v>11</v>
      </c>
      <c r="AC64" s="2" t="s">
        <v>12</v>
      </c>
      <c r="AD64" s="2" t="s">
        <v>13</v>
      </c>
    </row>
    <row r="65" spans="1:30" x14ac:dyDescent="0.35">
      <c r="A65" s="2">
        <v>94</v>
      </c>
      <c r="B65" s="2" t="s">
        <v>159</v>
      </c>
      <c r="C65" s="2">
        <v>0.7</v>
      </c>
      <c r="D65" s="2">
        <v>0.7</v>
      </c>
      <c r="E65" s="2">
        <v>0.69</v>
      </c>
      <c r="G65" s="2">
        <f>AVERAGE(C65:E65)</f>
        <v>0.69666666666666666</v>
      </c>
      <c r="H65" s="2">
        <v>0</v>
      </c>
      <c r="I65" s="2">
        <f>H65/$B$63</f>
        <v>0</v>
      </c>
      <c r="J65" s="2">
        <f>I65</f>
        <v>0</v>
      </c>
      <c r="K65" s="2">
        <f>J65/3600</f>
        <v>0</v>
      </c>
      <c r="L65" s="2">
        <f>$G$65*EXP(-$B$71*K65)</f>
        <v>0.69666666666666666</v>
      </c>
      <c r="M65" s="2">
        <f>L65-G65</f>
        <v>0</v>
      </c>
      <c r="N65" s="2">
        <f>M65^2</f>
        <v>0</v>
      </c>
      <c r="Q65" s="2">
        <v>145</v>
      </c>
      <c r="R65" s="2" t="s">
        <v>160</v>
      </c>
      <c r="S65" s="2">
        <v>0.74</v>
      </c>
      <c r="T65" s="2">
        <v>0.73</v>
      </c>
      <c r="U65" s="2">
        <v>0.73</v>
      </c>
      <c r="W65" s="2">
        <f>AVERAGE(S65:U65)</f>
        <v>0.73333333333333339</v>
      </c>
      <c r="X65" s="2">
        <v>0</v>
      </c>
      <c r="Y65" s="2">
        <f>X65/$R$63</f>
        <v>0</v>
      </c>
      <c r="Z65" s="2">
        <f>Y65</f>
        <v>0</v>
      </c>
      <c r="AA65" s="2">
        <f>Z65/3600</f>
        <v>0</v>
      </c>
      <c r="AB65" s="2">
        <f>$W$65*EXP(-$R$71*AA65)</f>
        <v>0.73333333333333339</v>
      </c>
      <c r="AC65" s="2">
        <f>AB65-W65</f>
        <v>0</v>
      </c>
      <c r="AD65" s="2">
        <f>AC65^2</f>
        <v>0</v>
      </c>
    </row>
    <row r="66" spans="1:30" x14ac:dyDescent="0.35">
      <c r="A66" s="2">
        <v>95</v>
      </c>
      <c r="B66" s="2" t="s">
        <v>161</v>
      </c>
      <c r="C66" s="2">
        <v>0.66</v>
      </c>
      <c r="D66" s="2">
        <v>0.67</v>
      </c>
      <c r="E66" s="2">
        <v>0.67</v>
      </c>
      <c r="G66" s="2">
        <f>AVERAGE(C66:E66)</f>
        <v>0.66666666666666663</v>
      </c>
      <c r="H66" s="2">
        <v>11</v>
      </c>
      <c r="I66" s="2">
        <f>H66/$B$63</f>
        <v>366.66666666666669</v>
      </c>
      <c r="J66" s="2">
        <f>J65+I66</f>
        <v>366.66666666666669</v>
      </c>
      <c r="K66" s="2">
        <f>J66/3600</f>
        <v>0.10185185185185186</v>
      </c>
      <c r="L66" s="2">
        <f>$G$65*EXP(-$B$71*K66)</f>
        <v>0.69054381437367718</v>
      </c>
      <c r="M66" s="2">
        <f>L66-G66</f>
        <v>2.3877147707010549E-2</v>
      </c>
      <c r="N66" s="2">
        <f>M66^2</f>
        <v>5.7011818262239907E-4</v>
      </c>
      <c r="Q66" s="2">
        <v>144</v>
      </c>
      <c r="R66" s="2" t="s">
        <v>162</v>
      </c>
      <c r="S66" s="2">
        <v>0.63</v>
      </c>
      <c r="T66" s="2">
        <v>0.62</v>
      </c>
      <c r="U66" s="2">
        <v>0.62</v>
      </c>
      <c r="W66" s="2">
        <f>AVERAGE(S66:U66)</f>
        <v>0.62333333333333341</v>
      </c>
      <c r="X66" s="2">
        <v>33</v>
      </c>
      <c r="Y66" s="2">
        <f>X66/$R$63</f>
        <v>550</v>
      </c>
      <c r="Z66" s="2">
        <f>Z65+Y66</f>
        <v>550</v>
      </c>
      <c r="AA66" s="2">
        <f>Z66/3600</f>
        <v>0.15277777777777779</v>
      </c>
      <c r="AB66" s="2">
        <f>$W$65*EXP(-$R$71*AA66)</f>
        <v>0.63453125973205848</v>
      </c>
      <c r="AC66" s="2">
        <f>AB66-W66</f>
        <v>1.1197926398725078E-2</v>
      </c>
      <c r="AD66" s="2">
        <f>AC66^2</f>
        <v>1.2539355563126399E-4</v>
      </c>
    </row>
    <row r="67" spans="1:30" x14ac:dyDescent="0.35">
      <c r="A67" s="2">
        <v>97</v>
      </c>
      <c r="B67" s="2" t="s">
        <v>163</v>
      </c>
      <c r="C67" s="2">
        <v>0.66</v>
      </c>
      <c r="D67" s="2">
        <v>0.67</v>
      </c>
      <c r="E67" s="2">
        <v>0.67</v>
      </c>
      <c r="G67" s="2">
        <f>AVERAGE(C67:E67)</f>
        <v>0.66666666666666663</v>
      </c>
      <c r="H67" s="2">
        <v>52</v>
      </c>
      <c r="I67" s="2">
        <f>H67/$B$63</f>
        <v>1733.3333333333335</v>
      </c>
      <c r="J67" s="2">
        <f>J66+I67</f>
        <v>2100</v>
      </c>
      <c r="K67" s="2">
        <f>J67/3600</f>
        <v>0.58333333333333337</v>
      </c>
      <c r="L67" s="2">
        <f>$G$65*EXP(-$B$71*K67)</f>
        <v>0.6623199837715017</v>
      </c>
      <c r="M67" s="2">
        <f>L67-G67</f>
        <v>-4.3466828951649328E-3</v>
      </c>
      <c r="N67" s="2">
        <f>M67^2</f>
        <v>1.8893652191119402E-5</v>
      </c>
      <c r="Q67" s="2">
        <v>143</v>
      </c>
      <c r="R67" s="2" t="s">
        <v>164</v>
      </c>
      <c r="S67" s="2">
        <v>0.52</v>
      </c>
      <c r="T67" s="2">
        <v>0.53</v>
      </c>
      <c r="U67" s="2">
        <v>0.53</v>
      </c>
      <c r="W67" s="2">
        <f>AVERAGE(S67:U67)</f>
        <v>0.52666666666666673</v>
      </c>
      <c r="X67" s="2">
        <v>45</v>
      </c>
      <c r="Y67" s="2">
        <f>X67/$R$63</f>
        <v>750</v>
      </c>
      <c r="Z67" s="2">
        <f>Z66+Y67</f>
        <v>1300</v>
      </c>
      <c r="AA67" s="2">
        <f>Z67/3600</f>
        <v>0.3611111111111111</v>
      </c>
      <c r="AB67" s="2">
        <f>$W$65*EXP(-$R$71*AA67)</f>
        <v>0.52089555705793278</v>
      </c>
      <c r="AC67" s="2">
        <f>AB67-W67</f>
        <v>-5.7711096087339486E-3</v>
      </c>
      <c r="AD67" s="2">
        <f>AC67^2</f>
        <v>3.3305706116021306E-5</v>
      </c>
    </row>
    <row r="68" spans="1:30" x14ac:dyDescent="0.35">
      <c r="M68" s="2" t="s">
        <v>40</v>
      </c>
      <c r="N68" s="2">
        <f>SUM(N65:N67)</f>
        <v>5.8901183481351851E-4</v>
      </c>
      <c r="AC68" s="2" t="s">
        <v>40</v>
      </c>
      <c r="AD68" s="2">
        <f>SUM(AD65:AD67)</f>
        <v>1.586992617472853E-4</v>
      </c>
    </row>
    <row r="70" spans="1:30" x14ac:dyDescent="0.35">
      <c r="A70" s="2" t="s">
        <v>124</v>
      </c>
      <c r="B70" s="2" t="s">
        <v>24</v>
      </c>
      <c r="Q70" s="2" t="s">
        <v>124</v>
      </c>
      <c r="R70" s="2" t="s">
        <v>24</v>
      </c>
    </row>
    <row r="71" spans="1:30" x14ac:dyDescent="0.35">
      <c r="B71" s="2">
        <v>8.6671299364629667E-2</v>
      </c>
      <c r="R71" s="2">
        <v>0.94721758704149051</v>
      </c>
    </row>
    <row r="72" spans="1:30" s="9" customFormat="1" x14ac:dyDescent="0.35">
      <c r="P72" s="12"/>
    </row>
    <row r="74" spans="1:30" x14ac:dyDescent="0.35">
      <c r="A74" s="13" t="s">
        <v>206</v>
      </c>
      <c r="B74" s="7">
        <v>7.4999999999999997E-2</v>
      </c>
      <c r="Q74" s="13" t="s">
        <v>207</v>
      </c>
      <c r="R74" s="7">
        <v>0.05</v>
      </c>
    </row>
    <row r="75" spans="1:30" x14ac:dyDescent="0.35">
      <c r="A75" s="2" t="s">
        <v>0</v>
      </c>
      <c r="B75" s="2" t="s">
        <v>1</v>
      </c>
      <c r="C75" s="2" t="s">
        <v>2</v>
      </c>
      <c r="D75" s="2" t="s">
        <v>3</v>
      </c>
      <c r="E75" s="2" t="s">
        <v>4</v>
      </c>
      <c r="F75" s="2" t="s">
        <v>5</v>
      </c>
      <c r="G75" s="2" t="s">
        <v>6</v>
      </c>
      <c r="H75" s="2" t="s">
        <v>14</v>
      </c>
      <c r="I75" s="2" t="s">
        <v>15</v>
      </c>
      <c r="J75" s="2" t="s">
        <v>9</v>
      </c>
      <c r="K75" s="2" t="s">
        <v>10</v>
      </c>
      <c r="L75" s="2" t="s">
        <v>11</v>
      </c>
      <c r="M75" s="2" t="s">
        <v>12</v>
      </c>
      <c r="N75" s="2" t="s">
        <v>13</v>
      </c>
      <c r="Q75" s="2" t="s">
        <v>0</v>
      </c>
      <c r="R75" s="2" t="s">
        <v>1</v>
      </c>
      <c r="S75" s="2" t="s">
        <v>2</v>
      </c>
      <c r="T75" s="2" t="s">
        <v>3</v>
      </c>
      <c r="U75" s="2" t="s">
        <v>4</v>
      </c>
      <c r="V75" s="2" t="s">
        <v>5</v>
      </c>
      <c r="W75" s="2" t="s">
        <v>6</v>
      </c>
      <c r="X75" s="2" t="s">
        <v>14</v>
      </c>
      <c r="Y75" s="2" t="s">
        <v>15</v>
      </c>
      <c r="Z75" s="2" t="s">
        <v>9</v>
      </c>
      <c r="AA75" s="2" t="s">
        <v>10</v>
      </c>
      <c r="AB75" s="2" t="s">
        <v>11</v>
      </c>
      <c r="AC75" s="2" t="s">
        <v>12</v>
      </c>
      <c r="AD75" s="2" t="s">
        <v>13</v>
      </c>
    </row>
    <row r="76" spans="1:30" x14ac:dyDescent="0.35">
      <c r="A76" s="2">
        <v>103</v>
      </c>
      <c r="B76" s="2" t="s">
        <v>165</v>
      </c>
      <c r="C76" s="2">
        <v>0.67</v>
      </c>
      <c r="D76" s="2">
        <v>0.65</v>
      </c>
      <c r="E76" s="2">
        <v>0.67</v>
      </c>
      <c r="G76" s="2">
        <f>AVERAGE(C76:E76)</f>
        <v>0.66333333333333344</v>
      </c>
      <c r="H76" s="2">
        <v>0</v>
      </c>
      <c r="I76" s="2">
        <f>H76/$B$74</f>
        <v>0</v>
      </c>
      <c r="J76" s="2">
        <f>I76</f>
        <v>0</v>
      </c>
      <c r="K76" s="2">
        <f>J76/3600</f>
        <v>0</v>
      </c>
      <c r="L76" s="2">
        <f>$G$76*EXP(-$B$82*K76)</f>
        <v>0.66333333333333344</v>
      </c>
      <c r="M76" s="2">
        <f>L76-G76</f>
        <v>0</v>
      </c>
      <c r="N76" s="2">
        <f>M76^2</f>
        <v>0</v>
      </c>
      <c r="Q76" s="2">
        <v>69</v>
      </c>
      <c r="R76" s="2" t="s">
        <v>166</v>
      </c>
      <c r="S76" s="2">
        <v>0.77</v>
      </c>
      <c r="T76" s="2">
        <v>0.78</v>
      </c>
      <c r="U76" s="2">
        <v>0.77</v>
      </c>
      <c r="W76" s="2">
        <f>AVERAGE(S76:U76)</f>
        <v>0.77333333333333343</v>
      </c>
      <c r="X76" s="2">
        <v>0</v>
      </c>
      <c r="Y76" s="2">
        <f>X76/$R$74</f>
        <v>0</v>
      </c>
      <c r="Z76" s="2">
        <f>Y76</f>
        <v>0</v>
      </c>
      <c r="AA76" s="2">
        <f>Z76/3600</f>
        <v>0</v>
      </c>
      <c r="AB76" s="2">
        <f>$W$76*EXP(-$R$82*AA76)</f>
        <v>0.77333333333333343</v>
      </c>
      <c r="AC76" s="2">
        <f>AB76-W76</f>
        <v>0</v>
      </c>
      <c r="AD76" s="2">
        <f>AC76^2</f>
        <v>0</v>
      </c>
    </row>
    <row r="77" spans="1:30" x14ac:dyDescent="0.35">
      <c r="A77" s="2">
        <v>104</v>
      </c>
      <c r="B77" s="2" t="s">
        <v>167</v>
      </c>
      <c r="C77" s="2">
        <v>0.6</v>
      </c>
      <c r="D77" s="2">
        <v>0.61</v>
      </c>
      <c r="E77" s="2">
        <v>0.61</v>
      </c>
      <c r="G77" s="2">
        <f>AVERAGE(C77:E77)</f>
        <v>0.60666666666666658</v>
      </c>
      <c r="H77" s="2">
        <v>22</v>
      </c>
      <c r="I77" s="2">
        <f>H77/$B$74</f>
        <v>293.33333333333337</v>
      </c>
      <c r="J77" s="2">
        <f>I77+J76</f>
        <v>293.33333333333337</v>
      </c>
      <c r="K77" s="2">
        <f>J77/3600</f>
        <v>8.1481481481481488E-2</v>
      </c>
      <c r="L77" s="2">
        <f>$G$76*EXP(-$B$82*K77)</f>
        <v>0.63659952971305833</v>
      </c>
      <c r="M77" s="2">
        <f>L77-G77</f>
        <v>2.9932863046391756E-2</v>
      </c>
      <c r="N77" s="2">
        <f>M77^2</f>
        <v>8.9597629015404515E-4</v>
      </c>
      <c r="Q77" s="2">
        <v>72</v>
      </c>
      <c r="R77" s="2" t="s">
        <v>168</v>
      </c>
      <c r="S77" s="2">
        <v>0.75</v>
      </c>
      <c r="T77" s="2">
        <v>0.75</v>
      </c>
      <c r="U77" s="2">
        <v>0.76</v>
      </c>
      <c r="W77" s="2">
        <f>AVERAGE(S77:U77)</f>
        <v>0.7533333333333333</v>
      </c>
      <c r="X77" s="2">
        <v>112</v>
      </c>
      <c r="Y77" s="2">
        <f>X77/$R$74</f>
        <v>2240</v>
      </c>
      <c r="Z77" s="2">
        <f>Z76+Y77</f>
        <v>2240</v>
      </c>
      <c r="AA77" s="2">
        <f>Z77/3600</f>
        <v>0.62222222222222223</v>
      </c>
      <c r="AB77" s="2">
        <f>$W$76*EXP(-$R$82*AA77)</f>
        <v>0.71941956670654894</v>
      </c>
      <c r="AC77" s="2">
        <f>AB77-W77</f>
        <v>-3.3913766626784358E-2</v>
      </c>
      <c r="AD77" s="2">
        <f>AC77^2</f>
        <v>1.1501435668159925E-3</v>
      </c>
    </row>
    <row r="78" spans="1:30" x14ac:dyDescent="0.35">
      <c r="A78" s="2">
        <v>107</v>
      </c>
      <c r="B78" s="2" t="s">
        <v>169</v>
      </c>
      <c r="C78" s="2">
        <v>0.56000000000000005</v>
      </c>
      <c r="D78" s="2">
        <v>0.55000000000000004</v>
      </c>
      <c r="E78" s="2">
        <v>0.57999999999999996</v>
      </c>
      <c r="G78" s="2">
        <f>AVERAGE(C78:E78)</f>
        <v>0.56333333333333335</v>
      </c>
      <c r="H78" s="2">
        <v>79</v>
      </c>
      <c r="I78" s="2">
        <f>H78/$B$74</f>
        <v>1053.3333333333335</v>
      </c>
      <c r="J78" s="2">
        <f>I78+J77</f>
        <v>1346.666666666667</v>
      </c>
      <c r="K78" s="2">
        <f>J78/3600</f>
        <v>0.37407407407407417</v>
      </c>
      <c r="L78" s="2">
        <f>$G$76*EXP(-$B$82*K78)</f>
        <v>0.54917770456592419</v>
      </c>
      <c r="M78" s="2">
        <f>L78-G78</f>
        <v>-1.4155628767409167E-2</v>
      </c>
      <c r="N78" s="2">
        <f>M78^2</f>
        <v>2.0038182580070198E-4</v>
      </c>
      <c r="Q78" s="2">
        <v>73</v>
      </c>
      <c r="R78" s="2" t="s">
        <v>170</v>
      </c>
      <c r="S78" s="2">
        <v>0.67</v>
      </c>
      <c r="T78" s="2">
        <v>0.68</v>
      </c>
      <c r="U78" s="2">
        <v>0.69</v>
      </c>
      <c r="W78" s="2">
        <f>AVERAGE(S78:U78)</f>
        <v>0.68</v>
      </c>
      <c r="X78" s="2">
        <v>24</v>
      </c>
      <c r="Y78" s="2">
        <f>X78/$R$74</f>
        <v>480</v>
      </c>
      <c r="Z78" s="2">
        <f>Z77+Y78</f>
        <v>2720</v>
      </c>
      <c r="AA78" s="2">
        <f>Z78/3600</f>
        <v>0.75555555555555554</v>
      </c>
      <c r="AB78" s="2">
        <f>$W$76*EXP(-$R$82*AA78)</f>
        <v>0.70836484356009022</v>
      </c>
      <c r="AC78" s="2">
        <f>AB78-W78</f>
        <v>2.8364843560090169E-2</v>
      </c>
      <c r="AD78" s="2">
        <f>AC78^2</f>
        <v>8.0456435018838872E-4</v>
      </c>
    </row>
    <row r="79" spans="1:30" x14ac:dyDescent="0.35">
      <c r="A79" s="2">
        <v>108</v>
      </c>
      <c r="B79" s="2" t="s">
        <v>171</v>
      </c>
      <c r="C79" s="2">
        <v>0.54</v>
      </c>
      <c r="D79" s="2">
        <v>0.53</v>
      </c>
      <c r="E79" s="2">
        <v>0.52</v>
      </c>
      <c r="G79" s="2">
        <f>AVERAGE(C79:E79)</f>
        <v>0.53</v>
      </c>
      <c r="H79" s="2">
        <v>13</v>
      </c>
      <c r="I79" s="2">
        <f>H79/$B$74</f>
        <v>173.33333333333334</v>
      </c>
      <c r="J79" s="2">
        <f>I79+J78</f>
        <v>1520.0000000000002</v>
      </c>
      <c r="K79" s="2">
        <f>J79/3600</f>
        <v>0.42222222222222228</v>
      </c>
      <c r="L79" s="2">
        <f>$G$76*EXP(-$B$82*K79)</f>
        <v>0.53598915973321171</v>
      </c>
      <c r="M79" s="2">
        <f>L79-G79</f>
        <v>5.9891597332116797E-3</v>
      </c>
      <c r="N79" s="2">
        <f>M79^2</f>
        <v>3.5870034309924199E-5</v>
      </c>
      <c r="AC79" s="2" t="s">
        <v>40</v>
      </c>
      <c r="AD79" s="2">
        <f>SUM(AD76:AD78)</f>
        <v>1.9547079170043813E-3</v>
      </c>
    </row>
    <row r="80" spans="1:30" x14ac:dyDescent="0.35">
      <c r="M80" s="2" t="s">
        <v>40</v>
      </c>
      <c r="N80" s="2">
        <f>SUM(N76:N79)</f>
        <v>1.1322281502646712E-3</v>
      </c>
    </row>
    <row r="81" spans="1:30" x14ac:dyDescent="0.35">
      <c r="A81" s="2" t="s">
        <v>124</v>
      </c>
      <c r="B81" s="2" t="s">
        <v>24</v>
      </c>
      <c r="Q81" s="2" t="s">
        <v>124</v>
      </c>
      <c r="R81" s="2" t="s">
        <v>24</v>
      </c>
    </row>
    <row r="82" spans="1:30" x14ac:dyDescent="0.35">
      <c r="B82" s="2">
        <v>0.50486137712165957</v>
      </c>
      <c r="R82" s="2">
        <v>0.11614089608637121</v>
      </c>
    </row>
    <row r="83" spans="1:30" s="9" customFormat="1" x14ac:dyDescent="0.35">
      <c r="P83" s="12"/>
    </row>
    <row r="85" spans="1:30" x14ac:dyDescent="0.35">
      <c r="A85" s="13" t="s">
        <v>208</v>
      </c>
      <c r="B85" s="7">
        <v>0.23</v>
      </c>
      <c r="Q85" s="13" t="s">
        <v>209</v>
      </c>
      <c r="R85" s="7">
        <v>0.14000000000000001</v>
      </c>
    </row>
    <row r="86" spans="1:30" x14ac:dyDescent="0.35">
      <c r="A86" s="2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2" t="s">
        <v>6</v>
      </c>
      <c r="H86" s="2" t="s">
        <v>14</v>
      </c>
      <c r="I86" s="2" t="s">
        <v>15</v>
      </c>
      <c r="J86" s="2" t="s">
        <v>9</v>
      </c>
      <c r="K86" s="2" t="s">
        <v>10</v>
      </c>
      <c r="L86" s="2" t="s">
        <v>11</v>
      </c>
      <c r="M86" s="2" t="s">
        <v>12</v>
      </c>
      <c r="N86" s="2" t="s">
        <v>13</v>
      </c>
      <c r="Q86" s="2" t="s">
        <v>0</v>
      </c>
      <c r="R86" s="2" t="s">
        <v>1</v>
      </c>
      <c r="S86" s="2" t="s">
        <v>2</v>
      </c>
      <c r="T86" s="2" t="s">
        <v>3</v>
      </c>
      <c r="U86" s="2" t="s">
        <v>4</v>
      </c>
      <c r="V86" s="2" t="s">
        <v>5</v>
      </c>
      <c r="W86" s="2" t="s">
        <v>6</v>
      </c>
      <c r="X86" s="2" t="s">
        <v>14</v>
      </c>
      <c r="Y86" s="2" t="s">
        <v>15</v>
      </c>
      <c r="Z86" s="2" t="s">
        <v>9</v>
      </c>
      <c r="AA86" s="2" t="s">
        <v>10</v>
      </c>
      <c r="AB86" s="2" t="s">
        <v>11</v>
      </c>
      <c r="AC86" s="2" t="s">
        <v>12</v>
      </c>
      <c r="AD86" s="2" t="s">
        <v>13</v>
      </c>
    </row>
    <row r="87" spans="1:30" x14ac:dyDescent="0.35">
      <c r="A87" s="2">
        <v>155</v>
      </c>
      <c r="C87" s="2">
        <v>0.63</v>
      </c>
      <c r="D87" s="2">
        <v>0.64</v>
      </c>
      <c r="E87" s="2">
        <v>0.63</v>
      </c>
      <c r="G87" s="2">
        <f>AVERAGE(C87:E87)</f>
        <v>0.6333333333333333</v>
      </c>
      <c r="H87" s="2">
        <v>0</v>
      </c>
      <c r="I87" s="2">
        <f>H87/$B$85</f>
        <v>0</v>
      </c>
      <c r="J87" s="2">
        <f>I87</f>
        <v>0</v>
      </c>
      <c r="K87" s="2">
        <f>J87/3600</f>
        <v>0</v>
      </c>
      <c r="L87" s="2">
        <f>$G$87*EXP(-$B$96*K87)</f>
        <v>0.6333333333333333</v>
      </c>
      <c r="M87" s="2">
        <f>L87-G87</f>
        <v>0</v>
      </c>
      <c r="N87" s="2">
        <f>M87^2</f>
        <v>0</v>
      </c>
      <c r="Q87" s="2">
        <v>45</v>
      </c>
      <c r="S87" s="2">
        <v>0.66</v>
      </c>
      <c r="T87" s="2">
        <v>0.66</v>
      </c>
      <c r="U87" s="2">
        <v>0.6</v>
      </c>
      <c r="W87" s="2">
        <f t="shared" ref="W87:W92" si="7">AVERAGE(S87:U87)</f>
        <v>0.64</v>
      </c>
      <c r="X87" s="2">
        <v>0</v>
      </c>
      <c r="Y87" s="2">
        <f t="shared" ref="Y87:Y92" si="8">X87/$R$85</f>
        <v>0</v>
      </c>
      <c r="Z87" s="2">
        <f>Y87</f>
        <v>0</v>
      </c>
      <c r="AA87" s="2">
        <f t="shared" ref="AA87:AA92" si="9">Z87/3600</f>
        <v>0</v>
      </c>
      <c r="AB87" s="2">
        <f t="shared" ref="AB87:AB92" si="10">$W$87*EXP(-$R$96*AA87)</f>
        <v>0.64</v>
      </c>
      <c r="AC87" s="2">
        <f t="shared" ref="AC87:AC92" si="11">AB87-W87</f>
        <v>0</v>
      </c>
      <c r="AD87" s="2">
        <f t="shared" ref="AD87:AD92" si="12">AC87^2</f>
        <v>0</v>
      </c>
    </row>
    <row r="88" spans="1:30" x14ac:dyDescent="0.35">
      <c r="A88" s="2">
        <v>154</v>
      </c>
      <c r="C88" s="2">
        <v>0.61</v>
      </c>
      <c r="D88" s="2">
        <v>0.6</v>
      </c>
      <c r="E88" s="2">
        <v>0.6</v>
      </c>
      <c r="G88" s="2">
        <f>AVERAGE(C88:E88)</f>
        <v>0.60333333333333339</v>
      </c>
      <c r="H88" s="2">
        <v>181</v>
      </c>
      <c r="I88" s="2">
        <f>H88/$B$85</f>
        <v>786.95652173913038</v>
      </c>
      <c r="J88" s="2">
        <f>J87+I88</f>
        <v>786.95652173913038</v>
      </c>
      <c r="K88" s="2">
        <f>J88/3600</f>
        <v>0.21859903381642509</v>
      </c>
      <c r="L88" s="2">
        <f>$G$87*EXP(-$B$96*K88)</f>
        <v>0.60375118620620527</v>
      </c>
      <c r="M88" s="2">
        <f>L88-G88</f>
        <v>4.1785287287188222E-4</v>
      </c>
      <c r="N88" s="2">
        <f>M88^2</f>
        <v>1.7460102336728536E-7</v>
      </c>
      <c r="Q88" s="2">
        <v>44</v>
      </c>
      <c r="S88" s="2">
        <v>0.59</v>
      </c>
      <c r="T88" s="2">
        <v>0.59</v>
      </c>
      <c r="U88" s="2">
        <v>0.59</v>
      </c>
      <c r="W88" s="2">
        <f t="shared" si="7"/>
        <v>0.59</v>
      </c>
      <c r="X88" s="2">
        <v>34</v>
      </c>
      <c r="Y88" s="2">
        <f t="shared" si="8"/>
        <v>242.85714285714283</v>
      </c>
      <c r="Z88" s="2">
        <f>Z87+Y88</f>
        <v>242.85714285714283</v>
      </c>
      <c r="AA88" s="2">
        <f t="shared" si="9"/>
        <v>6.7460317460317457E-2</v>
      </c>
      <c r="AB88" s="2">
        <f t="shared" si="10"/>
        <v>0.5960553748849674</v>
      </c>
      <c r="AC88" s="2">
        <f t="shared" si="11"/>
        <v>6.0553748849674349E-3</v>
      </c>
      <c r="AD88" s="2">
        <f t="shared" si="12"/>
        <v>3.6667564997494374E-5</v>
      </c>
    </row>
    <row r="89" spans="1:30" x14ac:dyDescent="0.35">
      <c r="A89" s="2">
        <v>150</v>
      </c>
      <c r="C89" s="2">
        <v>0.57999999999999996</v>
      </c>
      <c r="D89" s="2">
        <v>0.56999999999999995</v>
      </c>
      <c r="E89" s="2">
        <v>0.56000000000000005</v>
      </c>
      <c r="G89" s="2">
        <f>AVERAGE(C89:E89)</f>
        <v>0.56999999999999995</v>
      </c>
      <c r="H89" s="2">
        <v>219</v>
      </c>
      <c r="I89" s="2">
        <f>H89/$B$85</f>
        <v>952.17391304347825</v>
      </c>
      <c r="J89" s="2">
        <f>J88+I89</f>
        <v>1739.1304347826085</v>
      </c>
      <c r="K89" s="2">
        <f>J89/3600</f>
        <v>0.48309178743961345</v>
      </c>
      <c r="L89" s="2">
        <f>$G$87*EXP(-$B$96*K89)</f>
        <v>0.56979965539443034</v>
      </c>
      <c r="M89" s="2">
        <f>L89-G89</f>
        <v>-2.0034460556961342E-4</v>
      </c>
      <c r="N89" s="2">
        <f>M89^2</f>
        <v>4.0137960980843975E-8</v>
      </c>
      <c r="Q89" s="2">
        <v>43</v>
      </c>
      <c r="S89" s="2">
        <v>0.57999999999999996</v>
      </c>
      <c r="T89" s="2">
        <v>0.57999999999999996</v>
      </c>
      <c r="U89" s="2">
        <v>0.55000000000000004</v>
      </c>
      <c r="W89" s="2">
        <f t="shared" si="7"/>
        <v>0.56999999999999995</v>
      </c>
      <c r="X89" s="2">
        <v>34</v>
      </c>
      <c r="Y89" s="2">
        <f t="shared" si="8"/>
        <v>242.85714285714283</v>
      </c>
      <c r="Z89" s="2">
        <f>Z88+Y89</f>
        <v>485.71428571428567</v>
      </c>
      <c r="AA89" s="2">
        <f t="shared" si="9"/>
        <v>0.13492063492063491</v>
      </c>
      <c r="AB89" s="2">
        <f t="shared" si="10"/>
        <v>0.55512814051446724</v>
      </c>
      <c r="AC89" s="2">
        <f t="shared" si="11"/>
        <v>-1.4871859485532712E-2</v>
      </c>
      <c r="AD89" s="2">
        <f t="shared" si="12"/>
        <v>2.2117220455742932E-4</v>
      </c>
    </row>
    <row r="90" spans="1:30" x14ac:dyDescent="0.35">
      <c r="M90" s="2" t="s">
        <v>40</v>
      </c>
      <c r="N90" s="2">
        <f>SUM(N87:N89)</f>
        <v>2.1473898434812935E-7</v>
      </c>
      <c r="Q90" s="2">
        <v>42</v>
      </c>
      <c r="S90" s="2">
        <v>0.55000000000000004</v>
      </c>
      <c r="T90" s="2">
        <v>0.54</v>
      </c>
      <c r="U90" s="2">
        <v>0.56000000000000005</v>
      </c>
      <c r="W90" s="2">
        <f t="shared" si="7"/>
        <v>0.55000000000000004</v>
      </c>
      <c r="X90" s="2">
        <v>82</v>
      </c>
      <c r="Y90" s="2">
        <f t="shared" si="8"/>
        <v>585.71428571428567</v>
      </c>
      <c r="Z90" s="2">
        <f>Z89+Y90</f>
        <v>1071.4285714285713</v>
      </c>
      <c r="AA90" s="2">
        <f t="shared" si="9"/>
        <v>0.29761904761904762</v>
      </c>
      <c r="AB90" s="2">
        <f t="shared" si="10"/>
        <v>0.46761207222866619</v>
      </c>
      <c r="AC90" s="2">
        <f t="shared" si="11"/>
        <v>-8.2387927771333858E-2</v>
      </c>
      <c r="AD90" s="2">
        <f t="shared" si="12"/>
        <v>6.7877706424545247E-3</v>
      </c>
    </row>
    <row r="91" spans="1:30" x14ac:dyDescent="0.35">
      <c r="Q91" s="2">
        <v>41</v>
      </c>
      <c r="S91" s="2">
        <v>0.45</v>
      </c>
      <c r="T91" s="2">
        <v>0.45</v>
      </c>
      <c r="U91" s="2">
        <v>0.44</v>
      </c>
      <c r="W91" s="2">
        <f t="shared" si="7"/>
        <v>0.44666666666666671</v>
      </c>
      <c r="X91" s="2">
        <v>46</v>
      </c>
      <c r="Y91" s="2">
        <f t="shared" si="8"/>
        <v>328.57142857142856</v>
      </c>
      <c r="Z91" s="2">
        <f>Z90+Y91</f>
        <v>1400</v>
      </c>
      <c r="AA91" s="2">
        <f t="shared" si="9"/>
        <v>0.3888888888888889</v>
      </c>
      <c r="AB91" s="2">
        <f t="shared" si="10"/>
        <v>0.42470640294247097</v>
      </c>
      <c r="AC91" s="2">
        <f t="shared" si="11"/>
        <v>-2.1960263724195739E-2</v>
      </c>
      <c r="AD91" s="2">
        <f t="shared" si="12"/>
        <v>4.8225318283622731E-4</v>
      </c>
    </row>
    <row r="92" spans="1:30" x14ac:dyDescent="0.35">
      <c r="Q92" s="2">
        <v>40</v>
      </c>
      <c r="S92" s="2">
        <v>0.3</v>
      </c>
      <c r="T92" s="2">
        <v>0.3</v>
      </c>
      <c r="U92" s="2">
        <v>0.31</v>
      </c>
      <c r="W92" s="2">
        <f t="shared" si="7"/>
        <v>0.30333333333333329</v>
      </c>
      <c r="X92" s="2">
        <v>40</v>
      </c>
      <c r="Y92" s="2">
        <f t="shared" si="8"/>
        <v>285.71428571428567</v>
      </c>
      <c r="Z92" s="2">
        <f>Z91+Y92</f>
        <v>1685.7142857142858</v>
      </c>
      <c r="AA92" s="2">
        <f t="shared" si="9"/>
        <v>0.46825396825396826</v>
      </c>
      <c r="AB92" s="2">
        <f t="shared" si="10"/>
        <v>0.39061028355615146</v>
      </c>
      <c r="AC92" s="2">
        <f t="shared" si="11"/>
        <v>8.7276950222818173E-2</v>
      </c>
      <c r="AD92" s="2">
        <f t="shared" si="12"/>
        <v>7.6172660401962813E-3</v>
      </c>
    </row>
    <row r="93" spans="1:30" x14ac:dyDescent="0.35">
      <c r="AC93" s="2" t="s">
        <v>40</v>
      </c>
      <c r="AD93" s="2">
        <f>SUM(AD87:AD92)</f>
        <v>1.5145129635041957E-2</v>
      </c>
    </row>
    <row r="95" spans="1:30" x14ac:dyDescent="0.35">
      <c r="A95" s="2" t="s">
        <v>124</v>
      </c>
      <c r="B95" s="2" t="s">
        <v>24</v>
      </c>
      <c r="Q95" s="2" t="s">
        <v>124</v>
      </c>
      <c r="R95" s="2" t="s">
        <v>24</v>
      </c>
    </row>
    <row r="96" spans="1:30" x14ac:dyDescent="0.35">
      <c r="B96" s="2">
        <v>0.21882396255678579</v>
      </c>
      <c r="R96" s="2">
        <v>1.0544658756659797</v>
      </c>
    </row>
    <row r="97" spans="1:30" s="9" customFormat="1" x14ac:dyDescent="0.35">
      <c r="P97" s="12"/>
    </row>
    <row r="99" spans="1:30" x14ac:dyDescent="0.35">
      <c r="A99" s="13" t="s">
        <v>210</v>
      </c>
      <c r="B99" s="7">
        <v>7.0000000000000007E-2</v>
      </c>
      <c r="Q99" s="13" t="s">
        <v>211</v>
      </c>
      <c r="R99" s="7">
        <v>0.26</v>
      </c>
    </row>
    <row r="100" spans="1:30" x14ac:dyDescent="0.35">
      <c r="A100" s="2" t="s">
        <v>0</v>
      </c>
      <c r="B100" s="2" t="s">
        <v>1</v>
      </c>
      <c r="C100" s="2" t="s">
        <v>2</v>
      </c>
      <c r="D100" s="2" t="s">
        <v>3</v>
      </c>
      <c r="E100" s="2" t="s">
        <v>4</v>
      </c>
      <c r="F100" s="2" t="s">
        <v>5</v>
      </c>
      <c r="G100" s="2" t="s">
        <v>6</v>
      </c>
      <c r="H100" s="2" t="s">
        <v>14</v>
      </c>
      <c r="I100" s="2" t="s">
        <v>15</v>
      </c>
      <c r="J100" s="2" t="s">
        <v>9</v>
      </c>
      <c r="K100" s="2" t="s">
        <v>10</v>
      </c>
      <c r="L100" s="2" t="s">
        <v>11</v>
      </c>
      <c r="M100" s="2" t="s">
        <v>12</v>
      </c>
      <c r="N100" s="2" t="s">
        <v>13</v>
      </c>
      <c r="Q100" s="2" t="s">
        <v>0</v>
      </c>
      <c r="R100" s="2" t="s">
        <v>1</v>
      </c>
      <c r="S100" s="2" t="s">
        <v>2</v>
      </c>
      <c r="T100" s="2" t="s">
        <v>3</v>
      </c>
      <c r="U100" s="2" t="s">
        <v>4</v>
      </c>
      <c r="V100" s="2" t="s">
        <v>5</v>
      </c>
      <c r="W100" s="2" t="s">
        <v>6</v>
      </c>
      <c r="X100" s="2" t="s">
        <v>14</v>
      </c>
      <c r="Y100" s="2" t="s">
        <v>15</v>
      </c>
      <c r="Z100" s="2" t="s">
        <v>9</v>
      </c>
      <c r="AA100" s="2" t="s">
        <v>10</v>
      </c>
      <c r="AB100" s="2" t="s">
        <v>11</v>
      </c>
      <c r="AC100" s="2" t="s">
        <v>12</v>
      </c>
      <c r="AD100" s="2" t="s">
        <v>13</v>
      </c>
    </row>
    <row r="101" spans="1:30" x14ac:dyDescent="0.35">
      <c r="A101" s="2">
        <v>102</v>
      </c>
      <c r="C101" s="2">
        <v>0.31</v>
      </c>
      <c r="D101" s="2">
        <v>0.32</v>
      </c>
      <c r="E101" s="2">
        <v>0.31</v>
      </c>
      <c r="G101" s="2">
        <f>AVERAGE(C101:E101)</f>
        <v>0.3133333333333333</v>
      </c>
      <c r="H101" s="2">
        <v>0</v>
      </c>
      <c r="I101" s="2">
        <f>H101/$B$99</f>
        <v>0</v>
      </c>
      <c r="J101" s="2">
        <f>I101</f>
        <v>0</v>
      </c>
      <c r="K101" s="2">
        <f>J101/3600</f>
        <v>0</v>
      </c>
      <c r="L101" s="2">
        <f>$G$101*EXP(-$B$106*K101)</f>
        <v>0.3133333333333333</v>
      </c>
      <c r="M101" s="2">
        <f>L101-G101</f>
        <v>0</v>
      </c>
      <c r="N101" s="2">
        <f>M101^2</f>
        <v>0</v>
      </c>
      <c r="Q101" s="2">
        <v>20</v>
      </c>
      <c r="S101" s="2">
        <v>0.21</v>
      </c>
      <c r="T101" s="2">
        <v>0.22</v>
      </c>
      <c r="U101" s="2">
        <v>0.21</v>
      </c>
      <c r="W101" s="2">
        <f>AVERAGE(S101:U101)</f>
        <v>0.21333333333333335</v>
      </c>
      <c r="X101" s="2">
        <v>0</v>
      </c>
      <c r="Y101" s="2">
        <f>X101/$R$99</f>
        <v>0</v>
      </c>
      <c r="Z101" s="2">
        <f>Y101</f>
        <v>0</v>
      </c>
      <c r="AA101" s="2">
        <f>Z101/3600</f>
        <v>0</v>
      </c>
      <c r="AB101" s="2">
        <f>$W$101*EXP(-$R$106*AA101)</f>
        <v>0.21333333333333335</v>
      </c>
      <c r="AC101" s="2">
        <f>AB101-W101</f>
        <v>0</v>
      </c>
      <c r="AD101" s="2">
        <f>AC101^2</f>
        <v>0</v>
      </c>
    </row>
    <row r="102" spans="1:30" x14ac:dyDescent="0.35">
      <c r="A102" s="2">
        <v>100</v>
      </c>
      <c r="C102" s="2">
        <v>0.23</v>
      </c>
      <c r="D102" s="2">
        <v>0.24</v>
      </c>
      <c r="E102" s="2">
        <v>0.24</v>
      </c>
      <c r="G102" s="2">
        <f>AVERAGE(C102:E102)</f>
        <v>0.23666666666666666</v>
      </c>
      <c r="H102" s="2">
        <v>99</v>
      </c>
      <c r="I102" s="2">
        <f>H102/$B$99</f>
        <v>1414.2857142857142</v>
      </c>
      <c r="J102" s="2">
        <f>J101+I102</f>
        <v>1414.2857142857142</v>
      </c>
      <c r="K102" s="2">
        <f>J102/3600</f>
        <v>0.39285714285714285</v>
      </c>
      <c r="L102" s="2">
        <f>$G$101*EXP(-$B$106*K102)</f>
        <v>0.24550993246163272</v>
      </c>
      <c r="M102" s="2">
        <f>L102-G102</f>
        <v>8.8432657949660542E-3</v>
      </c>
      <c r="N102" s="2">
        <f>M102^2</f>
        <v>7.82033499204166E-5</v>
      </c>
      <c r="Q102" s="2">
        <v>21</v>
      </c>
      <c r="S102" s="2">
        <v>0.2</v>
      </c>
      <c r="T102" s="2">
        <v>0.2</v>
      </c>
      <c r="U102" s="2">
        <v>0.2</v>
      </c>
      <c r="W102" s="2">
        <f>AVERAGE(S102:U102)</f>
        <v>0.20000000000000004</v>
      </c>
      <c r="X102" s="2">
        <v>9</v>
      </c>
      <c r="Y102" s="2">
        <f>X102/$R$99</f>
        <v>34.615384615384613</v>
      </c>
      <c r="Z102" s="2">
        <f>Z101+Y102</f>
        <v>34.615384615384613</v>
      </c>
      <c r="AA102" s="2">
        <f>Z102/3600</f>
        <v>9.6153846153846142E-3</v>
      </c>
      <c r="AB102" s="2">
        <f>$W$101*EXP(-$R$106*AA102)</f>
        <v>0.20830082743639597</v>
      </c>
      <c r="AC102" s="2">
        <f>AB102-W102</f>
        <v>8.30082743639593E-3</v>
      </c>
      <c r="AD102" s="2">
        <f>AC102^2</f>
        <v>6.8903736128823426E-5</v>
      </c>
    </row>
    <row r="103" spans="1:30" x14ac:dyDescent="0.35">
      <c r="A103" s="2">
        <v>99</v>
      </c>
      <c r="C103" s="2">
        <v>0.22</v>
      </c>
      <c r="D103" s="2">
        <v>0.23</v>
      </c>
      <c r="E103" s="2">
        <v>0.24</v>
      </c>
      <c r="G103" s="2">
        <f>AVERAGE(C103:E103)</f>
        <v>0.22999999999999998</v>
      </c>
      <c r="H103" s="2">
        <v>39</v>
      </c>
      <c r="I103" s="2">
        <f>H103/$B$99</f>
        <v>557.14285714285711</v>
      </c>
      <c r="J103" s="2">
        <f>J102+I103</f>
        <v>1971.4285714285713</v>
      </c>
      <c r="K103" s="2">
        <f>J103/3600</f>
        <v>0.54761904761904756</v>
      </c>
      <c r="L103" s="2">
        <f>$G$101*EXP(-$B$106*K103)</f>
        <v>0.22301603984137411</v>
      </c>
      <c r="M103" s="2">
        <f>L103-G103</f>
        <v>-6.9839601586258737E-3</v>
      </c>
      <c r="N103" s="2">
        <f>M103^2</f>
        <v>4.877569949727354E-5</v>
      </c>
      <c r="Q103" s="2">
        <v>22</v>
      </c>
      <c r="S103" s="2">
        <v>0.19</v>
      </c>
      <c r="T103" s="2">
        <v>0.19</v>
      </c>
      <c r="U103" s="2">
        <v>0.2</v>
      </c>
      <c r="W103" s="2">
        <f>AVERAGE(S103:U103)</f>
        <v>0.19333333333333336</v>
      </c>
      <c r="X103" s="2">
        <v>32</v>
      </c>
      <c r="Y103" s="2">
        <f>X103/$R$99</f>
        <v>123.07692307692307</v>
      </c>
      <c r="Z103" s="2">
        <f>Z102+Y103</f>
        <v>157.69230769230768</v>
      </c>
      <c r="AA103" s="2">
        <f>Z103/3600</f>
        <v>4.38034188034188E-2</v>
      </c>
      <c r="AB103" s="2">
        <f>$W$101*EXP(-$R$106*AA103)</f>
        <v>0.19134978380389578</v>
      </c>
      <c r="AC103" s="2">
        <f>AB103-W103</f>
        <v>-1.9835495294375782E-3</v>
      </c>
      <c r="AD103" s="2">
        <f>AC103^2</f>
        <v>3.934468735732038E-6</v>
      </c>
    </row>
    <row r="104" spans="1:30" x14ac:dyDescent="0.35">
      <c r="M104" s="2" t="s">
        <v>40</v>
      </c>
      <c r="N104" s="2">
        <f>SUM(N101:N103)</f>
        <v>1.2697904941769015E-4</v>
      </c>
      <c r="AC104" s="2" t="s">
        <v>40</v>
      </c>
      <c r="AD104" s="2">
        <f>SUM(AD101:AD103)</f>
        <v>7.2838204864555465E-5</v>
      </c>
    </row>
    <row r="105" spans="1:30" x14ac:dyDescent="0.35">
      <c r="A105" s="2" t="s">
        <v>124</v>
      </c>
      <c r="B105" s="2" t="s">
        <v>24</v>
      </c>
      <c r="Q105" s="2" t="s">
        <v>124</v>
      </c>
      <c r="R105" s="2" t="s">
        <v>24</v>
      </c>
    </row>
    <row r="106" spans="1:30" x14ac:dyDescent="0.35">
      <c r="B106" s="2">
        <v>0.62091319076838725</v>
      </c>
      <c r="R106" s="2">
        <v>2.4827469780149638</v>
      </c>
    </row>
    <row r="107" spans="1:30" s="9" customFormat="1" x14ac:dyDescent="0.35">
      <c r="P107" s="12"/>
    </row>
    <row r="109" spans="1:30" x14ac:dyDescent="0.35">
      <c r="A109" s="13" t="s">
        <v>212</v>
      </c>
      <c r="B109" s="8">
        <v>0.05</v>
      </c>
      <c r="Q109" s="13" t="s">
        <v>213</v>
      </c>
      <c r="R109" s="7">
        <v>1.4999999999999999E-2</v>
      </c>
    </row>
    <row r="110" spans="1:30" x14ac:dyDescent="0.35">
      <c r="A110" s="2" t="s">
        <v>0</v>
      </c>
      <c r="B110" s="2" t="s">
        <v>1</v>
      </c>
      <c r="C110" s="2" t="s">
        <v>2</v>
      </c>
      <c r="D110" s="2" t="s">
        <v>3</v>
      </c>
      <c r="E110" s="2" t="s">
        <v>4</v>
      </c>
      <c r="F110" s="2" t="s">
        <v>5</v>
      </c>
      <c r="G110" s="2" t="s">
        <v>6</v>
      </c>
      <c r="H110" s="2" t="s">
        <v>14</v>
      </c>
      <c r="I110" s="2" t="s">
        <v>15</v>
      </c>
      <c r="J110" s="2" t="s">
        <v>9</v>
      </c>
      <c r="K110" s="2" t="s">
        <v>10</v>
      </c>
      <c r="L110" s="2" t="s">
        <v>11</v>
      </c>
      <c r="M110" s="2" t="s">
        <v>12</v>
      </c>
      <c r="N110" s="2" t="s">
        <v>13</v>
      </c>
      <c r="Q110" s="2" t="s">
        <v>0</v>
      </c>
      <c r="R110" s="2" t="s">
        <v>1</v>
      </c>
      <c r="S110" s="2" t="s">
        <v>2</v>
      </c>
      <c r="T110" s="2" t="s">
        <v>3</v>
      </c>
      <c r="U110" s="2" t="s">
        <v>4</v>
      </c>
      <c r="V110" s="2" t="s">
        <v>5</v>
      </c>
      <c r="W110" s="2" t="s">
        <v>6</v>
      </c>
      <c r="X110" s="2" t="s">
        <v>14</v>
      </c>
      <c r="Y110" s="2" t="s">
        <v>15</v>
      </c>
      <c r="Z110" s="2" t="s">
        <v>9</v>
      </c>
      <c r="AA110" s="2" t="s">
        <v>10</v>
      </c>
      <c r="AB110" s="2" t="s">
        <v>11</v>
      </c>
      <c r="AC110" s="2" t="s">
        <v>12</v>
      </c>
      <c r="AD110" s="2" t="s">
        <v>13</v>
      </c>
    </row>
    <row r="111" spans="1:30" x14ac:dyDescent="0.35">
      <c r="A111" s="2">
        <v>16</v>
      </c>
      <c r="C111" s="2">
        <v>0.21</v>
      </c>
      <c r="D111" s="2">
        <v>0.21</v>
      </c>
      <c r="E111" s="2">
        <v>0.21</v>
      </c>
      <c r="G111" s="2">
        <f>AVERAGE(C111:E111)</f>
        <v>0.21</v>
      </c>
      <c r="H111" s="2">
        <v>0</v>
      </c>
      <c r="I111" s="2">
        <f>H111/$B$109</f>
        <v>0</v>
      </c>
      <c r="J111" s="2">
        <f>I111</f>
        <v>0</v>
      </c>
      <c r="K111" s="2">
        <f>J111/3600</f>
        <v>0</v>
      </c>
      <c r="L111" s="2">
        <f>$G$111*EXP(-$B$116*K111)</f>
        <v>0.21</v>
      </c>
      <c r="M111" s="2">
        <f>L111-G111</f>
        <v>0</v>
      </c>
      <c r="N111" s="2">
        <f>M111^2</f>
        <v>0</v>
      </c>
      <c r="Q111" s="2">
        <v>11</v>
      </c>
      <c r="S111" s="2">
        <v>0.2</v>
      </c>
      <c r="T111" s="2">
        <v>0.21</v>
      </c>
      <c r="U111" s="2">
        <v>0.21</v>
      </c>
      <c r="W111" s="2">
        <f>AVERAGE(S111:U111)</f>
        <v>0.20666666666666667</v>
      </c>
      <c r="X111" s="2">
        <v>0</v>
      </c>
      <c r="Y111" s="2">
        <f>X111/$R$109</f>
        <v>0</v>
      </c>
      <c r="Z111" s="2">
        <f>Y111</f>
        <v>0</v>
      </c>
      <c r="AA111" s="2">
        <f>Z111/3600</f>
        <v>0</v>
      </c>
      <c r="AB111" s="2">
        <f>$W$111*EXP(-$R$116*AA111)</f>
        <v>0.20666666666666667</v>
      </c>
      <c r="AC111" s="2">
        <f>AB111-W111</f>
        <v>0</v>
      </c>
      <c r="AD111" s="2">
        <f>AC111^2</f>
        <v>0</v>
      </c>
    </row>
    <row r="112" spans="1:30" x14ac:dyDescent="0.35">
      <c r="A112" s="2">
        <v>17</v>
      </c>
      <c r="C112" s="2">
        <v>0.2</v>
      </c>
      <c r="D112" s="2">
        <v>0.2</v>
      </c>
      <c r="E112" s="2">
        <v>0.2</v>
      </c>
      <c r="G112" s="2">
        <f>AVERAGE(C112:E112)</f>
        <v>0.20000000000000004</v>
      </c>
      <c r="H112" s="2">
        <v>27</v>
      </c>
      <c r="I112" s="2">
        <f>H112/$B$109</f>
        <v>540</v>
      </c>
      <c r="J112" s="2">
        <f>J111+I112</f>
        <v>540</v>
      </c>
      <c r="K112" s="2">
        <f>J112/3600</f>
        <v>0.15</v>
      </c>
      <c r="L112" s="2">
        <f>$G$111*EXP(-$B$116*K112)</f>
        <v>0.19670690095833343</v>
      </c>
      <c r="M112" s="2">
        <f>L112-G112</f>
        <v>-3.2930990416666084E-3</v>
      </c>
      <c r="N112" s="2">
        <f>M112^2</f>
        <v>1.0844501298225534E-5</v>
      </c>
      <c r="Q112" s="2">
        <v>12</v>
      </c>
      <c r="S112" s="2">
        <v>0.2</v>
      </c>
      <c r="T112" s="2">
        <v>0.2</v>
      </c>
      <c r="U112" s="2">
        <v>0.21</v>
      </c>
      <c r="W112" s="2">
        <f>AVERAGE(S112:U112)</f>
        <v>0.20333333333333334</v>
      </c>
      <c r="X112" s="2">
        <v>15</v>
      </c>
      <c r="Y112" s="2">
        <f>X112/$R$109</f>
        <v>1000</v>
      </c>
      <c r="Z112" s="2">
        <f>Z111+Y112</f>
        <v>1000</v>
      </c>
      <c r="AA112" s="2">
        <f>Z112/3600</f>
        <v>0.27777777777777779</v>
      </c>
      <c r="AB112" s="2">
        <f>$W$111*EXP(-$R$116*AA112)</f>
        <v>0.20331161845642753</v>
      </c>
      <c r="AC112" s="2">
        <f>AB112-W112</f>
        <v>-2.1714876905803981E-5</v>
      </c>
      <c r="AD112" s="2">
        <f>AC112^2</f>
        <v>4.7153587903421913E-10</v>
      </c>
    </row>
    <row r="113" spans="1:30" x14ac:dyDescent="0.35">
      <c r="A113" s="2">
        <v>18</v>
      </c>
      <c r="C113" s="2">
        <v>0.18</v>
      </c>
      <c r="D113" s="2">
        <v>0.18</v>
      </c>
      <c r="E113" s="2">
        <v>0.19</v>
      </c>
      <c r="G113" s="2">
        <f>AVERAGE(C113:E113)</f>
        <v>0.18333333333333335</v>
      </c>
      <c r="H113" s="2">
        <v>25</v>
      </c>
      <c r="I113" s="2">
        <f>H113/$B$109</f>
        <v>500</v>
      </c>
      <c r="J113" s="2">
        <f>J112+I113</f>
        <v>1040</v>
      </c>
      <c r="K113" s="2">
        <f>J113/3600</f>
        <v>0.28888888888888886</v>
      </c>
      <c r="L113" s="2">
        <f>$G$111*EXP(-$B$116*K113)</f>
        <v>0.18514994152586745</v>
      </c>
      <c r="M113" s="2">
        <f>L113-G113</f>
        <v>1.8166081925340971E-3</v>
      </c>
      <c r="N113" s="2">
        <f>M113^2</f>
        <v>3.3000653251819993E-6</v>
      </c>
      <c r="Q113" s="2">
        <v>13</v>
      </c>
      <c r="S113" s="2">
        <v>0.2</v>
      </c>
      <c r="T113" s="2">
        <v>0.2</v>
      </c>
      <c r="U113" s="2">
        <v>0.2</v>
      </c>
      <c r="W113" s="2">
        <f>AVERAGE(S113:U113)</f>
        <v>0.20000000000000004</v>
      </c>
      <c r="X113" s="2">
        <v>15</v>
      </c>
      <c r="Y113" s="2">
        <f>X113/$R$109</f>
        <v>1000</v>
      </c>
      <c r="Z113" s="2">
        <f>Z112+Y113</f>
        <v>2000</v>
      </c>
      <c r="AA113" s="2">
        <f>Z113/3600</f>
        <v>0.55555555555555558</v>
      </c>
      <c r="AB113" s="2">
        <f>$W$111*EXP(-$R$116*AA113)</f>
        <v>0.20001103644857404</v>
      </c>
      <c r="AC113" s="2">
        <f>AB113-W113</f>
        <v>1.1036448574003321E-5</v>
      </c>
      <c r="AD113" s="2">
        <f>AC113^2</f>
        <v>1.2180319712661993E-10</v>
      </c>
    </row>
    <row r="114" spans="1:30" x14ac:dyDescent="0.35">
      <c r="M114" s="2" t="s">
        <v>40</v>
      </c>
      <c r="N114" s="2">
        <f>SUM(N111:N113)</f>
        <v>1.4144566623407534E-5</v>
      </c>
      <c r="AC114" s="2" t="s">
        <v>40</v>
      </c>
      <c r="AD114" s="2">
        <f>SUM(AD111:AD113)</f>
        <v>5.9333907616083907E-10</v>
      </c>
    </row>
    <row r="115" spans="1:30" x14ac:dyDescent="0.35">
      <c r="A115" s="2" t="s">
        <v>124</v>
      </c>
      <c r="B115" s="2" t="s">
        <v>24</v>
      </c>
      <c r="Q115" s="2" t="s">
        <v>124</v>
      </c>
      <c r="R115" s="2" t="s">
        <v>24</v>
      </c>
    </row>
    <row r="116" spans="1:30" x14ac:dyDescent="0.35">
      <c r="B116" s="2">
        <v>0.4359514817707561</v>
      </c>
      <c r="R116" s="2">
        <v>5.8922355784688303E-2</v>
      </c>
    </row>
    <row r="117" spans="1:30" s="9" customFormat="1" x14ac:dyDescent="0.35">
      <c r="P117" s="12"/>
    </row>
    <row r="119" spans="1:30" x14ac:dyDescent="0.35">
      <c r="A119" s="13" t="s">
        <v>214</v>
      </c>
      <c r="B119" s="7">
        <v>0.26</v>
      </c>
      <c r="Q119" s="13" t="s">
        <v>215</v>
      </c>
      <c r="R119" s="7">
        <v>0.21</v>
      </c>
    </row>
    <row r="120" spans="1:30" x14ac:dyDescent="0.35">
      <c r="A120" s="2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F120" s="2" t="s">
        <v>5</v>
      </c>
      <c r="G120" s="2" t="s">
        <v>6</v>
      </c>
      <c r="H120" s="2" t="s">
        <v>14</v>
      </c>
      <c r="I120" s="2" t="s">
        <v>15</v>
      </c>
      <c r="J120" s="2" t="s">
        <v>9</v>
      </c>
      <c r="K120" s="2" t="s">
        <v>10</v>
      </c>
      <c r="L120" s="2" t="s">
        <v>11</v>
      </c>
      <c r="M120" s="2" t="s">
        <v>12</v>
      </c>
      <c r="N120" s="2" t="s">
        <v>13</v>
      </c>
      <c r="Q120" s="2" t="s">
        <v>0</v>
      </c>
      <c r="R120" s="2" t="s">
        <v>1</v>
      </c>
      <c r="S120" s="2" t="s">
        <v>2</v>
      </c>
      <c r="T120" s="2" t="s">
        <v>3</v>
      </c>
      <c r="U120" s="2" t="s">
        <v>4</v>
      </c>
      <c r="V120" s="2" t="s">
        <v>5</v>
      </c>
      <c r="W120" s="2" t="s">
        <v>6</v>
      </c>
      <c r="X120" s="2" t="s">
        <v>14</v>
      </c>
      <c r="Y120" s="2" t="s">
        <v>15</v>
      </c>
      <c r="Z120" s="2" t="s">
        <v>9</v>
      </c>
      <c r="AA120" s="2" t="s">
        <v>10</v>
      </c>
      <c r="AB120" s="2" t="s">
        <v>11</v>
      </c>
      <c r="AC120" s="2" t="s">
        <v>12</v>
      </c>
      <c r="AD120" s="2" t="s">
        <v>13</v>
      </c>
    </row>
    <row r="121" spans="1:30" x14ac:dyDescent="0.35">
      <c r="A121" s="2">
        <v>15</v>
      </c>
      <c r="C121" s="2">
        <v>0.23</v>
      </c>
      <c r="D121" s="2">
        <v>0.23</v>
      </c>
      <c r="E121" s="2">
        <v>0.24</v>
      </c>
      <c r="G121" s="2">
        <f>AVERAGE(C121:E121)</f>
        <v>0.23333333333333331</v>
      </c>
      <c r="H121" s="2">
        <v>0</v>
      </c>
      <c r="I121" s="2">
        <f>H121/$B$119</f>
        <v>0</v>
      </c>
      <c r="J121" s="2">
        <f>I121</f>
        <v>0</v>
      </c>
      <c r="K121" s="2">
        <f>J121/3600</f>
        <v>0</v>
      </c>
      <c r="L121" s="2">
        <f>$G$121*EXP(-$B$126*K121)</f>
        <v>0.23333333333333331</v>
      </c>
      <c r="M121" s="2">
        <f>L121-G121</f>
        <v>0</v>
      </c>
      <c r="N121" s="2">
        <f>M121^2</f>
        <v>0</v>
      </c>
      <c r="Q121" s="2">
        <v>31</v>
      </c>
      <c r="S121" s="2">
        <v>0.14000000000000001</v>
      </c>
      <c r="T121" s="2">
        <v>0.13</v>
      </c>
      <c r="U121" s="2">
        <v>0.14000000000000001</v>
      </c>
      <c r="W121" s="2">
        <f>AVERAGE(S121:U121)</f>
        <v>0.13666666666666669</v>
      </c>
      <c r="X121" s="2">
        <v>0</v>
      </c>
      <c r="Y121" s="2">
        <f>X121/$R$119</f>
        <v>0</v>
      </c>
      <c r="Z121" s="2">
        <f>Y121</f>
        <v>0</v>
      </c>
      <c r="AA121" s="2">
        <f>Z121/3600</f>
        <v>0</v>
      </c>
      <c r="AB121" s="2">
        <f>$W$121*EXP(-$R$126*AA121)</f>
        <v>0.13666666666666669</v>
      </c>
      <c r="AC121" s="2">
        <f>AB121-W121</f>
        <v>0</v>
      </c>
      <c r="AD121" s="2">
        <f>AC121^2</f>
        <v>0</v>
      </c>
    </row>
    <row r="122" spans="1:30" x14ac:dyDescent="0.35">
      <c r="A122" s="2">
        <v>14</v>
      </c>
      <c r="C122" s="2">
        <v>0.23</v>
      </c>
      <c r="D122" s="2">
        <v>0.22</v>
      </c>
      <c r="E122" s="2">
        <v>0.22</v>
      </c>
      <c r="G122" s="2">
        <f>AVERAGE(C122:E122)</f>
        <v>0.22333333333333336</v>
      </c>
      <c r="H122" s="2">
        <v>18</v>
      </c>
      <c r="I122" s="2">
        <f>H122/$B$119</f>
        <v>69.230769230769226</v>
      </c>
      <c r="J122" s="2">
        <f>J121+I122</f>
        <v>69.230769230769226</v>
      </c>
      <c r="K122" s="2">
        <f>J122/3600</f>
        <v>1.9230769230769228E-2</v>
      </c>
      <c r="L122" s="2">
        <f>$G$121*EXP(-$B$126*K122)</f>
        <v>0.22024234732332856</v>
      </c>
      <c r="M122" s="2">
        <f>L122-G122</f>
        <v>-3.0909860100047926E-3</v>
      </c>
      <c r="N122" s="2">
        <f>M122^2</f>
        <v>9.5541945140453469E-6</v>
      </c>
      <c r="Q122" s="2">
        <v>30</v>
      </c>
      <c r="S122" s="2">
        <v>0.12</v>
      </c>
      <c r="T122" s="2">
        <v>0.12</v>
      </c>
      <c r="U122" s="2">
        <v>0.11</v>
      </c>
      <c r="W122" s="2">
        <f>AVERAGE(S122:U122)</f>
        <v>0.11666666666666665</v>
      </c>
      <c r="X122" s="2">
        <v>31</v>
      </c>
      <c r="Y122" s="2">
        <f>X122/$R$119</f>
        <v>147.61904761904762</v>
      </c>
      <c r="Z122" s="2">
        <f>Z121+Y122</f>
        <v>147.61904761904762</v>
      </c>
      <c r="AA122" s="2">
        <f>Z122/3600</f>
        <v>4.1005291005291003E-2</v>
      </c>
      <c r="AB122" s="2">
        <f>$W$121*EXP(-$R$126*AA122)</f>
        <v>0.11666666666666667</v>
      </c>
      <c r="AC122" s="2">
        <f>AB122-W122</f>
        <v>0</v>
      </c>
      <c r="AD122" s="2">
        <f>AC122^2</f>
        <v>0</v>
      </c>
    </row>
    <row r="123" spans="1:30" x14ac:dyDescent="0.35">
      <c r="A123" s="2">
        <v>13</v>
      </c>
      <c r="C123" s="2">
        <v>0.2</v>
      </c>
      <c r="D123" s="2">
        <v>0.2</v>
      </c>
      <c r="E123" s="2">
        <v>0.2</v>
      </c>
      <c r="G123" s="2">
        <f>AVERAGE(C123:E123)</f>
        <v>0.20000000000000004</v>
      </c>
      <c r="H123" s="2">
        <v>28</v>
      </c>
      <c r="I123" s="2">
        <f>H123/$B$119</f>
        <v>107.69230769230769</v>
      </c>
      <c r="J123" s="2">
        <f>J122+I123</f>
        <v>176.92307692307691</v>
      </c>
      <c r="K123" s="2">
        <f>J123/3600</f>
        <v>4.9145299145299137E-2</v>
      </c>
      <c r="L123" s="2">
        <f>$G$121*EXP(-$B$126*K123)</f>
        <v>0.20132317967366042</v>
      </c>
      <c r="M123" s="2">
        <f>L123-G123</f>
        <v>1.3231796736603851E-3</v>
      </c>
      <c r="N123" s="2">
        <f>M123^2</f>
        <v>1.7508044487880033E-6</v>
      </c>
      <c r="AC123" s="2" t="s">
        <v>40</v>
      </c>
      <c r="AD123" s="2">
        <f>SUM(AD121:AD122)</f>
        <v>0</v>
      </c>
    </row>
    <row r="124" spans="1:30" x14ac:dyDescent="0.35">
      <c r="M124" s="2" t="s">
        <v>40</v>
      </c>
      <c r="N124" s="2">
        <f>SUM(N121:N123)</f>
        <v>1.130499896283335E-5</v>
      </c>
    </row>
    <row r="125" spans="1:30" x14ac:dyDescent="0.35">
      <c r="A125" s="2" t="s">
        <v>124</v>
      </c>
      <c r="B125" s="2" t="s">
        <v>24</v>
      </c>
      <c r="Q125" s="2" t="s">
        <v>124</v>
      </c>
      <c r="R125" s="2" t="s">
        <v>24</v>
      </c>
    </row>
    <row r="126" spans="1:30" x14ac:dyDescent="0.35">
      <c r="B126" s="2">
        <v>3.0024554338054554</v>
      </c>
      <c r="R126" s="2">
        <v>3.8586241271761308</v>
      </c>
    </row>
    <row r="127" spans="1:30" s="9" customFormat="1" x14ac:dyDescent="0.35">
      <c r="P127" s="12"/>
    </row>
    <row r="129" spans="1:30" x14ac:dyDescent="0.35">
      <c r="A129" s="13" t="s">
        <v>217</v>
      </c>
      <c r="B129" s="7">
        <v>0.01</v>
      </c>
      <c r="Q129" s="13" t="s">
        <v>216</v>
      </c>
      <c r="R129" s="7">
        <v>0.37</v>
      </c>
    </row>
    <row r="130" spans="1:30" x14ac:dyDescent="0.35">
      <c r="A130" s="2" t="s">
        <v>0</v>
      </c>
      <c r="B130" s="2" t="s">
        <v>1</v>
      </c>
      <c r="C130" s="2" t="s">
        <v>2</v>
      </c>
      <c r="D130" s="2" t="s">
        <v>3</v>
      </c>
      <c r="E130" s="2" t="s">
        <v>4</v>
      </c>
      <c r="F130" s="2" t="s">
        <v>5</v>
      </c>
      <c r="G130" s="2" t="s">
        <v>6</v>
      </c>
      <c r="H130" s="2" t="s">
        <v>14</v>
      </c>
      <c r="I130" s="2" t="s">
        <v>15</v>
      </c>
      <c r="J130" s="2" t="s">
        <v>9</v>
      </c>
      <c r="K130" s="2" t="s">
        <v>10</v>
      </c>
      <c r="L130" s="2" t="s">
        <v>11</v>
      </c>
      <c r="M130" s="2" t="s">
        <v>12</v>
      </c>
      <c r="N130" s="2" t="s">
        <v>13</v>
      </c>
      <c r="Q130" s="2" t="s">
        <v>0</v>
      </c>
      <c r="R130" s="2" t="s">
        <v>1</v>
      </c>
      <c r="S130" s="2" t="s">
        <v>2</v>
      </c>
      <c r="T130" s="2" t="s">
        <v>3</v>
      </c>
      <c r="U130" s="2" t="s">
        <v>4</v>
      </c>
      <c r="V130" s="2" t="s">
        <v>5</v>
      </c>
      <c r="W130" s="2" t="s">
        <v>6</v>
      </c>
      <c r="X130" s="2" t="s">
        <v>14</v>
      </c>
      <c r="Y130" s="2" t="s">
        <v>15</v>
      </c>
      <c r="Z130" s="2" t="s">
        <v>9</v>
      </c>
      <c r="AA130" s="2" t="s">
        <v>10</v>
      </c>
      <c r="AB130" s="2" t="s">
        <v>11</v>
      </c>
      <c r="AC130" s="2" t="s">
        <v>12</v>
      </c>
      <c r="AD130" s="2" t="s">
        <v>13</v>
      </c>
    </row>
    <row r="131" spans="1:30" x14ac:dyDescent="0.35">
      <c r="A131" s="2">
        <v>8</v>
      </c>
      <c r="C131" s="2">
        <v>0.22</v>
      </c>
      <c r="D131" s="2">
        <v>0.22</v>
      </c>
      <c r="E131" s="2">
        <v>0.21</v>
      </c>
      <c r="G131" s="2">
        <f>AVERAGE(C131:E131)</f>
        <v>0.21666666666666667</v>
      </c>
      <c r="H131" s="2">
        <v>0</v>
      </c>
      <c r="I131" s="2">
        <f>H131/0.01</f>
        <v>0</v>
      </c>
      <c r="J131" s="2">
        <f>I131</f>
        <v>0</v>
      </c>
      <c r="K131" s="2">
        <f>J131/3600</f>
        <v>0</v>
      </c>
      <c r="L131" s="2">
        <f>$G$131*EXP(-$B$136*K131)</f>
        <v>0.21666666666666667</v>
      </c>
      <c r="M131" s="2">
        <f>L131-G131</f>
        <v>0</v>
      </c>
      <c r="N131" s="2">
        <f>M131^2</f>
        <v>0</v>
      </c>
      <c r="Q131" s="2">
        <v>163</v>
      </c>
      <c r="S131" s="2">
        <v>0.22</v>
      </c>
      <c r="T131" s="2">
        <v>0.22</v>
      </c>
      <c r="U131" s="2">
        <v>0.22</v>
      </c>
      <c r="W131" s="2">
        <f>AVERAGE(S131:U131)</f>
        <v>0.22</v>
      </c>
      <c r="X131" s="2">
        <v>0</v>
      </c>
      <c r="Y131" s="2">
        <f>X131/$R$129</f>
        <v>0</v>
      </c>
      <c r="Z131" s="2">
        <f>Y131</f>
        <v>0</v>
      </c>
      <c r="AA131" s="2">
        <f>Z131/3600</f>
        <v>0</v>
      </c>
      <c r="AB131" s="2">
        <f>$W$131*EXP(-$R$136*AA131)</f>
        <v>0.22</v>
      </c>
      <c r="AC131" s="2">
        <f>AB131-W131</f>
        <v>0</v>
      </c>
      <c r="AD131" s="2">
        <f>AC131^2</f>
        <v>0</v>
      </c>
    </row>
    <row r="132" spans="1:30" x14ac:dyDescent="0.35">
      <c r="A132" s="2">
        <v>9</v>
      </c>
      <c r="C132" s="2">
        <v>0.22</v>
      </c>
      <c r="D132" s="2">
        <v>0.21</v>
      </c>
      <c r="E132" s="2">
        <v>0.21</v>
      </c>
      <c r="G132" s="2">
        <f>AVERAGE(C132:E132)</f>
        <v>0.21333333333333335</v>
      </c>
      <c r="H132" s="2">
        <v>12</v>
      </c>
      <c r="I132" s="2">
        <f>H132/0.01</f>
        <v>1200</v>
      </c>
      <c r="J132" s="2">
        <f>J131+I132</f>
        <v>1200</v>
      </c>
      <c r="K132" s="2">
        <f>J132/3600</f>
        <v>0.33333333333333331</v>
      </c>
      <c r="L132" s="2">
        <f>$G$131*EXP(-$B$136*K132)</f>
        <v>0.21054469415474469</v>
      </c>
      <c r="M132" s="2">
        <f>L132-G132</f>
        <v>-2.7886391785886533E-3</v>
      </c>
      <c r="N132" s="2">
        <f>M132^2</f>
        <v>7.7765084683595983E-6</v>
      </c>
      <c r="Q132" s="2">
        <v>164</v>
      </c>
      <c r="S132" s="2">
        <v>0.21</v>
      </c>
      <c r="T132" s="2">
        <v>0.22</v>
      </c>
      <c r="U132" s="2">
        <v>0.21</v>
      </c>
      <c r="W132" s="2">
        <f>AVERAGE(S132:U132)</f>
        <v>0.21333333333333335</v>
      </c>
      <c r="X132" s="2">
        <v>13</v>
      </c>
      <c r="Y132" s="2">
        <f>X132/$R$129</f>
        <v>35.135135135135137</v>
      </c>
      <c r="Z132" s="2">
        <f>Z131+Y132</f>
        <v>35.135135135135137</v>
      </c>
      <c r="AA132" s="2">
        <f>Z132/3600</f>
        <v>9.7597597597597601E-3</v>
      </c>
      <c r="AB132" s="2">
        <f>$W$131*EXP(-$R$136*AA132)</f>
        <v>0.21069851779656351</v>
      </c>
      <c r="AC132" s="2">
        <f>AB132-W132</f>
        <v>-2.6348155367698356E-3</v>
      </c>
      <c r="AD132" s="2">
        <f>AC132^2</f>
        <v>6.9422529128037172E-6</v>
      </c>
    </row>
    <row r="133" spans="1:30" x14ac:dyDescent="0.35">
      <c r="A133" s="2">
        <v>10</v>
      </c>
      <c r="C133" s="2">
        <v>0.19</v>
      </c>
      <c r="D133" s="2">
        <v>0.19</v>
      </c>
      <c r="E133" s="2">
        <v>0.2</v>
      </c>
      <c r="G133" s="2">
        <f>AVERAGE(C133:E133)</f>
        <v>0.19333333333333336</v>
      </c>
      <c r="H133" s="2">
        <v>34</v>
      </c>
      <c r="I133" s="2">
        <f>H133/0.01</f>
        <v>3400</v>
      </c>
      <c r="J133" s="2">
        <f>J132+I133</f>
        <v>4600</v>
      </c>
      <c r="K133" s="2">
        <f>J133/3600</f>
        <v>1.2777777777777777</v>
      </c>
      <c r="L133" s="2">
        <f>$G$131*EXP(-$B$136*K133)</f>
        <v>0.19412234696709049</v>
      </c>
      <c r="M133" s="2">
        <f>L133-G133</f>
        <v>7.8901363375713518E-4</v>
      </c>
      <c r="N133" s="2">
        <f>M133^2</f>
        <v>6.2254251425463867E-7</v>
      </c>
      <c r="Q133" s="2">
        <v>165</v>
      </c>
      <c r="S133" s="2">
        <v>0.19</v>
      </c>
      <c r="T133" s="2">
        <v>0.2</v>
      </c>
      <c r="U133" s="2">
        <v>0.2</v>
      </c>
      <c r="W133" s="2">
        <f>AVERAGE(S133:U133)</f>
        <v>0.19666666666666668</v>
      </c>
      <c r="X133" s="2">
        <v>19</v>
      </c>
      <c r="Y133" s="2">
        <f>X133/$R$129</f>
        <v>51.351351351351354</v>
      </c>
      <c r="Z133" s="2">
        <f>Z132+Y133</f>
        <v>86.486486486486484</v>
      </c>
      <c r="AA133" s="2">
        <f>Z133/3600</f>
        <v>2.4024024024024024E-2</v>
      </c>
      <c r="AB133" s="2">
        <f>$W$131*EXP(-$R$136*AA133)</f>
        <v>0.19780682156678192</v>
      </c>
      <c r="AC133" s="2">
        <f>AB133-W133</f>
        <v>1.1401549001152367E-3</v>
      </c>
      <c r="AD133" s="2">
        <f>AC133^2</f>
        <v>1.2999531962567853E-6</v>
      </c>
    </row>
    <row r="134" spans="1:30" x14ac:dyDescent="0.35">
      <c r="M134" s="2" t="s">
        <v>40</v>
      </c>
      <c r="N134" s="2">
        <f>SUM(N131:N133)</f>
        <v>8.399050982614237E-6</v>
      </c>
      <c r="AC134" s="2" t="s">
        <v>40</v>
      </c>
      <c r="AD134" s="2">
        <f>SUM(AD131:AD133)</f>
        <v>8.2422061090605032E-6</v>
      </c>
    </row>
    <row r="135" spans="1:30" x14ac:dyDescent="0.35">
      <c r="A135" s="2" t="s">
        <v>124</v>
      </c>
      <c r="B135" s="2" t="s">
        <v>24</v>
      </c>
      <c r="Q135" s="2" t="s">
        <v>124</v>
      </c>
      <c r="R135" s="2" t="s">
        <v>24</v>
      </c>
    </row>
    <row r="136" spans="1:30" x14ac:dyDescent="0.35">
      <c r="B136" s="2">
        <v>8.5986359583391458E-2</v>
      </c>
      <c r="R136" s="2">
        <v>4.4262626635342048</v>
      </c>
    </row>
    <row r="138" spans="1:30" s="9" customFormat="1" x14ac:dyDescent="0.35">
      <c r="P13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69EA-63FA-4317-BC0F-F7321009C427}">
  <dimension ref="A1:O26"/>
  <sheetViews>
    <sheetView tabSelected="1" topLeftCell="A7" workbookViewId="0">
      <selection activeCell="K26" sqref="K26"/>
    </sheetView>
  </sheetViews>
  <sheetFormatPr defaultRowHeight="14.5" x14ac:dyDescent="0.35"/>
  <sheetData>
    <row r="1" spans="1:15" x14ac:dyDescent="0.35">
      <c r="A1" t="s">
        <v>172</v>
      </c>
      <c r="J1" t="s">
        <v>173</v>
      </c>
    </row>
    <row r="2" spans="1:15" x14ac:dyDescent="0.35">
      <c r="A2" t="s">
        <v>66</v>
      </c>
      <c r="B2" t="s">
        <v>65</v>
      </c>
      <c r="C2" t="s">
        <v>94</v>
      </c>
      <c r="D2" t="s">
        <v>68</v>
      </c>
      <c r="E2" t="s">
        <v>69</v>
      </c>
      <c r="F2" t="s">
        <v>67</v>
      </c>
      <c r="J2" t="s">
        <v>66</v>
      </c>
      <c r="K2" t="s">
        <v>65</v>
      </c>
      <c r="L2" t="s">
        <v>94</v>
      </c>
      <c r="M2" t="s">
        <v>68</v>
      </c>
      <c r="N2" t="s">
        <v>69</v>
      </c>
      <c r="O2" t="s">
        <v>67</v>
      </c>
    </row>
    <row r="3" spans="1:15" x14ac:dyDescent="0.35">
      <c r="A3" s="6" t="s">
        <v>115</v>
      </c>
      <c r="B3" t="s">
        <v>111</v>
      </c>
      <c r="C3" s="1">
        <v>1.4999999999999999E-2</v>
      </c>
      <c r="D3">
        <v>100</v>
      </c>
      <c r="E3">
        <v>144</v>
      </c>
      <c r="F3" s="1">
        <v>0.29315889311188797</v>
      </c>
      <c r="J3" s="6" t="s">
        <v>115</v>
      </c>
      <c r="K3" t="s">
        <v>70</v>
      </c>
      <c r="L3">
        <v>0.01</v>
      </c>
      <c r="M3">
        <v>100</v>
      </c>
      <c r="N3">
        <v>51</v>
      </c>
      <c r="O3" s="1">
        <v>8.5986359583391458E-2</v>
      </c>
    </row>
    <row r="4" spans="1:15" x14ac:dyDescent="0.35">
      <c r="A4" s="6"/>
      <c r="B4" t="s">
        <v>104</v>
      </c>
      <c r="C4" s="1">
        <v>0.13500000000000001</v>
      </c>
      <c r="D4">
        <v>100</v>
      </c>
      <c r="E4">
        <v>151</v>
      </c>
      <c r="F4" s="1">
        <v>0.86415952196153201</v>
      </c>
      <c r="J4" s="6"/>
      <c r="K4" t="s">
        <v>75</v>
      </c>
      <c r="L4">
        <v>0.06</v>
      </c>
      <c r="M4">
        <v>100</v>
      </c>
      <c r="N4">
        <v>201</v>
      </c>
      <c r="O4" s="1">
        <v>0.94721758704149051</v>
      </c>
    </row>
    <row r="5" spans="1:15" x14ac:dyDescent="0.35">
      <c r="A5" s="6"/>
      <c r="B5" t="s">
        <v>105</v>
      </c>
      <c r="C5" s="1">
        <v>0.22249999999999998</v>
      </c>
      <c r="D5">
        <v>100</v>
      </c>
      <c r="E5">
        <v>85</v>
      </c>
      <c r="F5" s="1">
        <v>2.108449548404332</v>
      </c>
      <c r="J5" s="6"/>
      <c r="K5" t="s">
        <v>81</v>
      </c>
      <c r="L5">
        <v>7.0000000000000007E-2</v>
      </c>
      <c r="M5">
        <v>100</v>
      </c>
      <c r="N5">
        <v>52</v>
      </c>
      <c r="O5" s="1">
        <v>0.8317799424365484</v>
      </c>
    </row>
    <row r="6" spans="1:15" x14ac:dyDescent="0.35">
      <c r="A6" s="6"/>
      <c r="B6" t="s">
        <v>106</v>
      </c>
      <c r="C6" s="1">
        <v>0.3075</v>
      </c>
      <c r="D6">
        <v>100</v>
      </c>
      <c r="E6">
        <v>72</v>
      </c>
      <c r="F6" s="1">
        <v>2.6192587248613415</v>
      </c>
      <c r="J6" s="6"/>
      <c r="K6" t="s">
        <v>76</v>
      </c>
      <c r="L6">
        <v>7.0000000000000007E-2</v>
      </c>
      <c r="M6">
        <v>250</v>
      </c>
      <c r="N6">
        <v>85</v>
      </c>
      <c r="O6" s="1">
        <v>0.62091319076838725</v>
      </c>
    </row>
    <row r="7" spans="1:15" x14ac:dyDescent="0.35">
      <c r="A7" s="6" t="s">
        <v>114</v>
      </c>
      <c r="B7" t="s">
        <v>95</v>
      </c>
      <c r="C7" s="1">
        <v>5.0000000000000001E-3</v>
      </c>
      <c r="D7">
        <v>100</v>
      </c>
      <c r="E7">
        <v>39</v>
      </c>
      <c r="F7" s="1">
        <v>7.7287761641396391E-3</v>
      </c>
      <c r="J7" s="6"/>
      <c r="K7" t="s">
        <v>84</v>
      </c>
      <c r="L7">
        <v>0.09</v>
      </c>
      <c r="M7">
        <v>100</v>
      </c>
      <c r="N7">
        <v>197</v>
      </c>
      <c r="O7" s="1">
        <v>1.037843258902871</v>
      </c>
    </row>
    <row r="8" spans="1:15" x14ac:dyDescent="0.35">
      <c r="A8" s="6"/>
      <c r="B8" t="s">
        <v>96</v>
      </c>
      <c r="C8" s="1">
        <v>0.01</v>
      </c>
      <c r="D8">
        <v>100</v>
      </c>
      <c r="E8">
        <v>40</v>
      </c>
      <c r="F8" s="1">
        <v>5.5824018761870681E-2</v>
      </c>
      <c r="J8" s="6"/>
      <c r="K8" s="2" t="s">
        <v>89</v>
      </c>
      <c r="L8">
        <v>0.12</v>
      </c>
      <c r="M8">
        <v>100</v>
      </c>
      <c r="N8">
        <v>86</v>
      </c>
      <c r="O8" s="1">
        <v>3.6939094236512795</v>
      </c>
    </row>
    <row r="9" spans="1:15" x14ac:dyDescent="0.35">
      <c r="A9" s="6"/>
      <c r="B9" t="s">
        <v>97</v>
      </c>
      <c r="C9" s="1">
        <v>0.02</v>
      </c>
      <c r="D9">
        <v>100</v>
      </c>
      <c r="E9">
        <v>70</v>
      </c>
      <c r="F9" s="1">
        <v>0.12941879066283263</v>
      </c>
      <c r="J9" s="6"/>
      <c r="K9" t="s">
        <v>88</v>
      </c>
      <c r="L9">
        <v>0.14000000000000001</v>
      </c>
      <c r="M9">
        <v>150</v>
      </c>
      <c r="N9">
        <v>270</v>
      </c>
      <c r="O9" s="1">
        <v>1.0544658756659797</v>
      </c>
    </row>
    <row r="10" spans="1:15" x14ac:dyDescent="0.35">
      <c r="A10" s="6"/>
      <c r="B10" t="s">
        <v>99</v>
      </c>
      <c r="C10" s="1">
        <v>2.2500000000000003E-2</v>
      </c>
      <c r="D10">
        <v>100</v>
      </c>
      <c r="E10">
        <v>70</v>
      </c>
      <c r="F10" s="1">
        <v>0.17355611437742033</v>
      </c>
      <c r="J10" s="6"/>
      <c r="K10" t="s">
        <v>82</v>
      </c>
      <c r="L10">
        <v>0.21</v>
      </c>
      <c r="M10">
        <v>100</v>
      </c>
      <c r="N10">
        <v>80</v>
      </c>
      <c r="O10" s="1">
        <v>3.8586241271761308</v>
      </c>
    </row>
    <row r="11" spans="1:15" x14ac:dyDescent="0.35">
      <c r="A11" s="6"/>
      <c r="B11" t="s">
        <v>98</v>
      </c>
      <c r="C11" s="1">
        <v>0.03</v>
      </c>
      <c r="D11">
        <v>100</v>
      </c>
      <c r="E11">
        <v>78</v>
      </c>
      <c r="F11" s="1">
        <v>0.51522893324251706</v>
      </c>
      <c r="J11" s="6"/>
      <c r="K11" t="s">
        <v>80</v>
      </c>
      <c r="L11">
        <v>0.26</v>
      </c>
      <c r="M11">
        <v>100</v>
      </c>
      <c r="N11">
        <v>34</v>
      </c>
      <c r="O11" s="1">
        <v>3.0024554338054554</v>
      </c>
    </row>
    <row r="12" spans="1:15" x14ac:dyDescent="0.35">
      <c r="A12" s="6"/>
      <c r="B12" t="s">
        <v>112</v>
      </c>
      <c r="C12" s="1">
        <v>0.03</v>
      </c>
      <c r="D12">
        <v>100</v>
      </c>
      <c r="E12">
        <v>82</v>
      </c>
      <c r="F12" s="1">
        <v>2.0180516278819249</v>
      </c>
      <c r="J12" s="6" t="s">
        <v>114</v>
      </c>
      <c r="K12" t="s">
        <v>71</v>
      </c>
      <c r="L12">
        <v>1.4999999999999999E-2</v>
      </c>
      <c r="M12">
        <v>100</v>
      </c>
      <c r="N12">
        <v>34</v>
      </c>
      <c r="O12" s="1">
        <v>5.8922355784688303E-2</v>
      </c>
    </row>
    <row r="13" spans="1:15" x14ac:dyDescent="0.35">
      <c r="A13" s="6"/>
      <c r="B13" t="s">
        <v>100</v>
      </c>
      <c r="C13" s="1">
        <v>0.04</v>
      </c>
      <c r="D13">
        <v>100</v>
      </c>
      <c r="E13">
        <v>83</v>
      </c>
      <c r="F13" s="1">
        <v>0.9193108234448446</v>
      </c>
      <c r="J13" s="6"/>
      <c r="K13" t="s">
        <v>74</v>
      </c>
      <c r="L13">
        <v>0.05</v>
      </c>
      <c r="M13">
        <v>100</v>
      </c>
      <c r="N13">
        <v>71</v>
      </c>
      <c r="O13" s="1">
        <v>0.4359514817707561</v>
      </c>
    </row>
    <row r="14" spans="1:15" x14ac:dyDescent="0.35">
      <c r="A14" s="6"/>
      <c r="B14" t="s">
        <v>101</v>
      </c>
      <c r="C14" s="1">
        <v>4.7500000000000007E-2</v>
      </c>
      <c r="D14">
        <v>100</v>
      </c>
      <c r="E14">
        <v>187</v>
      </c>
      <c r="F14" s="1">
        <v>0.38856424722330141</v>
      </c>
      <c r="J14" s="6"/>
      <c r="K14" t="s">
        <v>92</v>
      </c>
      <c r="L14">
        <v>0.23</v>
      </c>
      <c r="M14">
        <v>100</v>
      </c>
      <c r="N14">
        <v>434</v>
      </c>
      <c r="O14" s="1">
        <v>0.21882396255678579</v>
      </c>
    </row>
    <row r="15" spans="1:15" x14ac:dyDescent="0.35">
      <c r="A15" s="6"/>
      <c r="B15" t="s">
        <v>113</v>
      </c>
      <c r="C15" s="1">
        <v>0.06</v>
      </c>
      <c r="D15">
        <v>100</v>
      </c>
      <c r="E15">
        <v>107</v>
      </c>
      <c r="F15" s="1">
        <v>2.0796758006854414</v>
      </c>
      <c r="J15" s="6"/>
      <c r="K15" t="s">
        <v>77</v>
      </c>
      <c r="L15">
        <v>0.24</v>
      </c>
      <c r="M15">
        <v>100</v>
      </c>
      <c r="N15">
        <v>145</v>
      </c>
      <c r="O15" s="1">
        <v>1.9543933507601343</v>
      </c>
    </row>
    <row r="16" spans="1:15" x14ac:dyDescent="0.35">
      <c r="A16" s="6"/>
      <c r="B16" t="s">
        <v>102</v>
      </c>
      <c r="C16" s="1">
        <v>0.11499999999999999</v>
      </c>
      <c r="D16">
        <v>100</v>
      </c>
      <c r="E16">
        <v>113</v>
      </c>
      <c r="F16" s="1">
        <v>0.73542611850430428</v>
      </c>
      <c r="J16" s="6"/>
      <c r="K16" t="s">
        <v>85</v>
      </c>
      <c r="L16">
        <v>0.26</v>
      </c>
      <c r="M16">
        <v>100</v>
      </c>
      <c r="N16">
        <v>90</v>
      </c>
      <c r="O16" s="1">
        <v>2.4827469780149638</v>
      </c>
    </row>
    <row r="17" spans="1:15" x14ac:dyDescent="0.35">
      <c r="A17" s="6"/>
      <c r="B17" t="s">
        <v>103</v>
      </c>
      <c r="C17" s="1">
        <v>0.11749999999999999</v>
      </c>
      <c r="D17">
        <v>100</v>
      </c>
      <c r="E17">
        <v>92</v>
      </c>
      <c r="F17" s="1">
        <v>2.102108880102604</v>
      </c>
      <c r="J17" s="6"/>
      <c r="K17" t="s">
        <v>83</v>
      </c>
      <c r="L17">
        <v>0.33</v>
      </c>
      <c r="M17">
        <v>100</v>
      </c>
      <c r="N17">
        <v>87</v>
      </c>
      <c r="O17" s="1">
        <v>2.2320848913405209</v>
      </c>
    </row>
    <row r="18" spans="1:15" x14ac:dyDescent="0.35">
      <c r="A18" s="6"/>
      <c r="B18" t="s">
        <v>107</v>
      </c>
      <c r="C18" s="1">
        <v>0.29499999999999998</v>
      </c>
      <c r="D18">
        <v>100</v>
      </c>
      <c r="E18">
        <v>95</v>
      </c>
      <c r="F18" s="1">
        <v>2.5311119742020942</v>
      </c>
      <c r="J18" s="6"/>
      <c r="K18" t="s">
        <v>87</v>
      </c>
      <c r="L18">
        <v>0.37</v>
      </c>
      <c r="M18">
        <v>100</v>
      </c>
      <c r="N18">
        <v>26</v>
      </c>
      <c r="O18" s="1">
        <v>4.4262626635342048</v>
      </c>
    </row>
    <row r="19" spans="1:15" x14ac:dyDescent="0.35">
      <c r="A19" s="6"/>
      <c r="B19" t="s">
        <v>108</v>
      </c>
      <c r="C19" s="1">
        <v>0.33750000000000002</v>
      </c>
      <c r="D19">
        <v>100</v>
      </c>
      <c r="E19">
        <v>137</v>
      </c>
      <c r="F19" s="1">
        <v>3.425053999286459</v>
      </c>
      <c r="J19" s="6" t="s">
        <v>116</v>
      </c>
      <c r="K19" t="s">
        <v>72</v>
      </c>
      <c r="L19">
        <v>0.03</v>
      </c>
      <c r="M19">
        <v>100</v>
      </c>
      <c r="N19">
        <v>112</v>
      </c>
      <c r="O19" s="1">
        <v>0.16614380346274535</v>
      </c>
    </row>
    <row r="20" spans="1:15" x14ac:dyDescent="0.35">
      <c r="A20" s="6"/>
      <c r="B20" t="s">
        <v>109</v>
      </c>
      <c r="C20" s="1">
        <v>0.80249999999999999</v>
      </c>
      <c r="D20">
        <v>100</v>
      </c>
      <c r="E20">
        <v>137</v>
      </c>
      <c r="F20" s="1">
        <v>5.7554105846445474</v>
      </c>
      <c r="J20" s="6"/>
      <c r="K20" t="s">
        <v>73</v>
      </c>
      <c r="L20">
        <v>0.03</v>
      </c>
      <c r="M20">
        <v>100</v>
      </c>
      <c r="N20">
        <v>111</v>
      </c>
      <c r="O20" s="1">
        <v>8.6671299364629667E-2</v>
      </c>
    </row>
    <row r="21" spans="1:15" x14ac:dyDescent="0.35">
      <c r="A21" s="6"/>
      <c r="B21" s="2" t="s">
        <v>110</v>
      </c>
      <c r="C21" s="1">
        <v>1.4775</v>
      </c>
      <c r="D21">
        <v>100</v>
      </c>
      <c r="E21">
        <v>49</v>
      </c>
      <c r="F21" s="1">
        <v>5.1246342990556633</v>
      </c>
      <c r="J21" s="6"/>
      <c r="K21" t="s">
        <v>78</v>
      </c>
      <c r="L21">
        <v>0.05</v>
      </c>
      <c r="M21">
        <v>100</v>
      </c>
      <c r="N21">
        <v>196</v>
      </c>
      <c r="O21" s="1">
        <v>0.11614089608637121</v>
      </c>
    </row>
    <row r="22" spans="1:15" x14ac:dyDescent="0.35">
      <c r="J22" s="6"/>
      <c r="K22" t="s">
        <v>79</v>
      </c>
      <c r="L22">
        <v>7.5000000000000011E-2</v>
      </c>
      <c r="M22">
        <v>100</v>
      </c>
      <c r="N22">
        <v>152</v>
      </c>
      <c r="O22" s="1">
        <v>0.50486137712165957</v>
      </c>
    </row>
    <row r="23" spans="1:15" x14ac:dyDescent="0.35">
      <c r="J23" s="6"/>
      <c r="K23" s="2" t="s">
        <v>93</v>
      </c>
      <c r="L23">
        <v>0.24</v>
      </c>
      <c r="M23">
        <v>100</v>
      </c>
      <c r="N23">
        <v>378</v>
      </c>
      <c r="O23" s="1">
        <v>4.4491052294454292</v>
      </c>
    </row>
    <row r="24" spans="1:15" x14ac:dyDescent="0.35">
      <c r="J24" s="6"/>
      <c r="K24" t="s">
        <v>86</v>
      </c>
      <c r="L24">
        <v>0.26</v>
      </c>
      <c r="M24">
        <v>100</v>
      </c>
      <c r="N24">
        <v>165</v>
      </c>
      <c r="O24" s="1">
        <v>1.7675969511123739</v>
      </c>
    </row>
    <row r="25" spans="1:15" x14ac:dyDescent="0.35">
      <c r="J25" s="6"/>
      <c r="K25" t="s">
        <v>90</v>
      </c>
      <c r="L25">
        <v>0.28000000000000003</v>
      </c>
      <c r="M25">
        <v>100</v>
      </c>
      <c r="N25">
        <v>166</v>
      </c>
      <c r="O25" s="1">
        <v>1.3986702589108704</v>
      </c>
    </row>
    <row r="26" spans="1:15" x14ac:dyDescent="0.35">
      <c r="J26" s="6"/>
      <c r="K26" s="2" t="s">
        <v>91</v>
      </c>
      <c r="L26">
        <v>0.43</v>
      </c>
      <c r="M26">
        <v>100</v>
      </c>
      <c r="N26">
        <v>148</v>
      </c>
      <c r="O26" s="1">
        <v>6.5661237689756708</v>
      </c>
    </row>
  </sheetData>
  <sortState xmlns:xlrd2="http://schemas.microsoft.com/office/spreadsheetml/2017/richdata2" ref="A3:F21">
    <sortCondition ref="B3:B21"/>
  </sortState>
  <mergeCells count="5">
    <mergeCell ref="J3:J11"/>
    <mergeCell ref="J12:J18"/>
    <mergeCell ref="J19:J26"/>
    <mergeCell ref="A3:A6"/>
    <mergeCell ref="A7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Continuous system</vt:lpstr>
      <vt:lpstr>Intermittent System</vt:lpstr>
      <vt:lpstr>Final Combined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</dc:creator>
  <cp:lastModifiedBy>Rucha</cp:lastModifiedBy>
  <dcterms:created xsi:type="dcterms:W3CDTF">2021-04-20T10:10:05Z</dcterms:created>
  <dcterms:modified xsi:type="dcterms:W3CDTF">2021-12-14T10:42:25Z</dcterms:modified>
</cp:coreProperties>
</file>