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ruchimendhegiri/Desktop/STEVENS/Sem2/674/Final Case/Submission/"/>
    </mc:Choice>
  </mc:AlternateContent>
  <xr:revisionPtr revIDLastSave="0" documentId="8_{08E780A8-AE4F-E140-A5BE-42A8A979D579}" xr6:coauthVersionLast="46" xr6:coauthVersionMax="46" xr10:uidLastSave="{00000000-0000-0000-0000-000000000000}"/>
  <bookViews>
    <workbookView xWindow="1540" yWindow="6560" windowWidth="14400" windowHeight="9660" activeTab="6" xr2:uid="{3A5D1FF2-7E72-4E43-A3B2-F3E878E2D074}"/>
  </bookViews>
  <sheets>
    <sheet name="Table of Content" sheetId="3" r:id="rId1"/>
    <sheet name="Production Capacity_Results" sheetId="17" r:id="rId2"/>
    <sheet name="Data Exhibit-3" sheetId="1" r:id="rId3"/>
    <sheet name="Data Exhibit-4" sheetId="6" r:id="rId4"/>
    <sheet name="Available Capacity&amp; Plan" sheetId="14" r:id="rId5"/>
    <sheet name="Production Plan for 1 year" sheetId="15" r:id="rId6"/>
    <sheet name="Quarter Wise Production Plan" sheetId="16" r:id="rId7"/>
  </sheets>
  <definedNames>
    <definedName name="Available_Hours">'Available Capacity&amp; Plan'!$G$7:$G$20</definedName>
    <definedName name="CashFrom_Operations_Priorities">#REF!</definedName>
    <definedName name="Credit_Rating_Priorities">#REF!</definedName>
    <definedName name="DataManagement_Priorities">#REF!</definedName>
    <definedName name="DataSecurity_Priorities">#REF!</definedName>
    <definedName name="Defective_quarter">'Data Exhibit-3'!$B$23:$E$25</definedName>
    <definedName name="EnvironmentalIncidents_Priorities">#REF!</definedName>
    <definedName name="Financial_Priorities">#REF!</definedName>
    <definedName name="IP_Protection_Priorities">#REF!</definedName>
    <definedName name="LaborUnrest_Priorities">#REF!</definedName>
    <definedName name="Process">'Available Capacity&amp; Plan'!$B$7:$D$20</definedName>
    <definedName name="Q1_2021_Demand">'Data Exhibit-3'!$D$5:$D$7</definedName>
    <definedName name="Q1_Demand">'Data Exhibit-3'!$B$5:$B$7</definedName>
    <definedName name="Q2_2021_Demand">'Data Exhibit-3'!$E$5:$E$7</definedName>
    <definedName name="Q3_2020_Demand">'Data Exhibit-3'!$B$5:$B$7</definedName>
    <definedName name="Q4_2020_Demand">'Data Exhibit-3'!$C$5:$C$7</definedName>
    <definedName name="Regulatory_Priorities">#REF!</definedName>
    <definedName name="Revenue_Priorities">#REF!</definedName>
    <definedName name="SingleSource_Priorities">#REF!</definedName>
    <definedName name="solver_adj" localSheetId="5" hidden="1">'Production Plan for 1 year'!$J$5:$L$18</definedName>
    <definedName name="solver_adj" localSheetId="6" hidden="1">'Quarter Wise Production Plan'!$J$135:$L$148</definedName>
    <definedName name="solver_cvg" localSheetId="5" hidden="1">0.0001</definedName>
    <definedName name="solver_cvg" localSheetId="6" hidden="1">0.0001</definedName>
    <definedName name="solver_drv" localSheetId="5" hidden="1">1</definedName>
    <definedName name="solver_drv" localSheetId="6" hidden="1">1</definedName>
    <definedName name="solver_eng" localSheetId="5" hidden="1">1</definedName>
    <definedName name="solver_eng" localSheetId="6" hidden="1">1</definedName>
    <definedName name="solver_itr" localSheetId="5" hidden="1">2147483647</definedName>
    <definedName name="solver_itr" localSheetId="6" hidden="1">2147483647</definedName>
    <definedName name="solver_lhs1" localSheetId="5" hidden="1">'Production Plan for 1 year'!$J$5:$L$18</definedName>
    <definedName name="solver_lhs1" localSheetId="6" hidden="1">'Quarter Wise Production Plan'!$J$135:$L$148</definedName>
    <definedName name="solver_lhs2" localSheetId="5" hidden="1">'Production Plan for 1 year'!$N$5:$N$18</definedName>
    <definedName name="solver_lhs2" localSheetId="6" hidden="1">'Quarter Wise Production Plan'!$N$135:$N$148</definedName>
    <definedName name="solver_lin" localSheetId="5" hidden="1">2</definedName>
    <definedName name="solver_lin" localSheetId="6" hidden="1">2</definedName>
    <definedName name="solver_mip" localSheetId="5" hidden="1">2147483647</definedName>
    <definedName name="solver_mip" localSheetId="6" hidden="1">2147483647</definedName>
    <definedName name="solver_mni" localSheetId="5" hidden="1">30</definedName>
    <definedName name="solver_mni" localSheetId="6" hidden="1">30</definedName>
    <definedName name="solver_mrt" localSheetId="5" hidden="1">0.075</definedName>
    <definedName name="solver_mrt" localSheetId="6" hidden="1">0.075</definedName>
    <definedName name="solver_msl" localSheetId="5" hidden="1">2</definedName>
    <definedName name="solver_msl" localSheetId="6" hidden="1">2</definedName>
    <definedName name="solver_neg" localSheetId="5" hidden="1">1</definedName>
    <definedName name="solver_neg" localSheetId="6" hidden="1">1</definedName>
    <definedName name="solver_nod" localSheetId="5" hidden="1">2147483647</definedName>
    <definedName name="solver_nod" localSheetId="6" hidden="1">2147483647</definedName>
    <definedName name="solver_num" localSheetId="5" hidden="1">2</definedName>
    <definedName name="solver_num" localSheetId="6" hidden="1">2</definedName>
    <definedName name="solver_opt" localSheetId="5" hidden="1">'Production Plan for 1 year'!$B$36</definedName>
    <definedName name="solver_opt" localSheetId="6" hidden="1">'Quarter Wise Production Plan'!$B$163</definedName>
    <definedName name="solver_pre" localSheetId="5" hidden="1">0.000001</definedName>
    <definedName name="solver_pre" localSheetId="6" hidden="1">0.000001</definedName>
    <definedName name="solver_rbv" localSheetId="5" hidden="1">1</definedName>
    <definedName name="solver_rbv" localSheetId="6" hidden="1">1</definedName>
    <definedName name="solver_rel1" localSheetId="5" hidden="1">4</definedName>
    <definedName name="solver_rel1" localSheetId="6" hidden="1">4</definedName>
    <definedName name="solver_rel2" localSheetId="5" hidden="1">1</definedName>
    <definedName name="solver_rel2" localSheetId="6" hidden="1">1</definedName>
    <definedName name="solver_rhs1" localSheetId="5" hidden="1">integer</definedName>
    <definedName name="solver_rhs1" localSheetId="6" hidden="1">integer</definedName>
    <definedName name="solver_rhs2" localSheetId="5" hidden="1">'Production Plan for 1 year'!$P$5:$P$18</definedName>
    <definedName name="solver_rhs2" localSheetId="6" hidden="1">'Quarter Wise Production Plan'!$P$135:$P$148</definedName>
    <definedName name="solver_rlx" localSheetId="5" hidden="1">1</definedName>
    <definedName name="solver_rlx" localSheetId="6" hidden="1">1</definedName>
    <definedName name="solver_rsd" localSheetId="5" hidden="1">0</definedName>
    <definedName name="solver_rsd" localSheetId="6" hidden="1">0</definedName>
    <definedName name="solver_scl" localSheetId="5" hidden="1">2</definedName>
    <definedName name="solver_scl" localSheetId="6" hidden="1">1</definedName>
    <definedName name="solver_sho" localSheetId="5" hidden="1">2</definedName>
    <definedName name="solver_sho" localSheetId="6" hidden="1">2</definedName>
    <definedName name="solver_ssz" localSheetId="5" hidden="1">100</definedName>
    <definedName name="solver_ssz" localSheetId="6" hidden="1">100</definedName>
    <definedName name="solver_tim" localSheetId="5" hidden="1">2147483647</definedName>
    <definedName name="solver_tim" localSheetId="6" hidden="1">2147483647</definedName>
    <definedName name="solver_tol" localSheetId="5" hidden="1">0</definedName>
    <definedName name="solver_tol" localSheetId="6" hidden="1">0</definedName>
    <definedName name="solver_typ" localSheetId="5" hidden="1">1</definedName>
    <definedName name="solver_typ" localSheetId="6" hidden="1">1</definedName>
    <definedName name="solver_val" localSheetId="5" hidden="1">0</definedName>
    <definedName name="solver_val" localSheetId="6" hidden="1">0</definedName>
    <definedName name="solver_ver" localSheetId="5" hidden="1">2</definedName>
    <definedName name="solver_ver" localSheetId="6" hidden="1">2</definedName>
    <definedName name="SOTD_Priorities">#REF!</definedName>
    <definedName name="Vlookup_OperatingCash">#REF!</definedName>
    <definedName name="Vlookup_Revenue">#REF!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58" i="16" l="1"/>
  <c r="O158" i="16" s="1"/>
  <c r="D31" i="15"/>
  <c r="E32" i="15"/>
  <c r="E31" i="15"/>
  <c r="D158" i="16"/>
  <c r="N158" i="16" s="1"/>
  <c r="E157" i="16"/>
  <c r="O157" i="16" s="1"/>
  <c r="E80" i="16"/>
  <c r="E79" i="16"/>
  <c r="E120" i="16"/>
  <c r="E119" i="16"/>
  <c r="E41" i="16"/>
  <c r="F135" i="16" a="1"/>
  <c r="F135" i="16" s="1"/>
  <c r="B157" i="16" s="1"/>
  <c r="F96" i="16" a="1"/>
  <c r="F96" i="16" s="1"/>
  <c r="B118" i="16" s="1"/>
  <c r="F57" i="16" a="1"/>
  <c r="F57" i="16" s="1"/>
  <c r="B79" i="16" s="1"/>
  <c r="F18" i="16" a="1"/>
  <c r="F18" i="16" s="1"/>
  <c r="F5" i="15" a="1"/>
  <c r="F5" i="15" s="1"/>
  <c r="B30" i="15" s="1"/>
  <c r="G157" i="16" a="1"/>
  <c r="G157" i="16" s="1"/>
  <c r="G118" i="16" a="1"/>
  <c r="G118" i="16" s="1"/>
  <c r="G79" i="16" a="1"/>
  <c r="G30" i="15" a="1"/>
  <c r="G30" i="15" s="1"/>
  <c r="B35" i="17" a="1"/>
  <c r="B35" i="17" s="1"/>
  <c r="B27" i="17" a="1"/>
  <c r="B27" i="17" s="1"/>
  <c r="B20" i="17" a="1"/>
  <c r="B20" i="17" s="1"/>
  <c r="B13" i="17" a="1"/>
  <c r="B13" i="17"/>
  <c r="B7" i="17"/>
  <c r="B6" i="17"/>
  <c r="B5" i="17"/>
  <c r="S157" i="16" a="1"/>
  <c r="S157" i="16"/>
  <c r="S118" i="16" a="1"/>
  <c r="S118" i="16" s="1"/>
  <c r="E159" i="16"/>
  <c r="O159" i="16" s="1"/>
  <c r="D159" i="16"/>
  <c r="N159" i="16" s="1"/>
  <c r="C159" i="16"/>
  <c r="M159" i="16" s="1"/>
  <c r="B159" i="16"/>
  <c r="L159" i="16" s="1"/>
  <c r="C158" i="16"/>
  <c r="M158" i="16" s="1"/>
  <c r="B158" i="16"/>
  <c r="L158" i="16" s="1"/>
  <c r="D157" i="16"/>
  <c r="N157" i="16" s="1"/>
  <c r="C157" i="16"/>
  <c r="M157" i="16" s="1"/>
  <c r="N148" i="16"/>
  <c r="D148" i="16"/>
  <c r="C148" i="16"/>
  <c r="B148" i="16"/>
  <c r="D147" i="16"/>
  <c r="N147" i="16" s="1"/>
  <c r="C147" i="16"/>
  <c r="B147" i="16"/>
  <c r="D146" i="16"/>
  <c r="N146" i="16" s="1"/>
  <c r="C146" i="16"/>
  <c r="B146" i="16"/>
  <c r="D145" i="16"/>
  <c r="N145" i="16" s="1"/>
  <c r="C145" i="16"/>
  <c r="B145" i="16"/>
  <c r="D144" i="16"/>
  <c r="N144" i="16" s="1"/>
  <c r="C144" i="16"/>
  <c r="B144" i="16"/>
  <c r="N143" i="16"/>
  <c r="D143" i="16"/>
  <c r="C143" i="16"/>
  <c r="B143" i="16"/>
  <c r="N142" i="16"/>
  <c r="D142" i="16"/>
  <c r="C142" i="16"/>
  <c r="B142" i="16"/>
  <c r="N141" i="16"/>
  <c r="D141" i="16"/>
  <c r="C141" i="16"/>
  <c r="B141" i="16"/>
  <c r="N140" i="16"/>
  <c r="D140" i="16"/>
  <c r="C140" i="16"/>
  <c r="B140" i="16"/>
  <c r="N139" i="16"/>
  <c r="D139" i="16"/>
  <c r="C139" i="16"/>
  <c r="B139" i="16"/>
  <c r="N138" i="16"/>
  <c r="D138" i="16"/>
  <c r="C138" i="16"/>
  <c r="B138" i="16"/>
  <c r="N137" i="16"/>
  <c r="D137" i="16"/>
  <c r="C137" i="16"/>
  <c r="B137" i="16"/>
  <c r="N136" i="16"/>
  <c r="D136" i="16"/>
  <c r="C136" i="16"/>
  <c r="B136" i="16"/>
  <c r="P135" i="16" a="1"/>
  <c r="P135" i="16" s="1"/>
  <c r="D135" i="16"/>
  <c r="C135" i="16"/>
  <c r="B135" i="16"/>
  <c r="O120" i="16"/>
  <c r="D120" i="16"/>
  <c r="N120" i="16" s="1"/>
  <c r="C120" i="16"/>
  <c r="M120" i="16" s="1"/>
  <c r="B120" i="16"/>
  <c r="L120" i="16" s="1"/>
  <c r="O119" i="16"/>
  <c r="D119" i="16"/>
  <c r="N119" i="16" s="1"/>
  <c r="C119" i="16"/>
  <c r="M119" i="16" s="1"/>
  <c r="B119" i="16"/>
  <c r="L119" i="16" s="1"/>
  <c r="E118" i="16"/>
  <c r="O118" i="16" s="1"/>
  <c r="D118" i="16"/>
  <c r="N118" i="16" s="1"/>
  <c r="C118" i="16"/>
  <c r="M118" i="16" s="1"/>
  <c r="D109" i="16"/>
  <c r="C109" i="16"/>
  <c r="B109" i="16"/>
  <c r="N109" i="16" s="1"/>
  <c r="D108" i="16"/>
  <c r="C108" i="16"/>
  <c r="B108" i="16"/>
  <c r="N108" i="16" s="1"/>
  <c r="D107" i="16"/>
  <c r="C107" i="16"/>
  <c r="B107" i="16"/>
  <c r="N107" i="16" s="1"/>
  <c r="D106" i="16"/>
  <c r="C106" i="16"/>
  <c r="B106" i="16"/>
  <c r="N106" i="16" s="1"/>
  <c r="D105" i="16"/>
  <c r="C105" i="16"/>
  <c r="B105" i="16"/>
  <c r="N105" i="16" s="1"/>
  <c r="D104" i="16"/>
  <c r="C104" i="16"/>
  <c r="B104" i="16"/>
  <c r="N104" i="16" s="1"/>
  <c r="D103" i="16"/>
  <c r="C103" i="16"/>
  <c r="B103" i="16"/>
  <c r="N103" i="16" s="1"/>
  <c r="D102" i="16"/>
  <c r="C102" i="16"/>
  <c r="B102" i="16"/>
  <c r="N102" i="16" s="1"/>
  <c r="D101" i="16"/>
  <c r="C101" i="16"/>
  <c r="B101" i="16"/>
  <c r="N101" i="16" s="1"/>
  <c r="D100" i="16"/>
  <c r="C100" i="16"/>
  <c r="B100" i="16"/>
  <c r="N100" i="16" s="1"/>
  <c r="D99" i="16"/>
  <c r="C99" i="16"/>
  <c r="B99" i="16"/>
  <c r="N99" i="16" s="1"/>
  <c r="D98" i="16"/>
  <c r="C98" i="16"/>
  <c r="B98" i="16"/>
  <c r="N98" i="16" s="1"/>
  <c r="D97" i="16"/>
  <c r="C97" i="16"/>
  <c r="B97" i="16"/>
  <c r="N97" i="16" s="1"/>
  <c r="P96" i="16" a="1"/>
  <c r="P96" i="16" s="1"/>
  <c r="D96" i="16"/>
  <c r="C96" i="16"/>
  <c r="B96" i="16"/>
  <c r="S79" i="16" a="1"/>
  <c r="S79" i="16"/>
  <c r="E81" i="16"/>
  <c r="O81" i="16" s="1"/>
  <c r="D81" i="16"/>
  <c r="N81" i="16" s="1"/>
  <c r="C81" i="16"/>
  <c r="M81" i="16" s="1"/>
  <c r="B81" i="16"/>
  <c r="L81" i="16" s="1"/>
  <c r="O80" i="16"/>
  <c r="D80" i="16"/>
  <c r="N80" i="16" s="1"/>
  <c r="C80" i="16"/>
  <c r="M80" i="16" s="1"/>
  <c r="B80" i="16"/>
  <c r="L80" i="16" s="1"/>
  <c r="D79" i="16"/>
  <c r="N79" i="16" s="1"/>
  <c r="C79" i="16"/>
  <c r="M79" i="16" s="1"/>
  <c r="N70" i="16"/>
  <c r="D70" i="16"/>
  <c r="C70" i="16"/>
  <c r="B70" i="16"/>
  <c r="N69" i="16"/>
  <c r="D69" i="16"/>
  <c r="C69" i="16"/>
  <c r="B69" i="16"/>
  <c r="N68" i="16"/>
  <c r="D68" i="16"/>
  <c r="C68" i="16"/>
  <c r="B68" i="16"/>
  <c r="N67" i="16"/>
  <c r="D67" i="16"/>
  <c r="C67" i="16"/>
  <c r="B67" i="16"/>
  <c r="N66" i="16"/>
  <c r="D66" i="16"/>
  <c r="C66" i="16"/>
  <c r="B66" i="16"/>
  <c r="N65" i="16"/>
  <c r="D65" i="16"/>
  <c r="C65" i="16"/>
  <c r="B65" i="16"/>
  <c r="N64" i="16"/>
  <c r="D64" i="16"/>
  <c r="C64" i="16"/>
  <c r="B64" i="16"/>
  <c r="N63" i="16"/>
  <c r="D63" i="16"/>
  <c r="C63" i="16"/>
  <c r="B63" i="16"/>
  <c r="N62" i="16"/>
  <c r="D62" i="16"/>
  <c r="C62" i="16"/>
  <c r="B62" i="16"/>
  <c r="N61" i="16"/>
  <c r="D61" i="16"/>
  <c r="C61" i="16"/>
  <c r="B61" i="16"/>
  <c r="N60" i="16"/>
  <c r="D60" i="16"/>
  <c r="C60" i="16"/>
  <c r="B60" i="16"/>
  <c r="N59" i="16"/>
  <c r="D59" i="16"/>
  <c r="C59" i="16"/>
  <c r="B59" i="16"/>
  <c r="N58" i="16"/>
  <c r="D58" i="16"/>
  <c r="C58" i="16"/>
  <c r="B58" i="16"/>
  <c r="P57" i="16"/>
  <c r="P57" i="16" a="1"/>
  <c r="D57" i="16"/>
  <c r="C57" i="16"/>
  <c r="B57" i="16"/>
  <c r="S40" i="16" a="1"/>
  <c r="S40" i="16"/>
  <c r="P18" i="16" a="1"/>
  <c r="P18" i="16"/>
  <c r="D27" i="16"/>
  <c r="D28" i="16"/>
  <c r="D29" i="16"/>
  <c r="D30" i="16"/>
  <c r="C27" i="16"/>
  <c r="C28" i="16"/>
  <c r="C29" i="16"/>
  <c r="C30" i="16"/>
  <c r="C31" i="16"/>
  <c r="B27" i="16"/>
  <c r="B28" i="16"/>
  <c r="B29" i="16"/>
  <c r="B30" i="16"/>
  <c r="B31" i="16"/>
  <c r="D26" i="16"/>
  <c r="C26" i="16"/>
  <c r="B26" i="16"/>
  <c r="D21" i="16"/>
  <c r="C21" i="16"/>
  <c r="B21" i="16"/>
  <c r="D20" i="16"/>
  <c r="C20" i="16"/>
  <c r="B20" i="16"/>
  <c r="D19" i="16"/>
  <c r="C19" i="16"/>
  <c r="B19" i="16"/>
  <c r="D18" i="16"/>
  <c r="C18" i="16"/>
  <c r="B18" i="16"/>
  <c r="D23" i="16"/>
  <c r="D24" i="16"/>
  <c r="D25" i="16"/>
  <c r="C23" i="16"/>
  <c r="C24" i="16"/>
  <c r="C25" i="16"/>
  <c r="B23" i="16"/>
  <c r="B24" i="16"/>
  <c r="B25" i="16"/>
  <c r="D22" i="16"/>
  <c r="C22" i="16"/>
  <c r="B22" i="16"/>
  <c r="J42" i="16"/>
  <c r="J41" i="16"/>
  <c r="I42" i="16"/>
  <c r="I41" i="16"/>
  <c r="H42" i="16"/>
  <c r="H41" i="16"/>
  <c r="G42" i="16"/>
  <c r="G41" i="16"/>
  <c r="J40" i="16"/>
  <c r="I40" i="16"/>
  <c r="H40" i="16"/>
  <c r="G40" i="16"/>
  <c r="E42" i="16"/>
  <c r="O42" i="16" s="1"/>
  <c r="D42" i="16"/>
  <c r="N42" i="16" s="1"/>
  <c r="C42" i="16"/>
  <c r="M42" i="16" s="1"/>
  <c r="B42" i="16"/>
  <c r="L42" i="16" s="1"/>
  <c r="O41" i="16"/>
  <c r="D41" i="16"/>
  <c r="N41" i="16" s="1"/>
  <c r="C41" i="16"/>
  <c r="M41" i="16" s="1"/>
  <c r="B41" i="16"/>
  <c r="L41" i="16" s="1"/>
  <c r="E40" i="16"/>
  <c r="O40" i="16" s="1"/>
  <c r="D40" i="16"/>
  <c r="N40" i="16" s="1"/>
  <c r="C40" i="16"/>
  <c r="M40" i="16" s="1"/>
  <c r="N31" i="16"/>
  <c r="D31" i="16"/>
  <c r="N30" i="16"/>
  <c r="N29" i="16"/>
  <c r="N28" i="16"/>
  <c r="N27" i="16"/>
  <c r="N26" i="16"/>
  <c r="N25" i="16"/>
  <c r="N24" i="16"/>
  <c r="N23" i="16"/>
  <c r="N22" i="16"/>
  <c r="N21" i="16"/>
  <c r="N20" i="16"/>
  <c r="N19" i="16"/>
  <c r="B29" i="14"/>
  <c r="B28" i="14"/>
  <c r="B27" i="14"/>
  <c r="B26" i="14"/>
  <c r="P6" i="15"/>
  <c r="P7" i="15"/>
  <c r="P8" i="15"/>
  <c r="P9" i="15"/>
  <c r="P10" i="15"/>
  <c r="P11" i="15"/>
  <c r="P12" i="15"/>
  <c r="P13" i="15"/>
  <c r="P14" i="15"/>
  <c r="P15" i="15"/>
  <c r="P16" i="15"/>
  <c r="P17" i="15"/>
  <c r="P18" i="15"/>
  <c r="P5" i="15"/>
  <c r="S31" i="15"/>
  <c r="S32" i="15"/>
  <c r="S30" i="15"/>
  <c r="O31" i="15"/>
  <c r="E30" i="15"/>
  <c r="O30" i="15" s="1"/>
  <c r="D32" i="15"/>
  <c r="D30" i="15"/>
  <c r="N30" i="15" s="1"/>
  <c r="C32" i="15"/>
  <c r="M32" i="15" s="1"/>
  <c r="C31" i="15"/>
  <c r="M31" i="15" s="1"/>
  <c r="C30" i="15"/>
  <c r="M30" i="15" s="1"/>
  <c r="B32" i="15"/>
  <c r="L32" i="15" s="1"/>
  <c r="B31" i="15"/>
  <c r="L31" i="15" s="1"/>
  <c r="N12" i="15"/>
  <c r="R12" i="15" s="1"/>
  <c r="D18" i="15"/>
  <c r="D17" i="15"/>
  <c r="D16" i="15"/>
  <c r="D15" i="15"/>
  <c r="D14" i="15"/>
  <c r="D13" i="15"/>
  <c r="C18" i="15"/>
  <c r="C17" i="15"/>
  <c r="C16" i="15"/>
  <c r="N16" i="15" s="1"/>
  <c r="R16" i="15" s="1"/>
  <c r="C15" i="15"/>
  <c r="C14" i="15"/>
  <c r="C13" i="15"/>
  <c r="B18" i="15"/>
  <c r="N18" i="15" s="1"/>
  <c r="R18" i="15" s="1"/>
  <c r="B17" i="15"/>
  <c r="N17" i="15" s="1"/>
  <c r="R17" i="15" s="1"/>
  <c r="B16" i="15"/>
  <c r="B15" i="15"/>
  <c r="N15" i="15" s="1"/>
  <c r="R15" i="15" s="1"/>
  <c r="B14" i="15"/>
  <c r="N14" i="15" s="1"/>
  <c r="R14" i="15" s="1"/>
  <c r="B13" i="15"/>
  <c r="N13" i="15" s="1"/>
  <c r="R13" i="15" s="1"/>
  <c r="D12" i="15"/>
  <c r="D11" i="15"/>
  <c r="D10" i="15"/>
  <c r="D9" i="15"/>
  <c r="C12" i="15"/>
  <c r="C11" i="15"/>
  <c r="C10" i="15"/>
  <c r="C9" i="15"/>
  <c r="B12" i="15"/>
  <c r="B11" i="15"/>
  <c r="N11" i="15" s="1"/>
  <c r="R11" i="15" s="1"/>
  <c r="B10" i="15"/>
  <c r="N10" i="15" s="1"/>
  <c r="R10" i="15" s="1"/>
  <c r="B9" i="15"/>
  <c r="N9" i="15" s="1"/>
  <c r="R9" i="15" s="1"/>
  <c r="D8" i="15"/>
  <c r="D7" i="15"/>
  <c r="C8" i="15"/>
  <c r="N8" i="15" s="1"/>
  <c r="R8" i="15" s="1"/>
  <c r="C7" i="15"/>
  <c r="B8" i="15"/>
  <c r="B7" i="15"/>
  <c r="N7" i="15" s="1"/>
  <c r="R7" i="15" s="1"/>
  <c r="D6" i="15"/>
  <c r="D5" i="15"/>
  <c r="C6" i="15"/>
  <c r="C5" i="15"/>
  <c r="B6" i="15"/>
  <c r="N6" i="15" s="1"/>
  <c r="R6" i="15" s="1"/>
  <c r="B5" i="15"/>
  <c r="F8" i="14"/>
  <c r="G8" i="14" s="1"/>
  <c r="F9" i="14"/>
  <c r="G9" i="14" s="1"/>
  <c r="F10" i="14"/>
  <c r="G10" i="14" s="1"/>
  <c r="F11" i="14"/>
  <c r="G11" i="14" s="1"/>
  <c r="F12" i="14"/>
  <c r="G12" i="14" s="1"/>
  <c r="F13" i="14"/>
  <c r="G13" i="14" s="1"/>
  <c r="F14" i="14"/>
  <c r="G14" i="14" s="1"/>
  <c r="F15" i="14"/>
  <c r="G15" i="14" s="1"/>
  <c r="F16" i="14"/>
  <c r="G16" i="14" s="1"/>
  <c r="F17" i="14"/>
  <c r="G17" i="14" s="1"/>
  <c r="F18" i="14"/>
  <c r="G18" i="14" s="1"/>
  <c r="F19" i="14"/>
  <c r="G19" i="14" s="1"/>
  <c r="F20" i="14"/>
  <c r="G20" i="14" s="1"/>
  <c r="F7" i="14"/>
  <c r="G7" i="14" s="1"/>
  <c r="N96" i="16" l="1"/>
  <c r="Q119" i="16"/>
  <c r="C28" i="17" s="1"/>
  <c r="E28" i="17" s="1"/>
  <c r="Q120" i="16"/>
  <c r="C29" i="17" s="1"/>
  <c r="E29" i="17" s="1"/>
  <c r="N135" i="16"/>
  <c r="N57" i="16"/>
  <c r="O79" i="16"/>
  <c r="L118" i="16"/>
  <c r="Q118" i="16" s="1"/>
  <c r="L157" i="16"/>
  <c r="Q157" i="16" s="1"/>
  <c r="G79" i="16"/>
  <c r="L79" i="16" s="1"/>
  <c r="Q81" i="16"/>
  <c r="C22" i="17" s="1"/>
  <c r="E22" i="17" s="1"/>
  <c r="Q80" i="16"/>
  <c r="C21" i="17" s="1"/>
  <c r="E21" i="17" s="1"/>
  <c r="Q158" i="16"/>
  <c r="Q159" i="16"/>
  <c r="C37" i="17" s="1"/>
  <c r="E37" i="17" s="1"/>
  <c r="B40" i="16"/>
  <c r="L40" i="16" s="1"/>
  <c r="Q40" i="16" s="1"/>
  <c r="C13" i="17" s="1"/>
  <c r="E13" i="17" s="1"/>
  <c r="N18" i="16"/>
  <c r="N5" i="15"/>
  <c r="R5" i="15" s="1"/>
  <c r="L30" i="15"/>
  <c r="Q30" i="15" s="1"/>
  <c r="C5" i="17" s="1"/>
  <c r="E5" i="17" s="1"/>
  <c r="N32" i="15"/>
  <c r="N31" i="15"/>
  <c r="Q31" i="15" s="1"/>
  <c r="C6" i="17" s="1"/>
  <c r="E6" i="17" s="1"/>
  <c r="O32" i="15"/>
  <c r="Q41" i="16"/>
  <c r="C14" i="17" s="1"/>
  <c r="E14" i="17" s="1"/>
  <c r="Q42" i="16"/>
  <c r="C15" i="17" s="1"/>
  <c r="E15" i="17" s="1"/>
  <c r="C36" i="17" l="1"/>
  <c r="E36" i="17" s="1"/>
  <c r="Q79" i="16"/>
  <c r="C20" i="17" s="1"/>
  <c r="E20" i="17" s="1"/>
  <c r="Q32" i="15"/>
  <c r="C7" i="17" s="1"/>
  <c r="E7" i="17" s="1"/>
  <c r="B124" i="16"/>
  <c r="C27" i="17"/>
  <c r="E27" i="17" s="1"/>
  <c r="C35" i="17"/>
  <c r="E35" i="17" s="1"/>
  <c r="B163" i="16"/>
  <c r="B46" i="16"/>
  <c r="B36" i="15" l="1"/>
  <c r="B85" i="16"/>
  <c r="B12" i="1"/>
  <c r="B13" i="1"/>
  <c r="B1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<sst xmlns="http://schemas.openxmlformats.org/spreadsheetml/2006/main" count="477" uniqueCount="100">
  <si>
    <t xml:space="preserve">Introduction </t>
  </si>
  <si>
    <t>Table of Content</t>
  </si>
  <si>
    <t xml:space="preserve"> </t>
  </si>
  <si>
    <t>Demand History and Projections</t>
  </si>
  <si>
    <t>Demand Projections</t>
  </si>
  <si>
    <t>Q4 2020</t>
  </si>
  <si>
    <t>Ampoules</t>
  </si>
  <si>
    <t>Vials</t>
  </si>
  <si>
    <t>Syringes</t>
  </si>
  <si>
    <t>Tubing</t>
  </si>
  <si>
    <t>Hot-forming</t>
  </si>
  <si>
    <t>Washing</t>
  </si>
  <si>
    <t>Packing</t>
  </si>
  <si>
    <t>Cycle Time (hours/process)</t>
  </si>
  <si>
    <t>Product</t>
  </si>
  <si>
    <t>Cycle Time (hours)</t>
  </si>
  <si>
    <t>Unit</t>
  </si>
  <si>
    <t>Tubing #1</t>
  </si>
  <si>
    <t>Tubing #2</t>
  </si>
  <si>
    <t>Forming #1</t>
  </si>
  <si>
    <t>Forming #2</t>
  </si>
  <si>
    <t>Washing #1</t>
  </si>
  <si>
    <t>Washing #2</t>
  </si>
  <si>
    <t>Washing #3</t>
  </si>
  <si>
    <t>Washing #4</t>
  </si>
  <si>
    <t>Packing #1</t>
  </si>
  <si>
    <t>Packing #2</t>
  </si>
  <si>
    <t>Packing #3</t>
  </si>
  <si>
    <t>Packing #4</t>
  </si>
  <si>
    <t>Packing #5</t>
  </si>
  <si>
    <t>Packing #6</t>
  </si>
  <si>
    <t>Bend tubing Rejects</t>
  </si>
  <si>
    <t>Contamination rejects</t>
  </si>
  <si>
    <t>Glass breakages</t>
  </si>
  <si>
    <t>Air bubbles</t>
  </si>
  <si>
    <t>Weekends and Holidays</t>
  </si>
  <si>
    <t xml:space="preserve">Planned shutdowns </t>
  </si>
  <si>
    <t>Unplanned shutdowns</t>
  </si>
  <si>
    <t>Product-wise cycle time</t>
  </si>
  <si>
    <t>Cycle time breakup by product and line</t>
  </si>
  <si>
    <t>[in lots]</t>
  </si>
  <si>
    <t>Data Exhibit-1</t>
  </si>
  <si>
    <t>Data Exhibit-2</t>
  </si>
  <si>
    <t>Data Exhibit-3</t>
  </si>
  <si>
    <t>Data Exhibit-4</t>
  </si>
  <si>
    <t>4-step manufacturing process for all 3 products in Fabricadas</t>
  </si>
  <si>
    <t>Fabricadas Utilization and Stoppages</t>
  </si>
  <si>
    <t>Q1 2021</t>
  </si>
  <si>
    <t>Q2 2021</t>
  </si>
  <si>
    <t>Q3 2020 (actual)</t>
  </si>
  <si>
    <t>Net lot equivalent rejected in a quarter</t>
  </si>
  <si>
    <r>
      <t xml:space="preserve">This sheet has 4 tables with data related to demand for the products from Fabricadas. The first table has the demand projections for the year 2020, starting from Q3 of 2020 to Q2 of 2021 for each product in units of lots of each product manufactured in a single quarter.
The second table mentions the cycle time for each product in number of hours for each lot. The third table mentions cycle time for each product broken up according to the respective process times, in number of hours for each lot.
The final table of the sheet contains the net lot equivalents rejected in a quarter by Fabricadas, averaged from the previous year's data.
</t>
    </r>
    <r>
      <rPr>
        <b/>
        <sz val="12"/>
        <rFont val="Verdana"/>
        <family val="2"/>
      </rPr>
      <t xml:space="preserve">
</t>
    </r>
  </si>
  <si>
    <t xml:space="preserve">According to the plans shared with the team, steps for manufacturing can be said to have the following processes : the glass tubing capacity unit, the hot-forming process unit that creates the required shape, washing and inspection unit and finally the packing and distribution unit.
Each plant manufactures the three products: Ampoules, Tubular Vials and Glass Syringes. Each product has it's own separate movement through the manufacturing chain which is shown in the figure of this sheet. 
Below figure is the data on shutdowns of Fabricadas provided by the Plant Manager. Each column gives the number of days a particular unit of the plant remains shut in a year, on an average and for what reasons.
Note: For one plant, only one product can undergo one process at a time. Mention any assumptions if required with clear reasoning mentioned alongside.
</t>
  </si>
  <si>
    <r>
      <t>This is the data exhibits that will be accompanying the</t>
    </r>
    <r>
      <rPr>
        <b/>
        <sz val="12"/>
        <color theme="1"/>
        <rFont val="Verdana"/>
        <family val="2"/>
      </rPr>
      <t xml:space="preserve"> "ASCM School Round 2020-21 Case Competition"</t>
    </r>
    <r>
      <rPr>
        <sz val="12"/>
        <color theme="1"/>
        <rFont val="Verdana"/>
        <family val="2"/>
      </rPr>
      <t xml:space="preserve"> to provide clarity on the situation and support on which the solutions should be formed. The data exhibits highlight </t>
    </r>
    <r>
      <rPr>
        <sz val="12"/>
        <rFont val="Verdana"/>
        <family val="2"/>
      </rPr>
      <t>3 main areas: Supplier Risk, Inventory SKU Data, Capacity Constraint.</t>
    </r>
    <r>
      <rPr>
        <sz val="12"/>
        <color theme="1"/>
        <rFont val="Verdana"/>
        <family val="2"/>
      </rPr>
      <t xml:space="preserve"> The data sets in the exhibit are distinct and will provide different insights, which may or may not be codependent among each other.</t>
    </r>
  </si>
  <si>
    <t>This sheet contains data about the suppliers of MediCrystals collected by the 'Risk Complaince' team. Find the description of each column below:
Supplier Name - Name of the supplier 
Location - Location of the supplier warehouse from which the product is supplied to MediCrystals
Revenue - Revenue of the suppliers for FY 2019
Cash from Operations -  Cash flow from Operations reported by the supplier in their annual financial statements
Credit Rating - Credit rating provided by D&amp;B
S-OTD - Supplier On-time delivery (S-OTD) performance for the past 12 months
Single Source -"Y" - if the supplier is the only qualified source of supply for the product; "N" - if alternate suppliers are available to supply the product
IP Protection - "Y" - if the supplier owns an IP for the product supplied and "N" if the supplier doesn't own any IP
Data security - Internal scoring done for each supplier by MediCrystals assessing supplier's systems &amp; Data security on a scale of 0-10 (10 indicates excellent systems &amp; data security and 0 indicates very poor systems &amp; data security)
Labor Unrests - "Y" indicates if the supplier has faced any labor unrests in the past 12 months. "N" if no labor unrests have been faced by the supplier in the past 12 months.
Environmental Incidents - "Y" indicates if the supplier has faced any environmental incidents in the past 12 months. "N" if no environmental incidents have been faced by the supplier in the past 12 months.</t>
  </si>
  <si>
    <t>2. Use Table 2 for constraints on working hours</t>
  </si>
  <si>
    <t>1. Make table for All 3 product lines with binary matrix for which 1 is allowed. (Binary Matrix)- Assignment Matrix</t>
  </si>
  <si>
    <t>For above- How to create sequence?- Process flow</t>
  </si>
  <si>
    <t>Total Available Hours</t>
  </si>
  <si>
    <t>Total ShutDown Days</t>
  </si>
  <si>
    <t>Cycle Time</t>
  </si>
  <si>
    <t>Process</t>
  </si>
  <si>
    <t>Assignment Lots</t>
  </si>
  <si>
    <t>Capacity Hours</t>
  </si>
  <si>
    <t>objective</t>
  </si>
  <si>
    <t>Max</t>
  </si>
  <si>
    <t>Used Hours</t>
  </si>
  <si>
    <t>&lt;=</t>
  </si>
  <si>
    <t>Production</t>
  </si>
  <si>
    <t>Lots Produced</t>
  </si>
  <si>
    <t>Defective lot in year</t>
  </si>
  <si>
    <t>Available Lots</t>
  </si>
  <si>
    <t>Final Product Lots</t>
  </si>
  <si>
    <t>Total demand</t>
  </si>
  <si>
    <t>Time Calculation</t>
  </si>
  <si>
    <t>Forming</t>
  </si>
  <si>
    <t>Total Available Time</t>
  </si>
  <si>
    <t>Assumptions:</t>
  </si>
  <si>
    <t>2. Net lot equivalent rejected in a quarter 1 remains constant throughout all quarters</t>
  </si>
  <si>
    <t>Objective</t>
  </si>
  <si>
    <r>
      <t xml:space="preserve">This sheet contains data about the inventory at GlasWork. Each column describes the SKU information as described below:
SKU - SKU NUmber
Std. Price ($) - Price of each unit of SKU
On-Hand Stock ($) - Total stock on-hand as of 30th Sep'20	 
APU (units) - Average monthly consumption (30 days) of the SKU
APU Trend - Anticipated APU trend provided by marketing (e.g. 50% indicates 50% increase in APU consumption)
</t>
    </r>
    <r>
      <rPr>
        <sz val="12"/>
        <color rgb="FFFF0000"/>
        <rFont val="Verdana"/>
        <family val="2"/>
      </rPr>
      <t>S-OTD - Supplier On-time delivery (S-OTD) performance for the past 12 months</t>
    </r>
    <r>
      <rPr>
        <sz val="12"/>
        <rFont val="Verdana"/>
        <family val="2"/>
      </rPr>
      <t xml:space="preserve">
</t>
    </r>
    <r>
      <rPr>
        <sz val="12"/>
        <color rgb="FFFF0000"/>
        <rFont val="Verdana"/>
        <family val="2"/>
      </rPr>
      <t>Demand variability (COV)</t>
    </r>
    <r>
      <rPr>
        <sz val="12"/>
        <rFont val="Verdana"/>
        <family val="2"/>
      </rPr>
      <t xml:space="preserve"> - Demand Coefficient of variance for the past 12 months
Lead Time (days) - Lead time in days to procure the SKU
</t>
    </r>
    <r>
      <rPr>
        <b/>
        <sz val="12"/>
        <color rgb="FFFF0000"/>
        <rFont val="Verdana"/>
        <family val="2"/>
      </rPr>
      <t>Assumptions</t>
    </r>
    <r>
      <rPr>
        <b/>
        <sz val="12"/>
        <rFont val="Verdana"/>
        <family val="2"/>
      </rPr>
      <t xml:space="preserve"> to be taken into consideration:
</t>
    </r>
    <r>
      <rPr>
        <sz val="12"/>
        <rFont val="Verdana"/>
        <family val="2"/>
      </rPr>
      <t xml:space="preserve">- The Minimum Order Quantity (MOQ) is equal to </t>
    </r>
    <r>
      <rPr>
        <sz val="12"/>
        <color rgb="FFFF0000"/>
        <rFont val="Verdana"/>
        <family val="2"/>
      </rPr>
      <t>one lead-time demand</t>
    </r>
    <r>
      <rPr>
        <sz val="12"/>
        <rFont val="Verdana"/>
        <family val="2"/>
      </rPr>
      <t xml:space="preserve">
- The service level targeted can be assumed to be 95%
- </t>
    </r>
    <r>
      <rPr>
        <sz val="12"/>
        <color rgb="FFFF0000"/>
        <rFont val="Verdana"/>
        <family val="2"/>
      </rPr>
      <t>The expiry for all the mentioned SKUs is one year</t>
    </r>
    <r>
      <rPr>
        <sz val="12"/>
        <rFont val="Verdana"/>
        <family val="2"/>
      </rPr>
      <t xml:space="preserve"> (</t>
    </r>
    <r>
      <rPr>
        <sz val="12"/>
        <color rgb="FFFF0000"/>
        <rFont val="Verdana"/>
        <family val="2"/>
      </rPr>
      <t>FIFO</t>
    </r>
    <r>
      <rPr>
        <sz val="12"/>
        <rFont val="Verdana"/>
        <family val="2"/>
      </rPr>
      <t>)</t>
    </r>
  </si>
  <si>
    <t>Capacity Utilization Ratio</t>
  </si>
  <si>
    <t>Final Product Lots Produced</t>
  </si>
  <si>
    <t>Quarter 3-2020:</t>
  </si>
  <si>
    <t>Quarter 4 2020</t>
  </si>
  <si>
    <t>Quarter 1- 2021</t>
  </si>
  <si>
    <t>Quarter 2 2021</t>
  </si>
  <si>
    <t>Option 1: Production Plan for all quarters combined</t>
  </si>
  <si>
    <t>Product Line</t>
  </si>
  <si>
    <t>Demand</t>
  </si>
  <si>
    <t>Production Supply</t>
  </si>
  <si>
    <t>Status</t>
  </si>
  <si>
    <t xml:space="preserve">Option 4: Production Plan : Individual Quarters Wise </t>
  </si>
  <si>
    <t>Q3-2020</t>
  </si>
  <si>
    <t>Q4-2020</t>
  </si>
  <si>
    <t>Q1-2021</t>
  </si>
  <si>
    <t>Q2-2021</t>
  </si>
  <si>
    <t>3. Loading and Unloading time for each process already counted in the given cycle time</t>
  </si>
  <si>
    <t>Defective lot in quarter</t>
  </si>
  <si>
    <t xml:space="preserve">1. All downtime is equally distributed in all quarters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</si>
</sst>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8"/>
      <name val="Calibri"/>
      <family val="2"/>
      <scheme val="minor"/>
    </font>
    <font>
      <sz val="10"/>
      <color theme="1"/>
      <name val="Verdana"/>
      <family val="2"/>
    </font>
    <font>
      <b/>
      <sz val="14"/>
      <color theme="1"/>
      <name val="Verdana"/>
      <family val="2"/>
    </font>
    <font>
      <sz val="12"/>
      <color theme="1"/>
      <name val="Verdana"/>
      <family val="2"/>
    </font>
    <font>
      <b/>
      <sz val="12"/>
      <color theme="1"/>
      <name val="Verdana"/>
      <family val="2"/>
    </font>
    <font>
      <sz val="12"/>
      <name val="Verdana"/>
      <family val="2"/>
    </font>
    <font>
      <b/>
      <sz val="12"/>
      <name val="Verdana"/>
      <family val="2"/>
    </font>
    <font>
      <b/>
      <sz val="14"/>
      <color theme="0"/>
      <name val="Verdana"/>
      <family val="2"/>
    </font>
    <font>
      <sz val="11"/>
      <color theme="1"/>
      <name val="Verdana"/>
      <family val="2"/>
    </font>
    <font>
      <b/>
      <sz val="11"/>
      <color theme="0"/>
      <name val="Verdana"/>
      <family val="2"/>
    </font>
    <font>
      <sz val="11"/>
      <color rgb="FF0A0A0A"/>
      <name val="Verdana"/>
      <family val="2"/>
    </font>
    <font>
      <b/>
      <sz val="10"/>
      <color theme="0"/>
      <name val="Verdana"/>
      <family val="2"/>
    </font>
    <font>
      <b/>
      <sz val="11"/>
      <color theme="1"/>
      <name val="Calibri"/>
      <family val="2"/>
      <scheme val="minor"/>
    </font>
    <font>
      <sz val="12"/>
      <color rgb="FFFF0000"/>
      <name val="Verdana"/>
      <family val="2"/>
    </font>
    <font>
      <sz val="11"/>
      <color rgb="FF000000"/>
      <name val="Calibri"/>
      <family val="2"/>
      <scheme val="minor"/>
    </font>
    <font>
      <b/>
      <sz val="12"/>
      <color rgb="FFFF0000"/>
      <name val="Verdana"/>
      <family val="2"/>
    </font>
    <font>
      <b/>
      <sz val="11"/>
      <color theme="1"/>
      <name val="Verdana"/>
      <family val="2"/>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92D050"/>
        <bgColor indexed="64"/>
      </patternFill>
    </fill>
    <fill>
      <patternFill patternType="solid">
        <fgColor theme="9"/>
        <bgColor indexed="64"/>
      </patternFill>
    </fill>
    <fill>
      <patternFill patternType="solid">
        <fgColor theme="9" tint="0.39997558519241921"/>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top/>
      <bottom style="thin">
        <color theme="1"/>
      </bottom>
      <diagonal/>
    </border>
    <border>
      <left style="thin">
        <color indexed="64"/>
      </left>
      <right style="thin">
        <color theme="1"/>
      </right>
      <top style="thin">
        <color indexed="64"/>
      </top>
      <bottom/>
      <diagonal/>
    </border>
    <border>
      <left style="thin">
        <color theme="1"/>
      </left>
      <right style="thin">
        <color indexed="64"/>
      </right>
      <top style="thin">
        <color indexed="64"/>
      </top>
      <bottom/>
      <diagonal/>
    </border>
    <border>
      <left style="thin">
        <color indexed="64"/>
      </left>
      <right style="thin">
        <color theme="1"/>
      </right>
      <top/>
      <bottom style="thin">
        <color indexed="64"/>
      </bottom>
      <diagonal/>
    </border>
    <border>
      <left style="thin">
        <color theme="1"/>
      </left>
      <right style="thin">
        <color indexed="64"/>
      </right>
      <top/>
      <bottom style="thin">
        <color indexed="64"/>
      </bottom>
      <diagonal/>
    </border>
    <border>
      <left style="thin">
        <color theme="1"/>
      </left>
      <right style="thin">
        <color theme="1"/>
      </right>
      <top style="thin">
        <color indexed="64"/>
      </top>
      <bottom/>
      <diagonal/>
    </border>
    <border>
      <left style="thin">
        <color theme="1"/>
      </left>
      <right style="thin">
        <color theme="1"/>
      </right>
      <top/>
      <bottom style="thin">
        <color indexed="64"/>
      </bottom>
      <diagonal/>
    </border>
  </borders>
  <cellStyleXfs count="1">
    <xf numFmtId="0" fontId="0" fillId="0" borderId="0"/>
  </cellStyleXfs>
  <cellXfs count="126">
    <xf numFmtId="0" fontId="0" fillId="0" borderId="0" xfId="0"/>
    <xf numFmtId="0" fontId="2" fillId="0" borderId="0" xfId="0" applyFont="1" applyAlignment="1">
      <alignment wrapText="1"/>
    </xf>
    <xf numFmtId="0" fontId="6" fillId="0" borderId="11" xfId="0" applyFont="1" applyBorder="1" applyAlignment="1">
      <alignment horizontal="left" vertical="top" wrapText="1"/>
    </xf>
    <xf numFmtId="0" fontId="6" fillId="0" borderId="5" xfId="0" applyFont="1" applyBorder="1" applyAlignment="1">
      <alignment horizontal="left" vertical="top" wrapText="1"/>
    </xf>
    <xf numFmtId="0" fontId="3" fillId="2" borderId="11"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9" fillId="0" borderId="0" xfId="0" applyFont="1" applyAlignment="1">
      <alignment horizontal="center" vertical="center" wrapText="1"/>
    </xf>
    <xf numFmtId="0" fontId="10" fillId="3" borderId="1"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0" xfId="0" applyFont="1" applyBorder="1" applyAlignment="1">
      <alignment horizontal="center" vertical="center" wrapText="1"/>
    </xf>
    <xf numFmtId="0" fontId="9" fillId="0" borderId="5"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10" fillId="3" borderId="4" xfId="0" applyFont="1" applyFill="1" applyBorder="1" applyAlignment="1">
      <alignment horizontal="center" vertical="center" wrapText="1"/>
    </xf>
    <xf numFmtId="0" fontId="9"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17" fontId="10" fillId="3" borderId="2" xfId="0" applyNumberFormat="1" applyFont="1" applyFill="1" applyBorder="1" applyAlignment="1">
      <alignment horizontal="center" vertical="center" wrapText="1"/>
    </xf>
    <xf numFmtId="0" fontId="10" fillId="3" borderId="9"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6" xfId="0" applyFont="1" applyBorder="1" applyAlignment="1">
      <alignment horizontal="center" vertical="center" wrapText="1"/>
    </xf>
    <xf numFmtId="0" fontId="9" fillId="0" borderId="0" xfId="0" applyFont="1" applyAlignment="1">
      <alignment vertical="center" wrapText="1"/>
    </xf>
    <xf numFmtId="0" fontId="2" fillId="0" borderId="0" xfId="0" applyFont="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12" fillId="3" borderId="1" xfId="0" applyFont="1" applyFill="1" applyBorder="1" applyAlignment="1">
      <alignment horizontal="center" vertical="center" wrapText="1"/>
    </xf>
    <xf numFmtId="17" fontId="12" fillId="3" borderId="2" xfId="0" applyNumberFormat="1" applyFont="1" applyFill="1" applyBorder="1" applyAlignment="1">
      <alignment horizontal="center" vertical="center" wrapText="1"/>
    </xf>
    <xf numFmtId="0" fontId="12" fillId="3" borderId="9" xfId="0" applyFont="1" applyFill="1" applyBorder="1" applyAlignment="1">
      <alignment horizontal="center" vertical="center" wrapText="1"/>
    </xf>
    <xf numFmtId="0" fontId="6" fillId="0" borderId="11" xfId="0" applyFont="1" applyFill="1" applyBorder="1" applyAlignment="1">
      <alignment horizontal="left" vertical="top"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11" fillId="0" borderId="9"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4" xfId="0" applyFont="1" applyBorder="1" applyAlignment="1">
      <alignment horizontal="center" vertical="center" wrapText="1"/>
    </xf>
    <xf numFmtId="0" fontId="11" fillId="0" borderId="18" xfId="0" applyFont="1" applyBorder="1" applyAlignment="1">
      <alignment horizontal="center" vertical="center" wrapText="1"/>
    </xf>
    <xf numFmtId="0" fontId="9" fillId="0" borderId="9" xfId="0" applyFont="1" applyBorder="1" applyAlignment="1">
      <alignment horizontal="center" vertical="center" wrapText="1"/>
    </xf>
    <xf numFmtId="0" fontId="0" fillId="0" borderId="0" xfId="0" applyAlignment="1">
      <alignment horizontal="center"/>
    </xf>
    <xf numFmtId="2" fontId="0" fillId="0" borderId="0" xfId="0" applyNumberFormat="1" applyAlignment="1">
      <alignment horizontal="center"/>
    </xf>
    <xf numFmtId="0" fontId="0" fillId="4" borderId="0" xfId="0" applyFill="1"/>
    <xf numFmtId="0" fontId="10" fillId="3" borderId="1" xfId="0" applyFont="1" applyFill="1" applyBorder="1" applyAlignment="1">
      <alignment horizontal="center" vertical="center" wrapText="1"/>
    </xf>
    <xf numFmtId="0" fontId="0" fillId="0" borderId="19" xfId="0" applyBorder="1"/>
    <xf numFmtId="2" fontId="0" fillId="9" borderId="0" xfId="0" applyNumberFormat="1" applyFill="1" applyAlignment="1">
      <alignment horizontal="center"/>
    </xf>
    <xf numFmtId="0" fontId="15" fillId="0" borderId="0" xfId="0" applyFont="1" applyAlignment="1">
      <alignment horizontal="center"/>
    </xf>
    <xf numFmtId="2" fontId="15" fillId="9" borderId="0" xfId="0" applyNumberFormat="1" applyFont="1" applyFill="1" applyAlignment="1">
      <alignment horizontal="center"/>
    </xf>
    <xf numFmtId="0" fontId="17" fillId="4" borderId="10" xfId="0" applyFont="1" applyFill="1" applyBorder="1" applyAlignment="1">
      <alignment horizontal="center" vertical="center" wrapText="1"/>
    </xf>
    <xf numFmtId="2" fontId="0" fillId="4" borderId="10" xfId="0" applyNumberFormat="1" applyFill="1" applyBorder="1" applyAlignment="1">
      <alignment horizontal="center"/>
    </xf>
    <xf numFmtId="0" fontId="17" fillId="10" borderId="10" xfId="0" applyFont="1" applyFill="1" applyBorder="1" applyAlignment="1">
      <alignment horizontal="center" vertical="center" wrapText="1"/>
    </xf>
    <xf numFmtId="0" fontId="19" fillId="4" borderId="0" xfId="0" applyFont="1" applyFill="1"/>
    <xf numFmtId="0" fontId="18" fillId="12" borderId="0" xfId="0" applyFont="1" applyFill="1" applyAlignment="1">
      <alignment horizontal="center"/>
    </xf>
    <xf numFmtId="0" fontId="10" fillId="3" borderId="1" xfId="0" applyFont="1" applyFill="1" applyBorder="1" applyAlignment="1">
      <alignment horizontal="center" vertical="center" wrapText="1"/>
    </xf>
    <xf numFmtId="0" fontId="0" fillId="8" borderId="0" xfId="0" applyFill="1"/>
    <xf numFmtId="0" fontId="0" fillId="0" borderId="2" xfId="0" applyBorder="1"/>
    <xf numFmtId="0" fontId="0" fillId="0" borderId="10" xfId="0" applyBorder="1"/>
    <xf numFmtId="0" fontId="11" fillId="7" borderId="10" xfId="0" applyFont="1" applyFill="1" applyBorder="1" applyAlignment="1">
      <alignment horizontal="center" vertical="center" wrapText="1"/>
    </xf>
    <xf numFmtId="0" fontId="9" fillId="7" borderId="10" xfId="0" applyFont="1" applyFill="1" applyBorder="1" applyAlignment="1">
      <alignment horizontal="center" vertical="center" wrapText="1"/>
    </xf>
    <xf numFmtId="0" fontId="20" fillId="8" borderId="0" xfId="0" applyFont="1" applyFill="1" applyAlignment="1"/>
    <xf numFmtId="0" fontId="21" fillId="8" borderId="0" xfId="0" applyFont="1" applyFill="1" applyAlignment="1"/>
    <xf numFmtId="0" fontId="0" fillId="8" borderId="0" xfId="0" applyFill="1" applyAlignment="1"/>
    <xf numFmtId="0" fontId="13" fillId="5" borderId="7" xfId="0" applyFont="1" applyFill="1" applyBorder="1"/>
    <xf numFmtId="0" fontId="2" fillId="0" borderId="9"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0" fillId="0" borderId="9" xfId="0" applyBorder="1"/>
    <xf numFmtId="0" fontId="0" fillId="0" borderId="18" xfId="0" applyBorder="1"/>
    <xf numFmtId="0" fontId="0" fillId="0" borderId="14" xfId="0" applyBorder="1"/>
    <xf numFmtId="0" fontId="0" fillId="0" borderId="1"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9" borderId="0" xfId="0" applyNumberFormat="1" applyFill="1" applyBorder="1"/>
    <xf numFmtId="0" fontId="0" fillId="4" borderId="0" xfId="0" applyFill="1" applyBorder="1"/>
    <xf numFmtId="0" fontId="0" fillId="4" borderId="0" xfId="0" applyFill="1" applyBorder="1" applyAlignment="1">
      <alignment horizontal="center"/>
    </xf>
    <xf numFmtId="0" fontId="0" fillId="0" borderId="0" xfId="0" applyBorder="1" applyAlignment="1">
      <alignment horizontal="center"/>
    </xf>
    <xf numFmtId="0" fontId="15" fillId="9" borderId="0" xfId="0" applyNumberFormat="1" applyFont="1" applyFill="1" applyBorder="1"/>
    <xf numFmtId="0" fontId="2" fillId="4" borderId="4" xfId="0" applyFont="1" applyFill="1" applyBorder="1" applyAlignment="1">
      <alignment horizontal="center" vertical="center" wrapText="1"/>
    </xf>
    <xf numFmtId="0" fontId="0" fillId="4" borderId="4" xfId="0" applyFill="1" applyBorder="1"/>
    <xf numFmtId="4" fontId="0" fillId="0" borderId="0" xfId="0" applyNumberFormat="1" applyAlignment="1">
      <alignment horizontal="center"/>
    </xf>
    <xf numFmtId="0" fontId="19" fillId="4" borderId="0" xfId="0" applyFont="1" applyFill="1" applyAlignment="1">
      <alignment horizontal="center"/>
    </xf>
    <xf numFmtId="0" fontId="0" fillId="6" borderId="0" xfId="0" applyFill="1" applyAlignment="1">
      <alignment horizontal="center"/>
    </xf>
    <xf numFmtId="0" fontId="3" fillId="2" borderId="17"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4" fillId="0" borderId="15" xfId="0" applyFont="1" applyFill="1" applyBorder="1" applyAlignment="1">
      <alignment horizontal="left" vertical="top" wrapText="1"/>
    </xf>
    <xf numFmtId="0" fontId="4" fillId="0" borderId="16" xfId="0" applyFont="1" applyFill="1" applyBorder="1" applyAlignment="1">
      <alignment horizontal="left" vertical="top" wrapText="1"/>
    </xf>
    <xf numFmtId="0" fontId="8" fillId="3" borderId="15"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20" fillId="5" borderId="0" xfId="0" applyFont="1" applyFill="1" applyAlignment="1">
      <alignment horizontal="center"/>
    </xf>
    <xf numFmtId="0" fontId="9" fillId="4" borderId="0" xfId="0" applyFont="1" applyFill="1" applyAlignment="1">
      <alignment horizontal="center" vertical="center" wrapText="1"/>
    </xf>
    <xf numFmtId="0" fontId="9" fillId="4" borderId="7" xfId="0" applyFont="1" applyFill="1" applyBorder="1" applyAlignment="1">
      <alignment horizontal="center" vertical="center" wrapText="1"/>
    </xf>
    <xf numFmtId="0" fontId="9" fillId="4" borderId="0" xfId="0" applyFont="1" applyFill="1" applyBorder="1" applyAlignment="1">
      <alignment horizontal="center" vertical="center" wrapText="1"/>
    </xf>
    <xf numFmtId="17" fontId="9" fillId="0" borderId="0" xfId="0" applyNumberFormat="1" applyFont="1" applyBorder="1" applyAlignment="1">
      <alignment horizontal="center" vertical="center" wrapText="1"/>
    </xf>
    <xf numFmtId="17" fontId="9" fillId="0" borderId="5" xfId="0" applyNumberFormat="1" applyFont="1" applyBorder="1" applyAlignment="1">
      <alignment horizontal="center" vertical="center" wrapText="1"/>
    </xf>
    <xf numFmtId="17" fontId="10" fillId="3" borderId="0" xfId="0" applyNumberFormat="1" applyFont="1" applyFill="1" applyBorder="1" applyAlignment="1">
      <alignment horizontal="center" vertical="center" wrapText="1"/>
    </xf>
    <xf numFmtId="0" fontId="9" fillId="0" borderId="0" xfId="0" applyFont="1" applyBorder="1" applyAlignment="1">
      <alignment horizontal="center" vertical="center" wrapText="1"/>
    </xf>
    <xf numFmtId="0" fontId="9" fillId="0" borderId="5"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10" fillId="3" borderId="1"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1" fillId="0" borderId="4" xfId="0" applyFont="1" applyBorder="1" applyAlignment="1">
      <alignment horizontal="center" vertical="center" wrapText="1"/>
    </xf>
    <xf numFmtId="0" fontId="11" fillId="0" borderId="0" xfId="0" applyFont="1" applyBorder="1" applyAlignment="1">
      <alignment horizontal="center" vertical="center" wrapText="1"/>
    </xf>
    <xf numFmtId="0" fontId="9" fillId="0" borderId="4" xfId="0" applyFont="1" applyBorder="1" applyAlignment="1">
      <alignment horizontal="center" vertical="center" wrapText="1"/>
    </xf>
    <xf numFmtId="0" fontId="9" fillId="0" borderId="6" xfId="0" applyFont="1" applyBorder="1" applyAlignment="1">
      <alignment horizontal="center" vertical="center" wrapText="1"/>
    </xf>
    <xf numFmtId="0" fontId="2" fillId="4" borderId="7"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13" fillId="5" borderId="20" xfId="0" applyFont="1" applyFill="1" applyBorder="1" applyAlignment="1">
      <alignment horizontal="center" vertical="center"/>
    </xf>
    <xf numFmtId="0" fontId="13" fillId="5" borderId="22" xfId="0" applyFont="1" applyFill="1" applyBorder="1" applyAlignment="1">
      <alignment horizontal="center" vertical="center"/>
    </xf>
    <xf numFmtId="0" fontId="13" fillId="5" borderId="24" xfId="0" applyFont="1" applyFill="1" applyBorder="1" applyAlignment="1">
      <alignment horizontal="center" vertical="center"/>
    </xf>
    <xf numFmtId="0" fontId="13" fillId="5" borderId="25" xfId="0" applyFont="1" applyFill="1" applyBorder="1" applyAlignment="1">
      <alignment horizontal="center" vertical="center"/>
    </xf>
    <xf numFmtId="0" fontId="13" fillId="5" borderId="21" xfId="0" applyFont="1" applyFill="1" applyBorder="1" applyAlignment="1">
      <alignment horizontal="center" vertical="center"/>
    </xf>
    <xf numFmtId="0" fontId="13" fillId="5" borderId="23" xfId="0" applyFont="1" applyFill="1" applyBorder="1" applyAlignment="1">
      <alignment horizontal="center" vertical="center"/>
    </xf>
    <xf numFmtId="0" fontId="13" fillId="5" borderId="12" xfId="0" applyFont="1" applyFill="1" applyBorder="1" applyAlignment="1">
      <alignment horizontal="center" vertical="center"/>
    </xf>
    <xf numFmtId="0" fontId="13" fillId="5" borderId="0" xfId="0" applyFont="1" applyFill="1" applyBorder="1" applyAlignment="1">
      <alignment horizontal="center" vertical="center"/>
    </xf>
    <xf numFmtId="0" fontId="17" fillId="4" borderId="10" xfId="0" applyFont="1" applyFill="1" applyBorder="1" applyAlignment="1">
      <alignment horizontal="center" vertical="center" wrapText="1"/>
    </xf>
    <xf numFmtId="0" fontId="19" fillId="11" borderId="0" xfId="0" applyFont="1" applyFill="1" applyAlignment="1">
      <alignment horizontal="center"/>
    </xf>
    <xf numFmtId="0" fontId="0" fillId="4" borderId="0" xfId="0" applyFill="1" applyBorder="1" applyAlignment="1">
      <alignment horizontal="center"/>
    </xf>
    <xf numFmtId="0" fontId="13" fillId="4" borderId="0" xfId="0" applyFont="1" applyFill="1" applyBorder="1" applyAlignment="1">
      <alignment horizontal="center"/>
    </xf>
    <xf numFmtId="0" fontId="0" fillId="7" borderId="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643466</xdr:colOff>
      <xdr:row>3</xdr:row>
      <xdr:rowOff>84666</xdr:rowOff>
    </xdr:from>
    <xdr:to>
      <xdr:col>14</xdr:col>
      <xdr:colOff>592666</xdr:colOff>
      <xdr:row>16</xdr:row>
      <xdr:rowOff>67734</xdr:rowOff>
    </xdr:to>
    <xdr:sp macro="" textlink="">
      <xdr:nvSpPr>
        <xdr:cNvPr id="2" name="TextBox 1">
          <a:extLst>
            <a:ext uri="{FF2B5EF4-FFF2-40B4-BE49-F238E27FC236}">
              <a16:creationId xmlns:a16="http://schemas.microsoft.com/office/drawing/2014/main" id="{CCC6F1B0-166E-AF40-AF70-4EDE223CEEE0}"/>
            </a:ext>
          </a:extLst>
        </xdr:cNvPr>
        <xdr:cNvSpPr txBox="1"/>
      </xdr:nvSpPr>
      <xdr:spPr>
        <a:xfrm>
          <a:off x="8602133" y="728133"/>
          <a:ext cx="4927600" cy="2590801"/>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800" b="1" u="sng"/>
            <a:t>Assumptions:</a:t>
          </a:r>
        </a:p>
        <a:p>
          <a:r>
            <a:rPr lang="en-GB" sz="1600"/>
            <a:t>1. All downtime is equally distributed in all quarters</a:t>
          </a:r>
        </a:p>
        <a:p>
          <a:r>
            <a:rPr lang="en-GB" sz="1600"/>
            <a:t>2. Net lot equivalent rejected in a quarter 1 remains constant throughout all quarters</a:t>
          </a:r>
        </a:p>
        <a:p>
          <a:r>
            <a:rPr lang="en-GB" sz="1600"/>
            <a:t>3. Loading and Unloading time for each process already counted in the given cycle time</a:t>
          </a:r>
        </a:p>
        <a:p>
          <a:r>
            <a:rPr lang="en-GB" sz="1600"/>
            <a:t>4. In ideal case, plant can operate  24 hours a day for 365 days in a year </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8911</xdr:colOff>
      <xdr:row>2</xdr:row>
      <xdr:rowOff>174556</xdr:rowOff>
    </xdr:from>
    <xdr:ext cx="4692296" cy="2662900"/>
    <xdr:pic>
      <xdr:nvPicPr>
        <xdr:cNvPr id="4" name="Picture 2">
          <a:extLst>
            <a:ext uri="{FF2B5EF4-FFF2-40B4-BE49-F238E27FC236}">
              <a16:creationId xmlns:a16="http://schemas.microsoft.com/office/drawing/2014/main" id="{B7FC6210-0914-4005-A757-42AE9AA2C8DF}"/>
            </a:ext>
          </a:extLst>
        </xdr:cNvPr>
        <xdr:cNvPicPr>
          <a:picLocks noChangeAspect="1"/>
        </xdr:cNvPicPr>
      </xdr:nvPicPr>
      <xdr:blipFill>
        <a:blip xmlns:r="http://schemas.openxmlformats.org/officeDocument/2006/relationships" r:embed="rId1"/>
        <a:stretch>
          <a:fillRect/>
        </a:stretch>
      </xdr:blipFill>
      <xdr:spPr>
        <a:xfrm>
          <a:off x="249441" y="540162"/>
          <a:ext cx="4692296" cy="26629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9554-3DA6-4232-8BAA-35A3AE504425}">
  <sheetPr>
    <tabColor theme="1"/>
  </sheetPr>
  <dimension ref="B2:D9"/>
  <sheetViews>
    <sheetView topLeftCell="B7" zoomScaleNormal="301" workbookViewId="0">
      <selection activeCell="B9" sqref="B9"/>
    </sheetView>
  </sheetViews>
  <sheetFormatPr baseColWidth="10" defaultColWidth="9.1640625" defaultRowHeight="13" x14ac:dyDescent="0.15"/>
  <cols>
    <col min="1" max="1" width="8.33203125" style="1" customWidth="1"/>
    <col min="2" max="2" width="25.33203125" style="1" customWidth="1"/>
    <col min="3" max="3" width="132.1640625" style="1" customWidth="1"/>
    <col min="4" max="16384" width="9.1640625" style="1"/>
  </cols>
  <sheetData>
    <row r="2" spans="2:4" ht="14" thickBot="1" x14ac:dyDescent="0.2"/>
    <row r="3" spans="2:4" ht="30" customHeight="1" thickBot="1" x14ac:dyDescent="0.2">
      <c r="B3" s="88" t="s">
        <v>0</v>
      </c>
      <c r="C3" s="89"/>
    </row>
    <row r="4" spans="2:4" ht="79" customHeight="1" thickBot="1" x14ac:dyDescent="0.2">
      <c r="B4" s="90" t="s">
        <v>53</v>
      </c>
      <c r="C4" s="91"/>
    </row>
    <row r="5" spans="2:4" ht="28" customHeight="1" thickBot="1" x14ac:dyDescent="0.2">
      <c r="B5" s="92" t="s">
        <v>1</v>
      </c>
      <c r="C5" s="93"/>
    </row>
    <row r="6" spans="2:4" ht="308" customHeight="1" thickBot="1" x14ac:dyDescent="0.2">
      <c r="B6" s="5" t="s">
        <v>41</v>
      </c>
      <c r="C6" s="2" t="s">
        <v>54</v>
      </c>
      <c r="D6" s="1" t="s">
        <v>2</v>
      </c>
    </row>
    <row r="7" spans="2:4" ht="259" customHeight="1" thickBot="1" x14ac:dyDescent="0.2">
      <c r="B7" s="4" t="s">
        <v>42</v>
      </c>
      <c r="C7" s="2" t="s">
        <v>80</v>
      </c>
    </row>
    <row r="8" spans="2:4" ht="150" customHeight="1" thickBot="1" x14ac:dyDescent="0.2">
      <c r="B8" s="4" t="s">
        <v>43</v>
      </c>
      <c r="C8" s="3" t="s">
        <v>51</v>
      </c>
    </row>
    <row r="9" spans="2:4" ht="228" customHeight="1" thickBot="1" x14ac:dyDescent="0.2">
      <c r="B9" s="4" t="s">
        <v>44</v>
      </c>
      <c r="C9" s="32" t="s">
        <v>52</v>
      </c>
    </row>
  </sheetData>
  <mergeCells count="3">
    <mergeCell ref="B3:C3"/>
    <mergeCell ref="B4:C4"/>
    <mergeCell ref="B5:C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5DAC0-9D9F-D843-9299-60D09AC8F09E}">
  <dimension ref="A2:E37"/>
  <sheetViews>
    <sheetView topLeftCell="A10" zoomScale="113" zoomScaleNormal="90" workbookViewId="0">
      <selection activeCell="C21" sqref="C21"/>
    </sheetView>
  </sheetViews>
  <sheetFormatPr baseColWidth="10" defaultRowHeight="15" x14ac:dyDescent="0.2"/>
  <cols>
    <col min="1" max="1" width="14.6640625" customWidth="1"/>
    <col min="2" max="2" width="16.5" style="41" customWidth="1"/>
    <col min="3" max="3" width="21.33203125" style="41" customWidth="1"/>
    <col min="4" max="4" width="10.83203125" customWidth="1"/>
    <col min="5" max="5" width="14.83203125" style="41" customWidth="1"/>
    <col min="18" max="18" width="17.5" customWidth="1"/>
    <col min="49" max="49" width="13.33203125" customWidth="1"/>
    <col min="50" max="50" width="15.5" customWidth="1"/>
    <col min="51" max="51" width="18.83203125" customWidth="1"/>
  </cols>
  <sheetData>
    <row r="2" spans="1:5" s="52" customFormat="1" ht="21" x14ac:dyDescent="0.25">
      <c r="A2" s="52" t="s">
        <v>87</v>
      </c>
      <c r="B2" s="86"/>
      <c r="C2" s="86"/>
      <c r="E2" s="86"/>
    </row>
    <row r="4" spans="1:5" ht="17" thickBot="1" x14ac:dyDescent="0.25">
      <c r="A4" s="53" t="s">
        <v>88</v>
      </c>
      <c r="B4" s="53" t="s">
        <v>89</v>
      </c>
      <c r="C4" s="53" t="s">
        <v>90</v>
      </c>
      <c r="E4" s="53" t="s">
        <v>91</v>
      </c>
    </row>
    <row r="5" spans="1:5" x14ac:dyDescent="0.2">
      <c r="A5" s="36" t="s">
        <v>6</v>
      </c>
      <c r="B5" s="41">
        <f>SUM('Data Exhibit-3'!B5:E5)</f>
        <v>195</v>
      </c>
      <c r="C5" s="42">
        <f>'Production Plan for 1 year'!Q30</f>
        <v>427.2</v>
      </c>
      <c r="E5" s="41" t="str">
        <f>IF(B5&lt;=C5,"Meet Demand","Unmet Demand")</f>
        <v>Meet Demand</v>
      </c>
    </row>
    <row r="6" spans="1:5" x14ac:dyDescent="0.2">
      <c r="A6" s="37" t="s">
        <v>7</v>
      </c>
      <c r="B6" s="41">
        <f>SUM('Data Exhibit-3'!B6:E6)</f>
        <v>90</v>
      </c>
      <c r="C6" s="42">
        <f>'Production Plan for 1 year'!Q31</f>
        <v>107.45077901150651</v>
      </c>
      <c r="E6" s="41" t="str">
        <f>IF(B6&lt;=C6,"Meet Demand","Unmet Demand")</f>
        <v>Meet Demand</v>
      </c>
    </row>
    <row r="7" spans="1:5" ht="16" thickBot="1" x14ac:dyDescent="0.25">
      <c r="A7" s="38" t="s">
        <v>8</v>
      </c>
      <c r="B7" s="41">
        <f>SUM('Data Exhibit-3'!B7:E7)</f>
        <v>130</v>
      </c>
      <c r="C7" s="42">
        <f>'Production Plan for 1 year'!Q32</f>
        <v>421.08255432182665</v>
      </c>
      <c r="E7" s="41" t="str">
        <f>IF(B7&lt;=C7,"Meet Demand","Unmet Demand")</f>
        <v>Meet Demand</v>
      </c>
    </row>
    <row r="10" spans="1:5" s="52" customFormat="1" ht="21" x14ac:dyDescent="0.25">
      <c r="A10" s="52" t="s">
        <v>92</v>
      </c>
      <c r="B10" s="86"/>
      <c r="C10" s="86"/>
      <c r="E10" s="86"/>
    </row>
    <row r="11" spans="1:5" ht="19" x14ac:dyDescent="0.25">
      <c r="B11" s="94" t="s">
        <v>93</v>
      </c>
      <c r="C11" s="94"/>
    </row>
    <row r="12" spans="1:5" ht="17" thickBot="1" x14ac:dyDescent="0.25">
      <c r="A12" s="53" t="s">
        <v>88</v>
      </c>
      <c r="B12" s="53" t="s">
        <v>89</v>
      </c>
      <c r="C12" s="53" t="s">
        <v>90</v>
      </c>
      <c r="E12" s="53" t="s">
        <v>91</v>
      </c>
    </row>
    <row r="13" spans="1:5" x14ac:dyDescent="0.2">
      <c r="A13" s="36" t="s">
        <v>6</v>
      </c>
      <c r="B13" s="41" cm="1">
        <f t="array" ref="B13:B15">Q3_2020_Demand</f>
        <v>15</v>
      </c>
      <c r="C13" s="42">
        <f>'Quarter Wise Production Plan'!Q40</f>
        <v>106.8</v>
      </c>
      <c r="E13" s="41" t="str">
        <f>IF(B13&lt;=C13,"Meet Demand","Unmet Demand")</f>
        <v>Meet Demand</v>
      </c>
    </row>
    <row r="14" spans="1:5" x14ac:dyDescent="0.2">
      <c r="A14" s="37" t="s">
        <v>7</v>
      </c>
      <c r="B14" s="41">
        <v>5</v>
      </c>
      <c r="C14" s="42">
        <f>'Quarter Wise Production Plan'!Q41</f>
        <v>27.066965115285413</v>
      </c>
      <c r="E14" s="41" t="str">
        <f>IF(B14&lt;=C14,"Meet Demand","Unmet Demand")</f>
        <v>Meet Demand</v>
      </c>
    </row>
    <row r="15" spans="1:5" ht="16" thickBot="1" x14ac:dyDescent="0.25">
      <c r="A15" s="38" t="s">
        <v>8</v>
      </c>
      <c r="B15" s="41">
        <v>10</v>
      </c>
      <c r="C15" s="42">
        <f>'Quarter Wise Production Plan'!Q42</f>
        <v>105.0663657683838</v>
      </c>
      <c r="E15" s="41" t="str">
        <f>IF(B15&lt;=C15,"Meet Demand","Unmet Demand")</f>
        <v>Meet Demand</v>
      </c>
    </row>
    <row r="18" spans="1:5" ht="19" x14ac:dyDescent="0.25">
      <c r="B18" s="94" t="s">
        <v>94</v>
      </c>
      <c r="C18" s="94"/>
    </row>
    <row r="19" spans="1:5" ht="17" thickBot="1" x14ac:dyDescent="0.25">
      <c r="A19" s="53" t="s">
        <v>88</v>
      </c>
      <c r="B19" s="53" t="s">
        <v>89</v>
      </c>
      <c r="C19" s="53" t="s">
        <v>90</v>
      </c>
      <c r="E19" s="53" t="s">
        <v>91</v>
      </c>
    </row>
    <row r="20" spans="1:5" x14ac:dyDescent="0.2">
      <c r="A20" s="36" t="s">
        <v>6</v>
      </c>
      <c r="B20" s="41" cm="1">
        <f t="array" ref="B20:B22">Q4_2020_Demand</f>
        <v>55</v>
      </c>
      <c r="C20" s="42">
        <f>'Quarter Wise Production Plan'!Q79</f>
        <v>106.47705541575051</v>
      </c>
      <c r="E20" s="41" t="str">
        <f>IF(B20&lt;=C20,"Meet Demand","Unmet Demand")</f>
        <v>Meet Demand</v>
      </c>
    </row>
    <row r="21" spans="1:5" x14ac:dyDescent="0.2">
      <c r="A21" s="37" t="s">
        <v>7</v>
      </c>
      <c r="B21" s="41">
        <v>20</v>
      </c>
      <c r="C21" s="42">
        <f>'Quarter Wise Production Plan'!Q80</f>
        <v>10.549854044559297</v>
      </c>
      <c r="E21" s="87" t="str">
        <f>IF(B21&lt;=C21,"Meet Demand","Unmet Demand")</f>
        <v>Unmet Demand</v>
      </c>
    </row>
    <row r="22" spans="1:5" ht="16" thickBot="1" x14ac:dyDescent="0.25">
      <c r="A22" s="38" t="s">
        <v>8</v>
      </c>
      <c r="B22" s="41">
        <v>35</v>
      </c>
      <c r="C22" s="42">
        <f>'Quarter Wise Production Plan'!Q81</f>
        <v>121.58348247666069</v>
      </c>
      <c r="E22" s="41" t="str">
        <f>IF(B22&lt;=C22,"Meet Demand","Unmet Demand")</f>
        <v>Meet Demand</v>
      </c>
    </row>
    <row r="25" spans="1:5" ht="19" x14ac:dyDescent="0.25">
      <c r="B25" s="94" t="s">
        <v>95</v>
      </c>
      <c r="C25" s="94"/>
    </row>
    <row r="26" spans="1:5" ht="17" thickBot="1" x14ac:dyDescent="0.25">
      <c r="A26" s="53" t="s">
        <v>88</v>
      </c>
      <c r="B26" s="53" t="s">
        <v>89</v>
      </c>
      <c r="C26" s="53" t="s">
        <v>90</v>
      </c>
      <c r="E26" s="53" t="s">
        <v>91</v>
      </c>
    </row>
    <row r="27" spans="1:5" x14ac:dyDescent="0.2">
      <c r="A27" s="36" t="s">
        <v>6</v>
      </c>
      <c r="B27" s="41" cm="1">
        <f t="array" ref="B27:B29">Q1_2021_Demand</f>
        <v>60</v>
      </c>
      <c r="C27" s="42">
        <f>'Quarter Wise Production Plan'!Q118</f>
        <v>106.8</v>
      </c>
      <c r="E27" s="41" t="str">
        <f>IF(B27&lt;=C27,"Meet Demand","Unmet Demand")</f>
        <v>Meet Demand</v>
      </c>
    </row>
    <row r="28" spans="1:5" x14ac:dyDescent="0.2">
      <c r="A28" s="37" t="s">
        <v>7</v>
      </c>
      <c r="B28" s="41">
        <v>30</v>
      </c>
      <c r="C28" s="42">
        <f>'Quarter Wise Production Plan'!Q119</f>
        <v>27.066965115285413</v>
      </c>
      <c r="E28" s="87" t="str">
        <f>IF(B28&lt;=C28,"Meet Demand","Unmet Demand")</f>
        <v>Unmet Demand</v>
      </c>
    </row>
    <row r="29" spans="1:5" ht="16" thickBot="1" x14ac:dyDescent="0.25">
      <c r="A29" s="38" t="s">
        <v>8</v>
      </c>
      <c r="B29" s="41">
        <v>40</v>
      </c>
      <c r="C29" s="42">
        <f>'Quarter Wise Production Plan'!Q120</f>
        <v>105.0663657683838</v>
      </c>
      <c r="E29" s="41" t="str">
        <f>IF(B29&lt;=C29,"Meet Demand","Unmet Demand")</f>
        <v>Meet Demand</v>
      </c>
    </row>
    <row r="33" spans="1:5" ht="19" x14ac:dyDescent="0.25">
      <c r="B33" s="94" t="s">
        <v>96</v>
      </c>
      <c r="C33" s="94"/>
    </row>
    <row r="34" spans="1:5" ht="17" thickBot="1" x14ac:dyDescent="0.25">
      <c r="A34" s="53" t="s">
        <v>88</v>
      </c>
      <c r="B34" s="53" t="s">
        <v>89</v>
      </c>
      <c r="C34" s="53" t="s">
        <v>90</v>
      </c>
      <c r="E34" s="53" t="s">
        <v>91</v>
      </c>
    </row>
    <row r="35" spans="1:5" x14ac:dyDescent="0.2">
      <c r="A35" s="36" t="s">
        <v>6</v>
      </c>
      <c r="B35" s="41" cm="1">
        <f t="array" ref="B35:B37">Q2_2021_Demand</f>
        <v>65</v>
      </c>
      <c r="C35" s="42">
        <f>'Quarter Wise Production Plan'!Q157</f>
        <v>106.8</v>
      </c>
      <c r="E35" s="41" t="str">
        <f>IF(B35&lt;=C35,"Meet Demand","Unmet Demand")</f>
        <v>Meet Demand</v>
      </c>
    </row>
    <row r="36" spans="1:5" x14ac:dyDescent="0.2">
      <c r="A36" s="37" t="s">
        <v>7</v>
      </c>
      <c r="B36" s="41">
        <v>35</v>
      </c>
      <c r="C36" s="42">
        <f>'Quarter Wise Production Plan'!Q158</f>
        <v>27.066965115285413</v>
      </c>
      <c r="E36" s="87" t="str">
        <f>IF(B36&lt;=C36,"Meet Demand","Unmet Demand")</f>
        <v>Unmet Demand</v>
      </c>
    </row>
    <row r="37" spans="1:5" ht="16" thickBot="1" x14ac:dyDescent="0.25">
      <c r="A37" s="38" t="s">
        <v>8</v>
      </c>
      <c r="B37" s="41">
        <v>45</v>
      </c>
      <c r="C37" s="42">
        <f>'Quarter Wise Production Plan'!Q159</f>
        <v>105.0663657683838</v>
      </c>
      <c r="E37" s="41" t="str">
        <f>IF(B37&lt;=C37,"Meet Demand","Unmet Demand")</f>
        <v>Meet Demand</v>
      </c>
    </row>
  </sheetData>
  <mergeCells count="4">
    <mergeCell ref="B11:C11"/>
    <mergeCell ref="B18:C18"/>
    <mergeCell ref="B25:C25"/>
    <mergeCell ref="B33:C3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CEB55-1704-4C16-91F4-8DB459DC71CD}">
  <sheetPr>
    <tabColor theme="9" tint="0.39997558519241921"/>
  </sheetPr>
  <dimension ref="A2:F38"/>
  <sheetViews>
    <sheetView zoomScaleNormal="60" workbookViewId="0">
      <selection activeCell="D29" sqref="D29"/>
    </sheetView>
  </sheetViews>
  <sheetFormatPr baseColWidth="10" defaultColWidth="24.1640625" defaultRowHeight="14" x14ac:dyDescent="0.2"/>
  <cols>
    <col min="1" max="16384" width="24.1640625" style="6"/>
  </cols>
  <sheetData>
    <row r="2" spans="1:6" ht="18" customHeight="1" thickBot="1" x14ac:dyDescent="0.25">
      <c r="A2" s="95" t="s">
        <v>3</v>
      </c>
      <c r="B2" s="95"/>
      <c r="C2" s="95"/>
      <c r="D2" s="95"/>
      <c r="E2" s="95"/>
    </row>
    <row r="3" spans="1:6" ht="23" customHeight="1" thickBot="1" x14ac:dyDescent="0.25">
      <c r="A3" s="7" t="s">
        <v>4</v>
      </c>
      <c r="B3" s="18" t="s">
        <v>49</v>
      </c>
      <c r="C3" s="7" t="s">
        <v>5</v>
      </c>
      <c r="D3" s="7" t="s">
        <v>47</v>
      </c>
      <c r="E3" s="19" t="s">
        <v>48</v>
      </c>
    </row>
    <row r="4" spans="1:6" ht="14.5" customHeight="1" x14ac:dyDescent="0.2">
      <c r="A4" s="40"/>
      <c r="B4" s="98" t="s">
        <v>40</v>
      </c>
      <c r="C4" s="98"/>
      <c r="D4" s="98"/>
      <c r="E4" s="99"/>
    </row>
    <row r="5" spans="1:6" ht="15" x14ac:dyDescent="0.2">
      <c r="A5" s="39" t="s">
        <v>6</v>
      </c>
      <c r="B5" s="9">
        <v>15</v>
      </c>
      <c r="C5" s="9">
        <v>55</v>
      </c>
      <c r="D5" s="9">
        <v>60</v>
      </c>
      <c r="E5" s="10">
        <v>65</v>
      </c>
    </row>
    <row r="6" spans="1:6" ht="15" x14ac:dyDescent="0.2">
      <c r="A6" s="37" t="s">
        <v>7</v>
      </c>
      <c r="B6" s="9">
        <v>5</v>
      </c>
      <c r="C6" s="9">
        <v>20</v>
      </c>
      <c r="D6" s="9">
        <v>30</v>
      </c>
      <c r="E6" s="10">
        <v>35</v>
      </c>
    </row>
    <row r="7" spans="1:6" ht="16" thickBot="1" x14ac:dyDescent="0.25">
      <c r="A7" s="38" t="s">
        <v>8</v>
      </c>
      <c r="B7" s="11">
        <v>10</v>
      </c>
      <c r="C7" s="11">
        <v>35</v>
      </c>
      <c r="D7" s="11">
        <v>40</v>
      </c>
      <c r="E7" s="12">
        <v>45</v>
      </c>
    </row>
    <row r="9" spans="1:6" x14ac:dyDescent="0.2">
      <c r="A9" s="97" t="s">
        <v>38</v>
      </c>
      <c r="B9" s="97"/>
      <c r="C9" s="97"/>
    </row>
    <row r="10" spans="1:6" ht="29" customHeight="1" thickBot="1" x14ac:dyDescent="0.25">
      <c r="A10" s="13" t="s">
        <v>14</v>
      </c>
      <c r="B10" s="100" t="s">
        <v>15</v>
      </c>
      <c r="C10" s="100"/>
    </row>
    <row r="11" spans="1:6" ht="15" x14ac:dyDescent="0.2">
      <c r="A11" s="36" t="s">
        <v>6</v>
      </c>
      <c r="B11" s="101">
        <f>SUM(C17:F17)</f>
        <v>60</v>
      </c>
      <c r="C11" s="102"/>
    </row>
    <row r="12" spans="1:6" ht="15" x14ac:dyDescent="0.2">
      <c r="A12" s="37" t="s">
        <v>7</v>
      </c>
      <c r="B12" s="101">
        <f>SUM(C18:F18)</f>
        <v>63</v>
      </c>
      <c r="C12" s="102"/>
    </row>
    <row r="13" spans="1:6" ht="16" thickBot="1" x14ac:dyDescent="0.25">
      <c r="A13" s="38" t="s">
        <v>8</v>
      </c>
      <c r="B13" s="103">
        <f>SUM(C19:F19)</f>
        <v>57</v>
      </c>
      <c r="C13" s="104"/>
    </row>
    <row r="15" spans="1:6" ht="29.5" customHeight="1" thickBot="1" x14ac:dyDescent="0.25">
      <c r="A15" s="96" t="s">
        <v>39</v>
      </c>
      <c r="B15" s="96"/>
      <c r="C15" s="96"/>
      <c r="D15" s="96"/>
      <c r="E15" s="96"/>
      <c r="F15" s="96"/>
    </row>
    <row r="16" spans="1:6" ht="29" customHeight="1" thickBot="1" x14ac:dyDescent="0.25">
      <c r="A16" s="105" t="s">
        <v>13</v>
      </c>
      <c r="B16" s="106"/>
      <c r="C16" s="7" t="s">
        <v>9</v>
      </c>
      <c r="D16" s="7" t="s">
        <v>10</v>
      </c>
      <c r="E16" s="18" t="s">
        <v>11</v>
      </c>
      <c r="F16" s="19" t="s">
        <v>12</v>
      </c>
    </row>
    <row r="17" spans="1:6" x14ac:dyDescent="0.2">
      <c r="A17" s="107" t="s">
        <v>6</v>
      </c>
      <c r="B17" s="108"/>
      <c r="C17" s="33">
        <v>6</v>
      </c>
      <c r="D17" s="34">
        <v>12</v>
      </c>
      <c r="E17" s="34">
        <v>18</v>
      </c>
      <c r="F17" s="35">
        <v>24</v>
      </c>
    </row>
    <row r="18" spans="1:6" x14ac:dyDescent="0.2">
      <c r="A18" s="109" t="s">
        <v>7</v>
      </c>
      <c r="B18" s="101"/>
      <c r="C18" s="8">
        <v>9</v>
      </c>
      <c r="D18" s="9">
        <v>9</v>
      </c>
      <c r="E18" s="9">
        <v>21</v>
      </c>
      <c r="F18" s="10">
        <v>24</v>
      </c>
    </row>
    <row r="19" spans="1:6" ht="15" thickBot="1" x14ac:dyDescent="0.25">
      <c r="A19" s="110" t="s">
        <v>8</v>
      </c>
      <c r="B19" s="103"/>
      <c r="C19" s="14">
        <v>6</v>
      </c>
      <c r="D19" s="11">
        <v>9</v>
      </c>
      <c r="E19" s="11">
        <v>18</v>
      </c>
      <c r="F19" s="12">
        <v>24</v>
      </c>
    </row>
    <row r="21" spans="1:6" ht="29" customHeight="1" thickBot="1" x14ac:dyDescent="0.25">
      <c r="A21" s="96" t="s">
        <v>50</v>
      </c>
      <c r="B21" s="96"/>
      <c r="C21" s="96"/>
      <c r="D21" s="22"/>
      <c r="E21" s="22"/>
    </row>
    <row r="22" spans="1:6" ht="31" thickBot="1" x14ac:dyDescent="0.25">
      <c r="A22" s="7" t="s">
        <v>14</v>
      </c>
      <c r="B22" s="18" t="s">
        <v>31</v>
      </c>
      <c r="C22" s="7" t="s">
        <v>32</v>
      </c>
      <c r="D22" s="7" t="s">
        <v>33</v>
      </c>
      <c r="E22" s="19" t="s">
        <v>34</v>
      </c>
    </row>
    <row r="23" spans="1:6" ht="15" x14ac:dyDescent="0.2">
      <c r="A23" s="36" t="s">
        <v>6</v>
      </c>
      <c r="B23" s="9">
        <v>1</v>
      </c>
      <c r="C23" s="9">
        <v>5.7</v>
      </c>
      <c r="D23" s="9">
        <v>3.5</v>
      </c>
      <c r="E23" s="10">
        <v>2.8</v>
      </c>
    </row>
    <row r="24" spans="1:6" ht="15" x14ac:dyDescent="0.2">
      <c r="A24" s="37" t="s">
        <v>7</v>
      </c>
      <c r="B24" s="9">
        <v>2.8</v>
      </c>
      <c r="C24" s="9">
        <v>6</v>
      </c>
      <c r="D24" s="9">
        <v>3.2</v>
      </c>
      <c r="E24" s="10">
        <v>3</v>
      </c>
    </row>
    <row r="25" spans="1:6" ht="16" thickBot="1" x14ac:dyDescent="0.25">
      <c r="A25" s="38" t="s">
        <v>8</v>
      </c>
      <c r="B25" s="11">
        <v>3.4</v>
      </c>
      <c r="C25" s="11">
        <v>5.2</v>
      </c>
      <c r="D25" s="11">
        <v>2.8</v>
      </c>
      <c r="E25" s="12">
        <v>2.6</v>
      </c>
    </row>
    <row r="38" ht="29" customHeight="1" x14ac:dyDescent="0.2"/>
  </sheetData>
  <mergeCells count="13">
    <mergeCell ref="A2:E2"/>
    <mergeCell ref="A15:F15"/>
    <mergeCell ref="A21:C21"/>
    <mergeCell ref="A9:C9"/>
    <mergeCell ref="B4:E4"/>
    <mergeCell ref="B10:C10"/>
    <mergeCell ref="B11:C11"/>
    <mergeCell ref="B12:C12"/>
    <mergeCell ref="B13:C13"/>
    <mergeCell ref="A16:B16"/>
    <mergeCell ref="A17:B17"/>
    <mergeCell ref="A18:B18"/>
    <mergeCell ref="A19:B19"/>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A57B2-112E-4389-A7A5-F7EC11C89236}">
  <sheetPr>
    <tabColor theme="9" tint="0.39997558519241921"/>
  </sheetPr>
  <dimension ref="B2:H36"/>
  <sheetViews>
    <sheetView showGridLines="0" zoomScale="131" zoomScaleNormal="120" workbookViewId="0">
      <selection activeCell="O39" sqref="O39"/>
    </sheetView>
  </sheetViews>
  <sheetFormatPr baseColWidth="10" defaultColWidth="16.6640625" defaultRowHeight="14" x14ac:dyDescent="0.2"/>
  <cols>
    <col min="1" max="1" width="3.5" style="6" customWidth="1"/>
    <col min="2" max="2" width="21.5" style="6" customWidth="1"/>
    <col min="3" max="5" width="15.5" style="6" customWidth="1"/>
    <col min="6" max="6" width="21.33203125" style="6" customWidth="1"/>
    <col min="7" max="7" width="15.5" style="6" customWidth="1"/>
    <col min="8" max="8" width="36.5" style="6" customWidth="1"/>
    <col min="9" max="16384" width="16.6640625" style="6"/>
  </cols>
  <sheetData>
    <row r="2" spans="2:8" ht="14.5" customHeight="1" x14ac:dyDescent="0.2">
      <c r="B2" s="112" t="s">
        <v>45</v>
      </c>
      <c r="C2" s="112"/>
      <c r="D2" s="112"/>
      <c r="E2" s="112"/>
    </row>
    <row r="3" spans="2:8" x14ac:dyDescent="0.2">
      <c r="B3" s="20"/>
      <c r="E3" s="15"/>
    </row>
    <row r="4" spans="2:8" x14ac:dyDescent="0.2">
      <c r="B4" s="20"/>
      <c r="E4" s="15"/>
    </row>
    <row r="5" spans="2:8" ht="60" x14ac:dyDescent="0.2">
      <c r="B5" s="20"/>
      <c r="E5" s="15"/>
      <c r="H5" s="6" t="s">
        <v>56</v>
      </c>
    </row>
    <row r="6" spans="2:8" x14ac:dyDescent="0.2">
      <c r="B6" s="20"/>
      <c r="E6" s="15"/>
    </row>
    <row r="7" spans="2:8" ht="30" x14ac:dyDescent="0.2">
      <c r="B7" s="20"/>
      <c r="E7" s="15"/>
      <c r="H7" s="6" t="s">
        <v>57</v>
      </c>
    </row>
    <row r="8" spans="2:8" ht="29" customHeight="1" x14ac:dyDescent="0.2">
      <c r="B8" s="20"/>
      <c r="E8" s="15"/>
    </row>
    <row r="9" spans="2:8" ht="30" x14ac:dyDescent="0.2">
      <c r="B9" s="20"/>
      <c r="E9" s="15"/>
      <c r="H9" s="6" t="s">
        <v>55</v>
      </c>
    </row>
    <row r="10" spans="2:8" x14ac:dyDescent="0.2">
      <c r="B10" s="20"/>
      <c r="E10" s="15"/>
    </row>
    <row r="11" spans="2:8" x14ac:dyDescent="0.2">
      <c r="B11" s="20"/>
      <c r="E11" s="15"/>
    </row>
    <row r="12" spans="2:8" x14ac:dyDescent="0.2">
      <c r="B12" s="20"/>
      <c r="E12" s="15"/>
    </row>
    <row r="13" spans="2:8" ht="29.5" customHeight="1" x14ac:dyDescent="0.2">
      <c r="B13" s="20"/>
      <c r="E13" s="15"/>
    </row>
    <row r="14" spans="2:8" ht="29" customHeight="1" x14ac:dyDescent="0.2">
      <c r="B14" s="20"/>
      <c r="E14" s="15"/>
    </row>
    <row r="15" spans="2:8" ht="15" thickBot="1" x14ac:dyDescent="0.25">
      <c r="B15" s="21"/>
      <c r="C15" s="16"/>
      <c r="D15" s="16"/>
      <c r="E15" s="17"/>
    </row>
    <row r="19" spans="2:6" ht="29" customHeight="1" thickBot="1" x14ac:dyDescent="0.25">
      <c r="B19" s="111" t="s">
        <v>46</v>
      </c>
      <c r="C19" s="111"/>
      <c r="D19" s="111"/>
      <c r="E19" s="111"/>
      <c r="F19" s="22"/>
    </row>
    <row r="20" spans="2:6" ht="28" x14ac:dyDescent="0.2">
      <c r="B20" s="29" t="s">
        <v>16</v>
      </c>
      <c r="C20" s="30" t="s">
        <v>35</v>
      </c>
      <c r="D20" s="29" t="s">
        <v>36</v>
      </c>
      <c r="E20" s="31" t="s">
        <v>37</v>
      </c>
    </row>
    <row r="21" spans="2:6" x14ac:dyDescent="0.2">
      <c r="B21" s="24" t="s">
        <v>17</v>
      </c>
      <c r="C21" s="23">
        <v>115</v>
      </c>
      <c r="D21" s="23">
        <v>10</v>
      </c>
      <c r="E21" s="25">
        <v>15</v>
      </c>
    </row>
    <row r="22" spans="2:6" x14ac:dyDescent="0.2">
      <c r="B22" s="24" t="s">
        <v>18</v>
      </c>
      <c r="C22" s="23">
        <v>115</v>
      </c>
      <c r="D22" s="23">
        <v>10</v>
      </c>
      <c r="E22" s="25">
        <v>20</v>
      </c>
    </row>
    <row r="23" spans="2:6" x14ac:dyDescent="0.2">
      <c r="B23" s="24" t="s">
        <v>19</v>
      </c>
      <c r="C23" s="23">
        <v>115</v>
      </c>
      <c r="D23" s="23">
        <v>10</v>
      </c>
      <c r="E23" s="25">
        <v>15</v>
      </c>
    </row>
    <row r="24" spans="2:6" x14ac:dyDescent="0.2">
      <c r="B24" s="24" t="s">
        <v>20</v>
      </c>
      <c r="C24" s="23">
        <v>115</v>
      </c>
      <c r="D24" s="23">
        <v>10</v>
      </c>
      <c r="E24" s="25">
        <v>25</v>
      </c>
    </row>
    <row r="25" spans="2:6" x14ac:dyDescent="0.2">
      <c r="B25" s="24" t="s">
        <v>21</v>
      </c>
      <c r="C25" s="23">
        <v>115</v>
      </c>
      <c r="D25" s="23">
        <v>10</v>
      </c>
      <c r="E25" s="25">
        <v>15</v>
      </c>
    </row>
    <row r="26" spans="2:6" x14ac:dyDescent="0.2">
      <c r="B26" s="24" t="s">
        <v>22</v>
      </c>
      <c r="C26" s="23">
        <v>115</v>
      </c>
      <c r="D26" s="23">
        <v>10</v>
      </c>
      <c r="E26" s="25">
        <v>20</v>
      </c>
    </row>
    <row r="27" spans="2:6" x14ac:dyDescent="0.2">
      <c r="B27" s="24" t="s">
        <v>23</v>
      </c>
      <c r="C27" s="23">
        <v>115</v>
      </c>
      <c r="D27" s="23">
        <v>10</v>
      </c>
      <c r="E27" s="25">
        <v>20</v>
      </c>
    </row>
    <row r="28" spans="2:6" x14ac:dyDescent="0.2">
      <c r="B28" s="24" t="s">
        <v>24</v>
      </c>
      <c r="C28" s="23">
        <v>115</v>
      </c>
      <c r="D28" s="23">
        <v>10</v>
      </c>
      <c r="E28" s="25">
        <v>15</v>
      </c>
    </row>
    <row r="29" spans="2:6" x14ac:dyDescent="0.2">
      <c r="B29" s="24" t="s">
        <v>25</v>
      </c>
      <c r="C29" s="23">
        <v>115</v>
      </c>
      <c r="D29" s="23">
        <v>10</v>
      </c>
      <c r="E29" s="25">
        <v>20</v>
      </c>
    </row>
    <row r="30" spans="2:6" x14ac:dyDescent="0.2">
      <c r="B30" s="24" t="s">
        <v>26</v>
      </c>
      <c r="C30" s="23">
        <v>115</v>
      </c>
      <c r="D30" s="23">
        <v>10</v>
      </c>
      <c r="E30" s="25">
        <v>20</v>
      </c>
    </row>
    <row r="31" spans="2:6" x14ac:dyDescent="0.2">
      <c r="B31" s="24" t="s">
        <v>27</v>
      </c>
      <c r="C31" s="23">
        <v>115</v>
      </c>
      <c r="D31" s="23">
        <v>10</v>
      </c>
      <c r="E31" s="25">
        <v>25</v>
      </c>
    </row>
    <row r="32" spans="2:6" x14ac:dyDescent="0.2">
      <c r="B32" s="24" t="s">
        <v>28</v>
      </c>
      <c r="C32" s="23">
        <v>115</v>
      </c>
      <c r="D32" s="23">
        <v>10</v>
      </c>
      <c r="E32" s="25">
        <v>15</v>
      </c>
    </row>
    <row r="33" spans="2:5" x14ac:dyDescent="0.2">
      <c r="B33" s="24" t="s">
        <v>29</v>
      </c>
      <c r="C33" s="23">
        <v>115</v>
      </c>
      <c r="D33" s="23">
        <v>10</v>
      </c>
      <c r="E33" s="25">
        <v>20</v>
      </c>
    </row>
    <row r="34" spans="2:5" ht="15" thickBot="1" x14ac:dyDescent="0.25">
      <c r="B34" s="26" t="s">
        <v>30</v>
      </c>
      <c r="C34" s="27">
        <v>115</v>
      </c>
      <c r="D34" s="27">
        <v>10</v>
      </c>
      <c r="E34" s="28">
        <v>20</v>
      </c>
    </row>
    <row r="36" spans="2:5" ht="29" customHeight="1" x14ac:dyDescent="0.2"/>
  </sheetData>
  <mergeCells count="2">
    <mergeCell ref="B19:E19"/>
    <mergeCell ref="B2:E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F5A49-0473-D646-B65D-9E0C1BE11EEF}">
  <sheetPr>
    <tabColor theme="9" tint="0.39997558519241921"/>
  </sheetPr>
  <dimension ref="A1:G29"/>
  <sheetViews>
    <sheetView workbookViewId="0">
      <selection activeCell="H31" sqref="H31"/>
    </sheetView>
  </sheetViews>
  <sheetFormatPr baseColWidth="10" defaultRowHeight="15" x14ac:dyDescent="0.2"/>
  <cols>
    <col min="1" max="1" width="20.1640625" customWidth="1"/>
    <col min="2" max="2" width="20.5" customWidth="1"/>
    <col min="3" max="3" width="14.83203125" customWidth="1"/>
    <col min="6" max="6" width="20.1640625" customWidth="1"/>
    <col min="7" max="7" width="17.83203125" customWidth="1"/>
  </cols>
  <sheetData>
    <row r="1" spans="1:7" x14ac:dyDescent="0.2">
      <c r="B1" s="45"/>
      <c r="C1" s="45"/>
      <c r="D1" s="45"/>
    </row>
    <row r="3" spans="1:7" x14ac:dyDescent="0.2">
      <c r="A3" s="43" t="s">
        <v>61</v>
      </c>
    </row>
    <row r="5" spans="1:7" ht="16" thickBot="1" x14ac:dyDescent="0.25">
      <c r="A5" s="63" t="s">
        <v>14</v>
      </c>
      <c r="B5" s="113" t="s">
        <v>6</v>
      </c>
      <c r="C5" s="115" t="s">
        <v>7</v>
      </c>
      <c r="D5" s="117" t="s">
        <v>8</v>
      </c>
      <c r="F5" s="119" t="s">
        <v>59</v>
      </c>
      <c r="G5" s="119" t="s">
        <v>58</v>
      </c>
    </row>
    <row r="6" spans="1:7" ht="16" thickBot="1" x14ac:dyDescent="0.25">
      <c r="A6" s="29" t="s">
        <v>16</v>
      </c>
      <c r="B6" s="114"/>
      <c r="C6" s="116"/>
      <c r="D6" s="118"/>
      <c r="F6" s="120"/>
      <c r="G6" s="120"/>
    </row>
    <row r="7" spans="1:7" x14ac:dyDescent="0.2">
      <c r="A7" s="64" t="s">
        <v>17</v>
      </c>
      <c r="B7">
        <v>0</v>
      </c>
      <c r="C7">
        <v>0</v>
      </c>
      <c r="D7">
        <v>1</v>
      </c>
      <c r="F7">
        <f>('Data Exhibit-4'!C21+'Data Exhibit-4'!D21+'Data Exhibit-4'!E21)</f>
        <v>140</v>
      </c>
      <c r="G7">
        <f>(365-F7)*24</f>
        <v>5400</v>
      </c>
    </row>
    <row r="8" spans="1:7" x14ac:dyDescent="0.2">
      <c r="A8" s="65" t="s">
        <v>18</v>
      </c>
      <c r="B8">
        <v>1</v>
      </c>
      <c r="C8">
        <v>1</v>
      </c>
      <c r="D8">
        <v>0</v>
      </c>
      <c r="F8">
        <f>('Data Exhibit-4'!C22+'Data Exhibit-4'!D22+'Data Exhibit-4'!E22)</f>
        <v>145</v>
      </c>
      <c r="G8">
        <f t="shared" ref="G8:G20" si="0">(365-F8)*24</f>
        <v>5280</v>
      </c>
    </row>
    <row r="9" spans="1:7" x14ac:dyDescent="0.2">
      <c r="A9" s="65" t="s">
        <v>19</v>
      </c>
      <c r="B9">
        <v>1</v>
      </c>
      <c r="C9">
        <v>0</v>
      </c>
      <c r="D9">
        <v>0</v>
      </c>
      <c r="F9">
        <f>('Data Exhibit-4'!C23+'Data Exhibit-4'!D23+'Data Exhibit-4'!E23)</f>
        <v>140</v>
      </c>
      <c r="G9">
        <f t="shared" si="0"/>
        <v>5400</v>
      </c>
    </row>
    <row r="10" spans="1:7" x14ac:dyDescent="0.2">
      <c r="A10" s="65" t="s">
        <v>20</v>
      </c>
      <c r="B10">
        <v>0</v>
      </c>
      <c r="C10">
        <v>1</v>
      </c>
      <c r="D10">
        <v>1</v>
      </c>
      <c r="F10">
        <f>('Data Exhibit-4'!C24+'Data Exhibit-4'!D24+'Data Exhibit-4'!E24)</f>
        <v>150</v>
      </c>
      <c r="G10">
        <f t="shared" si="0"/>
        <v>5160</v>
      </c>
    </row>
    <row r="11" spans="1:7" x14ac:dyDescent="0.2">
      <c r="A11" s="65" t="s">
        <v>21</v>
      </c>
      <c r="B11">
        <v>0</v>
      </c>
      <c r="C11">
        <v>0</v>
      </c>
      <c r="D11">
        <v>1</v>
      </c>
      <c r="F11">
        <f>('Data Exhibit-4'!C25+'Data Exhibit-4'!D25+'Data Exhibit-4'!E25)</f>
        <v>140</v>
      </c>
      <c r="G11">
        <f t="shared" si="0"/>
        <v>5400</v>
      </c>
    </row>
    <row r="12" spans="1:7" x14ac:dyDescent="0.2">
      <c r="A12" s="65" t="s">
        <v>22</v>
      </c>
      <c r="B12">
        <v>1</v>
      </c>
      <c r="C12">
        <v>1</v>
      </c>
      <c r="D12">
        <v>0</v>
      </c>
      <c r="F12">
        <f>('Data Exhibit-4'!C26+'Data Exhibit-4'!D26+'Data Exhibit-4'!E26)</f>
        <v>145</v>
      </c>
      <c r="G12">
        <f t="shared" si="0"/>
        <v>5280</v>
      </c>
    </row>
    <row r="13" spans="1:7" x14ac:dyDescent="0.2">
      <c r="A13" s="65" t="s">
        <v>23</v>
      </c>
      <c r="B13">
        <v>0</v>
      </c>
      <c r="C13">
        <v>0</v>
      </c>
      <c r="D13">
        <v>1</v>
      </c>
      <c r="F13">
        <f>('Data Exhibit-4'!C27+'Data Exhibit-4'!D27+'Data Exhibit-4'!E27)</f>
        <v>145</v>
      </c>
      <c r="G13">
        <f t="shared" si="0"/>
        <v>5280</v>
      </c>
    </row>
    <row r="14" spans="1:7" x14ac:dyDescent="0.2">
      <c r="A14" s="65" t="s">
        <v>24</v>
      </c>
      <c r="B14">
        <v>1</v>
      </c>
      <c r="C14">
        <v>1</v>
      </c>
      <c r="D14">
        <v>0</v>
      </c>
      <c r="F14">
        <f>('Data Exhibit-4'!C28+'Data Exhibit-4'!D28+'Data Exhibit-4'!E28)</f>
        <v>140</v>
      </c>
      <c r="G14">
        <f t="shared" si="0"/>
        <v>5400</v>
      </c>
    </row>
    <row r="15" spans="1:7" x14ac:dyDescent="0.2">
      <c r="A15" s="65" t="s">
        <v>25</v>
      </c>
      <c r="B15">
        <v>0</v>
      </c>
      <c r="C15">
        <v>1</v>
      </c>
      <c r="D15">
        <v>0</v>
      </c>
      <c r="F15">
        <f>('Data Exhibit-4'!C29+'Data Exhibit-4'!D29+'Data Exhibit-4'!E29)</f>
        <v>145</v>
      </c>
      <c r="G15">
        <f t="shared" si="0"/>
        <v>5280</v>
      </c>
    </row>
    <row r="16" spans="1:7" x14ac:dyDescent="0.2">
      <c r="A16" s="65" t="s">
        <v>26</v>
      </c>
      <c r="B16">
        <v>0</v>
      </c>
      <c r="C16">
        <v>1</v>
      </c>
      <c r="D16">
        <v>1</v>
      </c>
      <c r="F16">
        <f>('Data Exhibit-4'!C30+'Data Exhibit-4'!D30+'Data Exhibit-4'!E30)</f>
        <v>145</v>
      </c>
      <c r="G16">
        <f t="shared" si="0"/>
        <v>5280</v>
      </c>
    </row>
    <row r="17" spans="1:7" x14ac:dyDescent="0.2">
      <c r="A17" s="65" t="s">
        <v>27</v>
      </c>
      <c r="B17">
        <v>0</v>
      </c>
      <c r="C17">
        <v>0</v>
      </c>
      <c r="D17">
        <v>1</v>
      </c>
      <c r="F17">
        <f>('Data Exhibit-4'!C31+'Data Exhibit-4'!D31+'Data Exhibit-4'!E31)</f>
        <v>150</v>
      </c>
      <c r="G17">
        <f t="shared" si="0"/>
        <v>5160</v>
      </c>
    </row>
    <row r="18" spans="1:7" x14ac:dyDescent="0.2">
      <c r="A18" s="65" t="s">
        <v>28</v>
      </c>
      <c r="B18">
        <v>0</v>
      </c>
      <c r="C18">
        <v>0</v>
      </c>
      <c r="D18">
        <v>1</v>
      </c>
      <c r="F18">
        <f>('Data Exhibit-4'!C32+'Data Exhibit-4'!D32+'Data Exhibit-4'!E32)</f>
        <v>140</v>
      </c>
      <c r="G18">
        <f t="shared" si="0"/>
        <v>5400</v>
      </c>
    </row>
    <row r="19" spans="1:7" x14ac:dyDescent="0.2">
      <c r="A19" s="65" t="s">
        <v>29</v>
      </c>
      <c r="B19">
        <v>1</v>
      </c>
      <c r="C19">
        <v>0</v>
      </c>
      <c r="D19">
        <v>0</v>
      </c>
      <c r="F19">
        <f>('Data Exhibit-4'!C33+'Data Exhibit-4'!D33+'Data Exhibit-4'!E33)</f>
        <v>145</v>
      </c>
      <c r="G19">
        <f t="shared" si="0"/>
        <v>5280</v>
      </c>
    </row>
    <row r="20" spans="1:7" ht="16" thickBot="1" x14ac:dyDescent="0.25">
      <c r="A20" s="66" t="s">
        <v>30</v>
      </c>
      <c r="B20">
        <v>1</v>
      </c>
      <c r="C20">
        <v>1</v>
      </c>
      <c r="D20">
        <v>0</v>
      </c>
      <c r="F20">
        <f>('Data Exhibit-4'!C34+'Data Exhibit-4'!D34+'Data Exhibit-4'!E34)</f>
        <v>145</v>
      </c>
      <c r="G20">
        <f t="shared" si="0"/>
        <v>5280</v>
      </c>
    </row>
    <row r="24" spans="1:7" ht="16" thickBot="1" x14ac:dyDescent="0.25">
      <c r="A24" s="43" t="s">
        <v>74</v>
      </c>
    </row>
    <row r="25" spans="1:7" ht="16" thickBot="1" x14ac:dyDescent="0.25">
      <c r="B25" s="29" t="s">
        <v>76</v>
      </c>
    </row>
    <row r="26" spans="1:7" x14ac:dyDescent="0.2">
      <c r="A26" s="67" t="s">
        <v>9</v>
      </c>
      <c r="B26">
        <f>G7+G8</f>
        <v>10680</v>
      </c>
    </row>
    <row r="27" spans="1:7" x14ac:dyDescent="0.2">
      <c r="A27" s="68" t="s">
        <v>75</v>
      </c>
      <c r="B27">
        <f>G9+G10</f>
        <v>10560</v>
      </c>
    </row>
    <row r="28" spans="1:7" x14ac:dyDescent="0.2">
      <c r="A28" s="68" t="s">
        <v>11</v>
      </c>
      <c r="B28">
        <f>SUM(G11:G14)</f>
        <v>21360</v>
      </c>
    </row>
    <row r="29" spans="1:7" ht="16" thickBot="1" x14ac:dyDescent="0.25">
      <c r="A29" s="69" t="s">
        <v>12</v>
      </c>
      <c r="B29">
        <f>SUM(G15:G20)</f>
        <v>31680</v>
      </c>
    </row>
  </sheetData>
  <mergeCells count="5">
    <mergeCell ref="B5:B6"/>
    <mergeCell ref="C5:C6"/>
    <mergeCell ref="D5:D6"/>
    <mergeCell ref="F5:F6"/>
    <mergeCell ref="G5:G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FE556-10AB-204C-A09D-5696B4BABA11}">
  <dimension ref="A1:W43"/>
  <sheetViews>
    <sheetView topLeftCell="D7" zoomScale="91" workbookViewId="0">
      <selection activeCell="H25" sqref="H25"/>
    </sheetView>
  </sheetViews>
  <sheetFormatPr baseColWidth="10" defaultRowHeight="15" x14ac:dyDescent="0.2"/>
  <cols>
    <col min="1" max="1" width="22.1640625" customWidth="1"/>
    <col min="8" max="8" width="18.83203125" customWidth="1"/>
    <col min="9" max="9" width="13.33203125" customWidth="1"/>
    <col min="12" max="12" width="16.83203125" customWidth="1"/>
    <col min="14" max="14" width="15.5" customWidth="1"/>
    <col min="16" max="16" width="19" customWidth="1"/>
    <col min="17" max="17" width="22.33203125" customWidth="1"/>
    <col min="18" max="18" width="21.5" customWidth="1"/>
    <col min="19" max="19" width="19" customWidth="1"/>
  </cols>
  <sheetData>
    <row r="1" spans="1:23" ht="16" customHeight="1" x14ac:dyDescent="0.2">
      <c r="A1" s="41"/>
      <c r="B1" s="41"/>
      <c r="C1" s="41"/>
      <c r="D1" s="41"/>
      <c r="E1" s="41"/>
      <c r="F1" s="41"/>
      <c r="G1" s="41"/>
      <c r="H1" s="41"/>
      <c r="I1" s="41"/>
      <c r="J1" s="41"/>
      <c r="K1" s="41"/>
      <c r="L1" s="41"/>
      <c r="M1" s="41"/>
      <c r="N1" s="41"/>
      <c r="O1" s="41"/>
      <c r="P1" s="41"/>
      <c r="Q1" s="41"/>
      <c r="R1" s="41"/>
      <c r="S1" s="41"/>
      <c r="T1" s="41"/>
      <c r="U1" s="41"/>
      <c r="V1" s="41"/>
      <c r="W1" s="41"/>
    </row>
    <row r="2" spans="1:23" ht="45" customHeight="1" x14ac:dyDescent="0.2">
      <c r="A2" s="41"/>
      <c r="B2" s="121" t="s">
        <v>60</v>
      </c>
      <c r="C2" s="121"/>
      <c r="D2" s="121"/>
      <c r="E2" s="41"/>
      <c r="F2" s="121" t="s">
        <v>61</v>
      </c>
      <c r="G2" s="121"/>
      <c r="H2" s="121"/>
      <c r="I2" s="41"/>
      <c r="J2" s="121" t="s">
        <v>62</v>
      </c>
      <c r="K2" s="121"/>
      <c r="L2" s="121"/>
      <c r="M2" s="41"/>
      <c r="N2" s="49" t="s">
        <v>66</v>
      </c>
      <c r="O2" s="41"/>
      <c r="P2" s="49" t="s">
        <v>63</v>
      </c>
      <c r="Q2" s="41"/>
      <c r="R2" s="49" t="s">
        <v>81</v>
      </c>
      <c r="S2" s="41"/>
      <c r="T2" s="41"/>
      <c r="U2" s="41"/>
      <c r="V2" s="41"/>
      <c r="W2" s="41"/>
    </row>
    <row r="3" spans="1:23" ht="16" thickBot="1" x14ac:dyDescent="0.25">
      <c r="A3" s="41"/>
      <c r="B3" s="58" t="s">
        <v>6</v>
      </c>
      <c r="C3" s="59" t="s">
        <v>7</v>
      </c>
      <c r="D3" s="59" t="s">
        <v>8</v>
      </c>
      <c r="E3" s="41"/>
      <c r="F3" s="58" t="s">
        <v>6</v>
      </c>
      <c r="G3" s="59" t="s">
        <v>7</v>
      </c>
      <c r="H3" s="59" t="s">
        <v>8</v>
      </c>
      <c r="I3" s="41"/>
      <c r="J3" s="58" t="s">
        <v>6</v>
      </c>
      <c r="K3" s="59" t="s">
        <v>7</v>
      </c>
      <c r="L3" s="59" t="s">
        <v>8</v>
      </c>
      <c r="M3" s="41"/>
      <c r="N3" s="41"/>
      <c r="O3" s="41"/>
      <c r="P3" s="41"/>
      <c r="Q3" s="41"/>
      <c r="R3" s="41"/>
      <c r="S3" s="41"/>
      <c r="T3" s="41"/>
      <c r="U3" s="41"/>
      <c r="V3" s="41"/>
      <c r="W3" s="41"/>
    </row>
    <row r="4" spans="1:23" ht="16" thickBot="1" x14ac:dyDescent="0.25">
      <c r="A4" s="29" t="s">
        <v>16</v>
      </c>
      <c r="B4" s="41"/>
      <c r="C4" s="41"/>
      <c r="D4" s="41"/>
      <c r="E4" s="41"/>
      <c r="F4" s="41"/>
      <c r="G4" s="41"/>
      <c r="H4" s="41"/>
      <c r="I4" s="41"/>
      <c r="J4" s="41"/>
      <c r="K4" s="41"/>
      <c r="L4" s="41"/>
      <c r="M4" s="41"/>
      <c r="N4" s="41"/>
      <c r="O4" s="41"/>
      <c r="P4" s="41"/>
      <c r="Q4" s="41"/>
      <c r="R4" s="41"/>
      <c r="S4" s="41"/>
      <c r="T4" s="41"/>
      <c r="U4" s="41"/>
      <c r="V4" s="41"/>
      <c r="W4" s="41"/>
    </row>
    <row r="5" spans="1:23" x14ac:dyDescent="0.2">
      <c r="A5" s="64" t="s">
        <v>17</v>
      </c>
      <c r="B5" s="41">
        <f>'Data Exhibit-3'!C17</f>
        <v>6</v>
      </c>
      <c r="C5" s="41">
        <f>'Data Exhibit-3'!C18</f>
        <v>9</v>
      </c>
      <c r="D5" s="41">
        <f>'Data Exhibit-3'!C19</f>
        <v>6</v>
      </c>
      <c r="E5" s="41"/>
      <c r="F5" s="41" cm="1">
        <f t="array" ref="F5:H18">Process</f>
        <v>0</v>
      </c>
      <c r="G5" s="41">
        <v>0</v>
      </c>
      <c r="H5" s="41">
        <v>1</v>
      </c>
      <c r="I5" s="41"/>
      <c r="J5" s="46">
        <v>0</v>
      </c>
      <c r="K5" s="46">
        <v>0</v>
      </c>
      <c r="L5" s="46">
        <v>516.61538461538464</v>
      </c>
      <c r="M5" s="42"/>
      <c r="N5" s="42">
        <f>SUMPRODUCT(B5:D5,F5:H5,J5:L5)</f>
        <v>3099.6923076923076</v>
      </c>
      <c r="O5" s="41" t="s">
        <v>67</v>
      </c>
      <c r="P5" s="41">
        <f>'Available Capacity&amp; Plan'!G7</f>
        <v>5400</v>
      </c>
      <c r="Q5" s="41"/>
      <c r="R5" s="50">
        <f>(N5)/P5</f>
        <v>0.574017094017094</v>
      </c>
      <c r="S5" s="41"/>
      <c r="T5" s="41"/>
      <c r="U5" s="41"/>
      <c r="V5" s="41"/>
      <c r="W5" s="41"/>
    </row>
    <row r="6" spans="1:23" x14ac:dyDescent="0.2">
      <c r="A6" s="65" t="s">
        <v>18</v>
      </c>
      <c r="B6" s="41">
        <f>'Data Exhibit-3'!C17</f>
        <v>6</v>
      </c>
      <c r="C6" s="41">
        <f>'Data Exhibit-3'!C18</f>
        <v>9</v>
      </c>
      <c r="D6" s="41">
        <f>'Data Exhibit-3'!C19</f>
        <v>6</v>
      </c>
      <c r="E6" s="41"/>
      <c r="F6" s="41">
        <v>1</v>
      </c>
      <c r="G6" s="41">
        <v>1</v>
      </c>
      <c r="H6" s="41">
        <v>0</v>
      </c>
      <c r="I6" s="41"/>
      <c r="J6" s="46">
        <v>496.95494449177068</v>
      </c>
      <c r="K6" s="46">
        <v>255.36337033881955</v>
      </c>
      <c r="L6" s="46">
        <v>0</v>
      </c>
      <c r="M6" s="42"/>
      <c r="N6" s="42">
        <f t="shared" ref="N6:N18" si="0">SUMPRODUCT(B6:D6,F6:H6,J6:L6)</f>
        <v>5280</v>
      </c>
      <c r="O6" s="41" t="s">
        <v>67</v>
      </c>
      <c r="P6" s="41">
        <f>'Available Capacity&amp; Plan'!G8</f>
        <v>5280</v>
      </c>
      <c r="Q6" s="41"/>
      <c r="R6" s="50">
        <f t="shared" ref="R6:R18" si="1">(N6)/P6</f>
        <v>1</v>
      </c>
      <c r="S6" s="41"/>
      <c r="T6" s="41"/>
      <c r="U6" s="41"/>
      <c r="V6" s="41"/>
      <c r="W6" s="41"/>
    </row>
    <row r="7" spans="1:23" x14ac:dyDescent="0.2">
      <c r="A7" s="65" t="s">
        <v>19</v>
      </c>
      <c r="B7" s="41">
        <f>'Data Exhibit-3'!D17</f>
        <v>12</v>
      </c>
      <c r="C7" s="41">
        <f>'Data Exhibit-3'!D18</f>
        <v>9</v>
      </c>
      <c r="D7" s="41">
        <f>'Data Exhibit-3'!D19</f>
        <v>9</v>
      </c>
      <c r="E7" s="41"/>
      <c r="F7" s="41">
        <v>1</v>
      </c>
      <c r="G7" s="41">
        <v>0</v>
      </c>
      <c r="H7" s="41">
        <v>0</v>
      </c>
      <c r="I7" s="41"/>
      <c r="J7" s="46">
        <v>450</v>
      </c>
      <c r="K7" s="46">
        <v>0</v>
      </c>
      <c r="L7" s="46">
        <v>0</v>
      </c>
      <c r="M7" s="42"/>
      <c r="N7" s="42">
        <f t="shared" si="0"/>
        <v>5400</v>
      </c>
      <c r="O7" s="41" t="s">
        <v>67</v>
      </c>
      <c r="P7" s="41">
        <f>'Available Capacity&amp; Plan'!G9</f>
        <v>5400</v>
      </c>
      <c r="Q7" s="41"/>
      <c r="R7" s="50">
        <f t="shared" si="1"/>
        <v>1</v>
      </c>
      <c r="S7" s="41"/>
      <c r="T7" s="41"/>
      <c r="U7" s="41"/>
      <c r="V7" s="41"/>
      <c r="W7" s="41"/>
    </row>
    <row r="8" spans="1:23" x14ac:dyDescent="0.2">
      <c r="A8" s="65" t="s">
        <v>20</v>
      </c>
      <c r="B8" s="41">
        <f>'Data Exhibit-3'!D17</f>
        <v>12</v>
      </c>
      <c r="C8" s="41">
        <f>'Data Exhibit-3'!D18</f>
        <v>9</v>
      </c>
      <c r="D8" s="41">
        <f>'Data Exhibit-3'!D19</f>
        <v>9</v>
      </c>
      <c r="E8" s="41"/>
      <c r="F8" s="41">
        <v>0</v>
      </c>
      <c r="G8" s="41">
        <v>1</v>
      </c>
      <c r="H8" s="41">
        <v>1</v>
      </c>
      <c r="I8" s="41"/>
      <c r="J8" s="46">
        <v>0</v>
      </c>
      <c r="K8" s="46">
        <v>131.45077901150651</v>
      </c>
      <c r="L8" s="46">
        <v>441.88255432182666</v>
      </c>
      <c r="M8" s="42"/>
      <c r="N8" s="42">
        <f t="shared" si="0"/>
        <v>5159.9999999999982</v>
      </c>
      <c r="O8" s="41" t="s">
        <v>67</v>
      </c>
      <c r="P8" s="41">
        <f>'Available Capacity&amp; Plan'!G10</f>
        <v>5160</v>
      </c>
      <c r="Q8" s="41"/>
      <c r="R8" s="50">
        <f t="shared" si="1"/>
        <v>0.99999999999999967</v>
      </c>
      <c r="S8" s="41"/>
      <c r="T8" s="41"/>
      <c r="U8" s="41"/>
      <c r="V8" s="41"/>
      <c r="W8" s="41"/>
    </row>
    <row r="9" spans="1:23" x14ac:dyDescent="0.2">
      <c r="A9" s="65" t="s">
        <v>21</v>
      </c>
      <c r="B9" s="41">
        <f>'Data Exhibit-3'!E17</f>
        <v>18</v>
      </c>
      <c r="C9" s="41">
        <f>'Data Exhibit-3'!E18</f>
        <v>21</v>
      </c>
      <c r="D9" s="41">
        <f>'Data Exhibit-3'!E19</f>
        <v>18</v>
      </c>
      <c r="E9" s="41"/>
      <c r="F9" s="41">
        <v>0</v>
      </c>
      <c r="G9" s="41">
        <v>0</v>
      </c>
      <c r="H9" s="41">
        <v>1</v>
      </c>
      <c r="I9" s="41"/>
      <c r="J9" s="46">
        <v>0</v>
      </c>
      <c r="K9" s="46">
        <v>0</v>
      </c>
      <c r="L9" s="46">
        <v>241.96703672153001</v>
      </c>
      <c r="M9" s="42"/>
      <c r="N9" s="42">
        <f t="shared" si="0"/>
        <v>4355.4066609875399</v>
      </c>
      <c r="O9" s="41" t="s">
        <v>67</v>
      </c>
      <c r="P9" s="41">
        <f>'Available Capacity&amp; Plan'!G11</f>
        <v>5400</v>
      </c>
      <c r="Q9" s="41"/>
      <c r="R9" s="50">
        <f t="shared" si="1"/>
        <v>0.80655678907176664</v>
      </c>
      <c r="S9" s="41"/>
      <c r="T9" s="41"/>
      <c r="U9" s="41"/>
      <c r="V9" s="41"/>
      <c r="W9" s="41"/>
    </row>
    <row r="10" spans="1:23" x14ac:dyDescent="0.2">
      <c r="A10" s="65" t="s">
        <v>22</v>
      </c>
      <c r="B10" s="41">
        <f>'Data Exhibit-3'!E17</f>
        <v>18</v>
      </c>
      <c r="C10" s="41">
        <f>'Data Exhibit-3'!E18</f>
        <v>21</v>
      </c>
      <c r="D10" s="47">
        <f>'Data Exhibit-3'!E19</f>
        <v>18</v>
      </c>
      <c r="E10" s="41"/>
      <c r="F10" s="41">
        <v>1</v>
      </c>
      <c r="G10" s="41">
        <v>1</v>
      </c>
      <c r="H10" s="41">
        <v>0</v>
      </c>
      <c r="I10" s="41"/>
      <c r="J10" s="46">
        <v>293.33333333333348</v>
      </c>
      <c r="K10" s="46">
        <v>0</v>
      </c>
      <c r="L10" s="46">
        <v>0</v>
      </c>
      <c r="M10" s="42"/>
      <c r="N10" s="42">
        <f t="shared" si="0"/>
        <v>5280.0000000000027</v>
      </c>
      <c r="O10" s="41" t="s">
        <v>67</v>
      </c>
      <c r="P10" s="41">
        <f>'Available Capacity&amp; Plan'!G12</f>
        <v>5280</v>
      </c>
      <c r="Q10" s="41"/>
      <c r="R10" s="50">
        <f t="shared" si="1"/>
        <v>1.0000000000000004</v>
      </c>
      <c r="S10" s="41"/>
      <c r="T10" s="41"/>
      <c r="U10" s="41"/>
      <c r="V10" s="41"/>
      <c r="W10" s="41"/>
    </row>
    <row r="11" spans="1:23" x14ac:dyDescent="0.2">
      <c r="A11" s="65" t="s">
        <v>23</v>
      </c>
      <c r="B11" s="41">
        <f>'Data Exhibit-3'!E17</f>
        <v>18</v>
      </c>
      <c r="C11" s="41">
        <f>'Data Exhibit-3'!E18</f>
        <v>21</v>
      </c>
      <c r="D11" s="47">
        <f>'Data Exhibit-3'!E19</f>
        <v>18</v>
      </c>
      <c r="E11" s="41"/>
      <c r="F11" s="41">
        <v>0</v>
      </c>
      <c r="G11" s="41">
        <v>0</v>
      </c>
      <c r="H11" s="41">
        <v>1</v>
      </c>
      <c r="I11" s="41"/>
      <c r="J11" s="46">
        <v>0</v>
      </c>
      <c r="K11" s="46">
        <v>0</v>
      </c>
      <c r="L11" s="46">
        <v>241.96703672153001</v>
      </c>
      <c r="M11" s="42"/>
      <c r="N11" s="42">
        <f t="shared" si="0"/>
        <v>4355.4066609875399</v>
      </c>
      <c r="O11" s="41" t="s">
        <v>67</v>
      </c>
      <c r="P11" s="41">
        <f>'Available Capacity&amp; Plan'!G13</f>
        <v>5280</v>
      </c>
      <c r="Q11" s="41"/>
      <c r="R11" s="50">
        <f t="shared" si="1"/>
        <v>0.82488762518703407</v>
      </c>
      <c r="S11" s="41"/>
      <c r="T11" s="41"/>
      <c r="U11" s="41"/>
      <c r="V11" s="41"/>
      <c r="W11" s="41"/>
    </row>
    <row r="12" spans="1:23" x14ac:dyDescent="0.2">
      <c r="A12" s="65" t="s">
        <v>24</v>
      </c>
      <c r="B12" s="41">
        <f>'Data Exhibit-3'!E17</f>
        <v>18</v>
      </c>
      <c r="C12" s="41">
        <f>'Data Exhibit-3'!E18</f>
        <v>21</v>
      </c>
      <c r="D12" s="47">
        <f>'Data Exhibit-3'!E19</f>
        <v>18</v>
      </c>
      <c r="E12" s="41"/>
      <c r="F12" s="41">
        <v>1</v>
      </c>
      <c r="G12" s="41">
        <v>1</v>
      </c>
      <c r="H12" s="41">
        <v>0</v>
      </c>
      <c r="I12" s="41"/>
      <c r="J12" s="46">
        <v>158.76197700859666</v>
      </c>
      <c r="K12" s="46">
        <v>121.06116256405997</v>
      </c>
      <c r="L12" s="46">
        <v>0</v>
      </c>
      <c r="M12" s="42"/>
      <c r="N12" s="42">
        <f t="shared" si="0"/>
        <v>5399.9999999999991</v>
      </c>
      <c r="O12" s="41" t="s">
        <v>67</v>
      </c>
      <c r="P12" s="41">
        <f>'Available Capacity&amp; Plan'!G14</f>
        <v>5400</v>
      </c>
      <c r="Q12" s="41"/>
      <c r="R12" s="50">
        <f t="shared" si="1"/>
        <v>0.99999999999999978</v>
      </c>
      <c r="S12" s="41"/>
      <c r="T12" s="41"/>
      <c r="U12" s="41"/>
      <c r="V12" s="41"/>
      <c r="W12" s="41"/>
    </row>
    <row r="13" spans="1:23" x14ac:dyDescent="0.2">
      <c r="A13" s="65" t="s">
        <v>25</v>
      </c>
      <c r="B13" s="41">
        <f>'Data Exhibit-3'!F17</f>
        <v>24</v>
      </c>
      <c r="C13" s="41">
        <f>'Data Exhibit-3'!F18</f>
        <v>24</v>
      </c>
      <c r="D13" s="41">
        <f>'Data Exhibit-3'!F19</f>
        <v>24</v>
      </c>
      <c r="E13" s="41"/>
      <c r="F13" s="41">
        <v>0</v>
      </c>
      <c r="G13" s="41">
        <v>1</v>
      </c>
      <c r="H13" s="41">
        <v>0</v>
      </c>
      <c r="I13" s="41"/>
      <c r="J13" s="46">
        <v>0</v>
      </c>
      <c r="K13" s="46">
        <v>182.5</v>
      </c>
      <c r="L13" s="46">
        <v>0</v>
      </c>
      <c r="M13" s="42"/>
      <c r="N13" s="42">
        <f t="shared" si="0"/>
        <v>4380</v>
      </c>
      <c r="O13" s="41" t="s">
        <v>67</v>
      </c>
      <c r="P13" s="41">
        <f>'Available Capacity&amp; Plan'!G15</f>
        <v>5280</v>
      </c>
      <c r="Q13" s="41"/>
      <c r="R13" s="50">
        <f t="shared" si="1"/>
        <v>0.82954545454545459</v>
      </c>
      <c r="S13" s="41"/>
      <c r="T13" s="41"/>
      <c r="U13" s="41"/>
      <c r="V13" s="41"/>
      <c r="W13" s="41"/>
    </row>
    <row r="14" spans="1:23" x14ac:dyDescent="0.2">
      <c r="A14" s="65" t="s">
        <v>26</v>
      </c>
      <c r="B14" s="41">
        <f>'Data Exhibit-3'!F17</f>
        <v>24</v>
      </c>
      <c r="C14" s="41">
        <f>'Data Exhibit-3'!F18</f>
        <v>24</v>
      </c>
      <c r="D14" s="41">
        <f>'Data Exhibit-3'!F19</f>
        <v>24</v>
      </c>
      <c r="E14" s="41"/>
      <c r="F14" s="41">
        <v>0</v>
      </c>
      <c r="G14" s="41">
        <v>1</v>
      </c>
      <c r="H14" s="41">
        <v>1</v>
      </c>
      <c r="I14" s="41"/>
      <c r="J14" s="46">
        <v>0</v>
      </c>
      <c r="K14" s="46">
        <v>18.456048962040001</v>
      </c>
      <c r="L14" s="46">
        <v>42.127397445060069</v>
      </c>
      <c r="M14" s="42"/>
      <c r="N14" s="42">
        <f t="shared" si="0"/>
        <v>1454.0027137704017</v>
      </c>
      <c r="O14" s="41" t="s">
        <v>67</v>
      </c>
      <c r="P14" s="41">
        <f>'Available Capacity&amp; Plan'!G16</f>
        <v>5280</v>
      </c>
      <c r="Q14" s="41"/>
      <c r="R14" s="50">
        <f t="shared" si="1"/>
        <v>0.27537930185045484</v>
      </c>
      <c r="S14" s="41"/>
      <c r="T14" s="41"/>
      <c r="U14" s="41"/>
      <c r="V14" s="41"/>
      <c r="W14" s="41"/>
    </row>
    <row r="15" spans="1:23" x14ac:dyDescent="0.2">
      <c r="A15" s="65" t="s">
        <v>27</v>
      </c>
      <c r="B15" s="41">
        <f>'Data Exhibit-3'!F17</f>
        <v>24</v>
      </c>
      <c r="C15" s="41">
        <f>'Data Exhibit-3'!F18</f>
        <v>24</v>
      </c>
      <c r="D15" s="41">
        <f>'Data Exhibit-3'!F19</f>
        <v>24</v>
      </c>
      <c r="E15" s="41"/>
      <c r="F15" s="41">
        <v>0</v>
      </c>
      <c r="G15" s="41">
        <v>0</v>
      </c>
      <c r="H15" s="41">
        <v>1</v>
      </c>
      <c r="I15" s="41"/>
      <c r="J15" s="46">
        <v>0</v>
      </c>
      <c r="K15" s="46">
        <v>0</v>
      </c>
      <c r="L15" s="46">
        <v>206.17134848302004</v>
      </c>
      <c r="M15" s="42"/>
      <c r="N15" s="42">
        <f t="shared" si="0"/>
        <v>4948.1123635924814</v>
      </c>
      <c r="O15" s="41" t="s">
        <v>67</v>
      </c>
      <c r="P15" s="41">
        <f>'Available Capacity&amp; Plan'!G17</f>
        <v>5160</v>
      </c>
      <c r="Q15" s="41"/>
      <c r="R15" s="50">
        <f t="shared" si="1"/>
        <v>0.95893650457218627</v>
      </c>
      <c r="S15" s="41"/>
      <c r="T15" s="41"/>
      <c r="U15" s="41"/>
      <c r="V15" s="41"/>
      <c r="W15" s="41"/>
    </row>
    <row r="16" spans="1:23" x14ac:dyDescent="0.2">
      <c r="A16" s="65" t="s">
        <v>28</v>
      </c>
      <c r="B16" s="41">
        <f>'Data Exhibit-3'!F17</f>
        <v>24</v>
      </c>
      <c r="C16" s="41">
        <f>'Data Exhibit-3'!F18</f>
        <v>24</v>
      </c>
      <c r="D16" s="41">
        <f>'Data Exhibit-3'!F19</f>
        <v>24</v>
      </c>
      <c r="E16" s="41"/>
      <c r="F16" s="41">
        <v>0</v>
      </c>
      <c r="G16" s="41">
        <v>0</v>
      </c>
      <c r="H16" s="41">
        <v>1</v>
      </c>
      <c r="I16" s="41"/>
      <c r="J16" s="46">
        <v>0</v>
      </c>
      <c r="K16" s="46">
        <v>0</v>
      </c>
      <c r="L16" s="46">
        <v>206.17134848302004</v>
      </c>
      <c r="M16" s="42"/>
      <c r="N16" s="42">
        <f t="shared" si="0"/>
        <v>4948.1123635924814</v>
      </c>
      <c r="O16" s="41" t="s">
        <v>67</v>
      </c>
      <c r="P16" s="41">
        <f>'Available Capacity&amp; Plan'!G18</f>
        <v>5400</v>
      </c>
      <c r="Q16" s="41"/>
      <c r="R16" s="50">
        <f t="shared" si="1"/>
        <v>0.91631710436897806</v>
      </c>
      <c r="S16" s="41"/>
      <c r="T16" s="41"/>
      <c r="U16" s="41"/>
      <c r="V16" s="41"/>
      <c r="W16" s="41"/>
    </row>
    <row r="17" spans="1:23" x14ac:dyDescent="0.2">
      <c r="A17" s="65" t="s">
        <v>29</v>
      </c>
      <c r="B17" s="41">
        <f>'Data Exhibit-3'!F17</f>
        <v>24</v>
      </c>
      <c r="C17" s="41">
        <f>'Data Exhibit-3'!F18</f>
        <v>24</v>
      </c>
      <c r="D17" s="41">
        <f>'Data Exhibit-3'!F19</f>
        <v>24</v>
      </c>
      <c r="E17" s="41"/>
      <c r="F17" s="41">
        <v>1</v>
      </c>
      <c r="G17" s="41">
        <v>0</v>
      </c>
      <c r="H17" s="41">
        <v>0</v>
      </c>
      <c r="I17" s="41"/>
      <c r="J17" s="46">
        <v>219.99999999999997</v>
      </c>
      <c r="K17" s="46">
        <v>0</v>
      </c>
      <c r="L17" s="46">
        <v>0</v>
      </c>
      <c r="M17" s="42"/>
      <c r="N17" s="42">
        <f t="shared" si="0"/>
        <v>5279.9999999999991</v>
      </c>
      <c r="O17" s="41" t="s">
        <v>67</v>
      </c>
      <c r="P17" s="41">
        <f>'Available Capacity&amp; Plan'!G19</f>
        <v>5280</v>
      </c>
      <c r="Q17" s="41"/>
      <c r="R17" s="50">
        <f t="shared" si="1"/>
        <v>0.99999999999999978</v>
      </c>
      <c r="S17" s="41"/>
      <c r="T17" s="41"/>
      <c r="U17" s="41"/>
      <c r="V17" s="41"/>
      <c r="W17" s="41"/>
    </row>
    <row r="18" spans="1:23" ht="16" thickBot="1" x14ac:dyDescent="0.25">
      <c r="A18" s="66" t="s">
        <v>30</v>
      </c>
      <c r="B18" s="41">
        <f>'Data Exhibit-3'!F17</f>
        <v>24</v>
      </c>
      <c r="C18" s="41">
        <f>'Data Exhibit-3'!F18</f>
        <v>24</v>
      </c>
      <c r="D18" s="41">
        <f>'Data Exhibit-3'!F19</f>
        <v>24</v>
      </c>
      <c r="E18" s="41"/>
      <c r="F18" s="41">
        <v>1</v>
      </c>
      <c r="G18" s="41">
        <v>1</v>
      </c>
      <c r="H18" s="41">
        <v>0</v>
      </c>
      <c r="I18" s="41"/>
      <c r="J18" s="48">
        <v>220</v>
      </c>
      <c r="K18" s="48">
        <v>0</v>
      </c>
      <c r="L18" s="48">
        <v>0</v>
      </c>
      <c r="M18" s="42"/>
      <c r="N18" s="42">
        <f t="shared" si="0"/>
        <v>5280</v>
      </c>
      <c r="O18" s="41" t="s">
        <v>67</v>
      </c>
      <c r="P18" s="41">
        <f>'Available Capacity&amp; Plan'!G20</f>
        <v>5280</v>
      </c>
      <c r="Q18" s="41"/>
      <c r="R18" s="50">
        <f t="shared" si="1"/>
        <v>1</v>
      </c>
      <c r="S18" s="41"/>
      <c r="T18" s="41"/>
      <c r="U18" s="41"/>
      <c r="V18" s="41"/>
      <c r="W18" s="41"/>
    </row>
    <row r="19" spans="1:23" x14ac:dyDescent="0.2">
      <c r="A19" s="41"/>
      <c r="B19" s="41"/>
      <c r="C19" s="41"/>
      <c r="D19" s="41"/>
      <c r="E19" s="41"/>
      <c r="F19" s="41"/>
      <c r="G19" s="41"/>
      <c r="H19" s="41"/>
      <c r="I19" s="41"/>
      <c r="J19" s="41"/>
      <c r="K19" s="41"/>
      <c r="L19" s="41"/>
      <c r="M19" s="41"/>
      <c r="N19" s="41"/>
      <c r="O19" s="41"/>
      <c r="P19" s="41"/>
      <c r="Q19" s="41"/>
      <c r="R19" s="41"/>
      <c r="S19" s="41"/>
      <c r="T19" s="41"/>
      <c r="U19" s="41"/>
      <c r="V19" s="41"/>
      <c r="W19" s="41"/>
    </row>
    <row r="20" spans="1:23" x14ac:dyDescent="0.2">
      <c r="A20" s="41"/>
      <c r="B20" s="41"/>
      <c r="C20" s="41"/>
      <c r="D20" s="41"/>
      <c r="E20" s="41"/>
      <c r="F20" s="41"/>
      <c r="G20" s="41"/>
      <c r="H20" s="41"/>
      <c r="I20" s="41"/>
      <c r="J20" s="41"/>
      <c r="K20" s="41"/>
      <c r="L20" s="41"/>
      <c r="M20" s="41"/>
      <c r="N20" s="41"/>
      <c r="O20" s="41"/>
      <c r="P20" s="41"/>
      <c r="Q20" s="41"/>
      <c r="R20" s="41"/>
      <c r="S20" s="41"/>
      <c r="T20" s="41"/>
      <c r="U20" s="41"/>
      <c r="V20" s="41"/>
      <c r="W20" s="41"/>
    </row>
    <row r="24" spans="1:23" x14ac:dyDescent="0.2">
      <c r="A24" s="41"/>
      <c r="B24" s="41"/>
      <c r="C24" s="41"/>
      <c r="D24" s="41"/>
      <c r="E24" s="41"/>
      <c r="F24" s="41"/>
      <c r="G24" s="41"/>
      <c r="H24" s="41"/>
      <c r="I24" s="41"/>
      <c r="J24" s="41"/>
      <c r="K24" s="41"/>
      <c r="L24" s="41"/>
      <c r="M24" s="41"/>
      <c r="N24" s="41"/>
      <c r="O24" s="41"/>
      <c r="P24" s="41"/>
      <c r="Q24" s="41"/>
      <c r="R24" s="41"/>
      <c r="S24" s="41"/>
      <c r="T24" s="41"/>
      <c r="U24" s="41"/>
    </row>
    <row r="25" spans="1:23" ht="78" customHeight="1" x14ac:dyDescent="0.2">
      <c r="A25" s="51" t="s">
        <v>68</v>
      </c>
      <c r="B25" s="41"/>
      <c r="C25" s="41"/>
      <c r="D25" s="41"/>
      <c r="E25" s="41"/>
      <c r="F25" s="41"/>
      <c r="G25" s="41"/>
      <c r="H25" s="85"/>
      <c r="I25" s="41"/>
      <c r="J25" s="41"/>
      <c r="K25" s="41"/>
      <c r="L25" s="41"/>
      <c r="M25" s="41"/>
      <c r="N25" s="41"/>
      <c r="O25" s="41"/>
      <c r="P25" s="41"/>
      <c r="Q25" s="41"/>
      <c r="R25" s="41"/>
      <c r="S25" s="41"/>
      <c r="T25" s="41"/>
      <c r="U25" s="41"/>
    </row>
    <row r="26" spans="1:23" x14ac:dyDescent="0.2">
      <c r="B26" s="41"/>
      <c r="C26" s="41"/>
      <c r="D26" s="41"/>
      <c r="E26" s="41"/>
      <c r="F26" s="41"/>
      <c r="G26" s="41"/>
      <c r="H26" s="41"/>
      <c r="I26" s="41"/>
      <c r="J26" s="41"/>
      <c r="K26" s="41"/>
      <c r="L26" s="41"/>
      <c r="M26" s="41"/>
      <c r="N26" s="41"/>
      <c r="O26" s="41"/>
      <c r="P26" s="41"/>
      <c r="Q26" s="41"/>
      <c r="R26" s="41"/>
      <c r="S26" s="41"/>
      <c r="T26" s="41"/>
      <c r="U26" s="41"/>
    </row>
    <row r="27" spans="1:23" ht="32" customHeight="1" x14ac:dyDescent="0.2">
      <c r="A27" s="41"/>
      <c r="B27" s="121" t="s">
        <v>69</v>
      </c>
      <c r="C27" s="121"/>
      <c r="D27" s="121"/>
      <c r="E27" s="121"/>
      <c r="F27" s="41"/>
      <c r="G27" s="121" t="s">
        <v>70</v>
      </c>
      <c r="H27" s="121"/>
      <c r="I27" s="121"/>
      <c r="J27" s="121"/>
      <c r="K27" s="41"/>
      <c r="L27" s="121" t="s">
        <v>71</v>
      </c>
      <c r="M27" s="121"/>
      <c r="N27" s="121"/>
      <c r="O27" s="121"/>
      <c r="P27" s="41"/>
      <c r="Q27" s="49" t="s">
        <v>82</v>
      </c>
      <c r="R27" s="41"/>
      <c r="S27" s="49" t="s">
        <v>73</v>
      </c>
      <c r="T27" s="41"/>
      <c r="U27" s="41"/>
    </row>
    <row r="28" spans="1:23" ht="16" thickBot="1" x14ac:dyDescent="0.25">
      <c r="A28" s="41"/>
      <c r="B28" s="41"/>
      <c r="C28" s="41"/>
      <c r="D28" s="41"/>
      <c r="E28" s="41"/>
      <c r="F28" s="41"/>
      <c r="G28" s="41"/>
      <c r="H28" s="41"/>
      <c r="I28" s="41"/>
      <c r="J28" s="41"/>
      <c r="K28" s="41"/>
      <c r="L28" s="41"/>
      <c r="M28" s="41"/>
      <c r="N28" s="41"/>
      <c r="O28" s="41"/>
      <c r="P28" s="41"/>
      <c r="Q28" s="41"/>
      <c r="R28" s="41"/>
      <c r="S28" s="41"/>
      <c r="T28" s="41"/>
      <c r="U28" s="41"/>
    </row>
    <row r="29" spans="1:23" ht="45" x14ac:dyDescent="0.2">
      <c r="A29" s="41"/>
      <c r="B29" s="44" t="s">
        <v>9</v>
      </c>
      <c r="C29" s="44" t="s">
        <v>10</v>
      </c>
      <c r="D29" s="18" t="s">
        <v>11</v>
      </c>
      <c r="E29" s="19" t="s">
        <v>12</v>
      </c>
      <c r="F29" s="41"/>
      <c r="G29" s="18" t="s">
        <v>31</v>
      </c>
      <c r="H29" s="44" t="s">
        <v>32</v>
      </c>
      <c r="I29" s="44" t="s">
        <v>33</v>
      </c>
      <c r="J29" s="19" t="s">
        <v>34</v>
      </c>
      <c r="K29" s="41"/>
      <c r="L29" s="44" t="s">
        <v>9</v>
      </c>
      <c r="M29" s="44" t="s">
        <v>10</v>
      </c>
      <c r="N29" s="18" t="s">
        <v>11</v>
      </c>
      <c r="O29" s="19" t="s">
        <v>12</v>
      </c>
      <c r="P29" s="41"/>
      <c r="Q29" s="41"/>
      <c r="R29" s="41"/>
      <c r="S29" s="41"/>
      <c r="T29" s="41"/>
      <c r="U29" s="41"/>
    </row>
    <row r="30" spans="1:23" x14ac:dyDescent="0.2">
      <c r="A30" s="58" t="s">
        <v>6</v>
      </c>
      <c r="B30" s="42">
        <f>SUMPRODUCT(F5:F6,J5:J6)</f>
        <v>496.95494449177068</v>
      </c>
      <c r="C30" s="42">
        <f>SUMPRODUCT(F7:F8,J7:J8)</f>
        <v>450</v>
      </c>
      <c r="D30" s="42">
        <f>SUMPRODUCT(F9:F12,J9:J12)</f>
        <v>452.09531034193014</v>
      </c>
      <c r="E30" s="42">
        <f>SUMPRODUCT(F13:F18,J13:J18)</f>
        <v>440</v>
      </c>
      <c r="F30" s="41"/>
      <c r="G30" s="41" cm="1">
        <f t="array" ref="G30:J32">Defective_quarter*4</f>
        <v>4</v>
      </c>
      <c r="H30" s="41">
        <v>22.8</v>
      </c>
      <c r="I30" s="41">
        <v>14</v>
      </c>
      <c r="J30" s="41">
        <v>11.2</v>
      </c>
      <c r="K30" s="41"/>
      <c r="L30" s="42">
        <f>B30-G30</f>
        <v>492.95494449177068</v>
      </c>
      <c r="M30" s="42">
        <f t="shared" ref="M30:O30" si="2">C30-H30</f>
        <v>427.2</v>
      </c>
      <c r="N30" s="42">
        <f t="shared" si="2"/>
        <v>438.09531034193014</v>
      </c>
      <c r="O30" s="42">
        <f t="shared" si="2"/>
        <v>428.8</v>
      </c>
      <c r="P30" s="42"/>
      <c r="Q30" s="42">
        <f>MIN(L30:O30)</f>
        <v>427.2</v>
      </c>
      <c r="R30" s="41"/>
      <c r="S30" s="41">
        <f>SUM('Data Exhibit-3'!B5:E5)</f>
        <v>195</v>
      </c>
      <c r="T30" s="41"/>
      <c r="U30" s="41"/>
    </row>
    <row r="31" spans="1:23" x14ac:dyDescent="0.2">
      <c r="A31" s="59" t="s">
        <v>7</v>
      </c>
      <c r="B31" s="42">
        <f>SUMPRODUCT(G5:G6,K5:K6)</f>
        <v>255.36337033881955</v>
      </c>
      <c r="C31" s="42">
        <f>SUMPRODUCT(G7:G8,K7:K8)</f>
        <v>131.45077901150651</v>
      </c>
      <c r="D31" s="42">
        <f>SUMPRODUCT(G9:G12,K9:K12)</f>
        <v>121.06116256405997</v>
      </c>
      <c r="E31" s="42">
        <f>SUMPRODUCT(G13:G18,K13:K18)</f>
        <v>200.95604896204</v>
      </c>
      <c r="F31" s="41"/>
      <c r="G31" s="41">
        <v>11.2</v>
      </c>
      <c r="H31" s="41">
        <v>24</v>
      </c>
      <c r="I31" s="41">
        <v>12.8</v>
      </c>
      <c r="J31" s="41">
        <v>12</v>
      </c>
      <c r="K31" s="41"/>
      <c r="L31" s="42">
        <f t="shared" ref="L31:L32" si="3">B31-G31</f>
        <v>244.16337033881956</v>
      </c>
      <c r="M31" s="42">
        <f t="shared" ref="M31:M32" si="4">C31-H31</f>
        <v>107.45077901150651</v>
      </c>
      <c r="N31" s="42">
        <f t="shared" ref="N31:N32" si="5">D31-I31</f>
        <v>108.26116256405997</v>
      </c>
      <c r="O31" s="42">
        <f t="shared" ref="O31:O32" si="6">E31-J31</f>
        <v>188.95604896204</v>
      </c>
      <c r="P31" s="42"/>
      <c r="Q31" s="42">
        <f t="shared" ref="Q31:Q32" si="7">MIN(L31:O31)</f>
        <v>107.45077901150651</v>
      </c>
      <c r="R31" s="41"/>
      <c r="S31" s="41">
        <f>SUM('Data Exhibit-3'!B6:E6)</f>
        <v>90</v>
      </c>
      <c r="T31" s="41"/>
      <c r="U31" s="41"/>
    </row>
    <row r="32" spans="1:23" x14ac:dyDescent="0.2">
      <c r="A32" s="59" t="s">
        <v>8</v>
      </c>
      <c r="B32" s="42">
        <f>SUMPRODUCT(H5:H6,L5:L6)</f>
        <v>516.61538461538464</v>
      </c>
      <c r="C32" s="42">
        <f>SUMPRODUCT(H7:H8,L7:L8)</f>
        <v>441.88255432182666</v>
      </c>
      <c r="D32" s="42">
        <f>SUMPRODUCT(H9:H12,L9:L12)</f>
        <v>483.93407344306002</v>
      </c>
      <c r="E32" s="42">
        <f>SUMPRODUCT(H13:H18,L13:L18)</f>
        <v>454.47009441110015</v>
      </c>
      <c r="F32" s="41"/>
      <c r="G32" s="41">
        <v>13.6</v>
      </c>
      <c r="H32" s="41">
        <v>20.8</v>
      </c>
      <c r="I32" s="41">
        <v>11.2</v>
      </c>
      <c r="J32" s="41">
        <v>10.4</v>
      </c>
      <c r="K32" s="41"/>
      <c r="L32" s="42">
        <f t="shared" si="3"/>
        <v>503.01538461538462</v>
      </c>
      <c r="M32" s="42">
        <f t="shared" si="4"/>
        <v>421.08255432182665</v>
      </c>
      <c r="N32" s="42">
        <f t="shared" si="5"/>
        <v>472.73407344306003</v>
      </c>
      <c r="O32" s="42">
        <f t="shared" si="6"/>
        <v>444.07009441110017</v>
      </c>
      <c r="P32" s="42"/>
      <c r="Q32" s="42">
        <f t="shared" si="7"/>
        <v>421.08255432182665</v>
      </c>
      <c r="R32" s="41"/>
      <c r="S32" s="41">
        <f>SUM('Data Exhibit-3'!B7:E7)</f>
        <v>130</v>
      </c>
      <c r="T32" s="41"/>
      <c r="U32" s="41"/>
    </row>
    <row r="33" spans="1:21" x14ac:dyDescent="0.2">
      <c r="A33" s="41"/>
      <c r="B33" s="41"/>
      <c r="C33" s="41"/>
      <c r="D33" s="41"/>
      <c r="E33" s="41"/>
      <c r="F33" s="41"/>
      <c r="G33" s="41"/>
      <c r="H33" s="41"/>
      <c r="I33" s="41"/>
      <c r="J33" s="41"/>
      <c r="K33" s="41"/>
      <c r="L33" s="41"/>
      <c r="M33" s="41"/>
      <c r="N33" s="41"/>
      <c r="O33" s="41"/>
      <c r="P33" s="41"/>
      <c r="Q33" s="41"/>
      <c r="R33" s="41"/>
      <c r="S33" s="41"/>
      <c r="T33" s="41"/>
      <c r="U33" s="41"/>
    </row>
    <row r="34" spans="1:21" x14ac:dyDescent="0.2">
      <c r="A34" s="41"/>
      <c r="B34" s="41"/>
      <c r="C34" s="41"/>
      <c r="D34" s="41"/>
      <c r="E34" s="41"/>
      <c r="F34" s="41"/>
      <c r="G34" s="41"/>
      <c r="H34" s="41"/>
      <c r="I34" s="41"/>
      <c r="J34" s="41"/>
      <c r="K34" s="41"/>
      <c r="L34" s="41"/>
      <c r="M34" s="41"/>
      <c r="N34" s="41"/>
      <c r="O34" s="41"/>
      <c r="P34" s="41"/>
      <c r="Q34" s="41"/>
      <c r="R34" s="41"/>
      <c r="S34" s="41"/>
      <c r="T34" s="41"/>
      <c r="U34" s="41"/>
    </row>
    <row r="35" spans="1:21" ht="63" customHeight="1" x14ac:dyDescent="0.2">
      <c r="A35" s="51" t="s">
        <v>64</v>
      </c>
      <c r="B35" s="41"/>
      <c r="C35" s="41"/>
      <c r="D35" s="41"/>
      <c r="E35" s="41"/>
      <c r="F35" s="41"/>
      <c r="G35" s="41"/>
      <c r="H35" s="41"/>
      <c r="I35" s="41"/>
      <c r="J35" s="41"/>
      <c r="K35" s="41"/>
      <c r="L35" s="41"/>
      <c r="M35" s="41"/>
      <c r="N35" s="41"/>
      <c r="O35" s="41"/>
      <c r="P35" s="41"/>
      <c r="Q35" s="41"/>
      <c r="R35" s="41"/>
      <c r="S35" s="41"/>
      <c r="T35" s="41"/>
      <c r="U35" s="41"/>
    </row>
    <row r="36" spans="1:21" x14ac:dyDescent="0.2">
      <c r="A36" s="41" t="s">
        <v>65</v>
      </c>
      <c r="B36" s="42">
        <f>SUM(Q30:Q32)</f>
        <v>955.73333333333312</v>
      </c>
      <c r="C36" s="41"/>
      <c r="D36" s="41"/>
      <c r="E36" s="41"/>
      <c r="F36" s="41"/>
      <c r="G36" s="41"/>
      <c r="H36" s="41"/>
      <c r="I36" s="41"/>
      <c r="J36" s="41"/>
      <c r="K36" s="41"/>
      <c r="L36" s="41"/>
      <c r="M36" s="41"/>
      <c r="N36" s="41"/>
      <c r="O36" s="41"/>
      <c r="P36" s="41"/>
      <c r="Q36" s="41"/>
      <c r="R36" s="41"/>
      <c r="S36" s="41"/>
      <c r="T36" s="41"/>
      <c r="U36" s="41"/>
    </row>
    <row r="37" spans="1:21" x14ac:dyDescent="0.2">
      <c r="A37" s="41"/>
      <c r="B37" s="41"/>
      <c r="C37" s="41"/>
      <c r="D37" s="41"/>
      <c r="E37" s="41"/>
      <c r="F37" s="41"/>
      <c r="G37" s="41"/>
      <c r="H37" s="41"/>
      <c r="I37" s="41"/>
      <c r="J37" s="41"/>
      <c r="K37" s="41"/>
      <c r="L37" s="41"/>
      <c r="M37" s="41"/>
      <c r="N37" s="41"/>
      <c r="O37" s="41"/>
      <c r="P37" s="41"/>
      <c r="Q37" s="41"/>
      <c r="R37" s="41"/>
      <c r="S37" s="41"/>
      <c r="T37" s="41"/>
      <c r="U37" s="41"/>
    </row>
    <row r="38" spans="1:21" x14ac:dyDescent="0.2">
      <c r="A38" s="41"/>
      <c r="B38" s="41"/>
      <c r="C38" s="41"/>
      <c r="D38" s="41"/>
      <c r="E38" s="41"/>
      <c r="F38" s="41"/>
      <c r="G38" s="41"/>
      <c r="H38" s="41"/>
      <c r="I38" s="41"/>
      <c r="J38" s="41"/>
      <c r="K38" s="41"/>
      <c r="L38" s="41"/>
      <c r="M38" s="41"/>
      <c r="N38" s="41"/>
      <c r="O38" s="41"/>
      <c r="P38" s="41"/>
      <c r="Q38" s="41"/>
      <c r="R38" s="41"/>
      <c r="S38" s="41"/>
      <c r="T38" s="41"/>
      <c r="U38" s="41"/>
    </row>
    <row r="39" spans="1:21" x14ac:dyDescent="0.2">
      <c r="A39" s="41"/>
      <c r="B39" s="41"/>
      <c r="C39" s="41"/>
      <c r="D39" s="41"/>
      <c r="E39" s="41"/>
      <c r="F39" s="41"/>
      <c r="G39" s="41"/>
      <c r="H39" s="41"/>
      <c r="I39" s="41"/>
      <c r="J39" s="41"/>
      <c r="K39" s="41"/>
      <c r="L39" s="41"/>
      <c r="M39" s="41"/>
      <c r="N39" s="41"/>
      <c r="O39" s="41"/>
      <c r="P39" s="41"/>
      <c r="Q39" s="41"/>
      <c r="R39" s="41"/>
      <c r="S39" s="41"/>
      <c r="T39" s="41"/>
      <c r="U39" s="41"/>
    </row>
    <row r="40" spans="1:21" x14ac:dyDescent="0.2">
      <c r="A40" s="41"/>
      <c r="B40" s="41"/>
      <c r="C40" s="41"/>
      <c r="D40" s="41"/>
      <c r="E40" s="41"/>
      <c r="F40" s="41"/>
      <c r="G40" s="41"/>
      <c r="H40" s="41"/>
      <c r="I40" s="41"/>
      <c r="J40" s="41"/>
      <c r="K40" s="41"/>
      <c r="L40" s="41"/>
      <c r="M40" s="41"/>
      <c r="N40" s="41"/>
      <c r="O40" s="41"/>
      <c r="P40" s="41"/>
      <c r="Q40" s="41"/>
      <c r="R40" s="41"/>
      <c r="S40" s="41"/>
      <c r="T40" s="41"/>
      <c r="U40" s="41"/>
    </row>
    <row r="41" spans="1:21" x14ac:dyDescent="0.2">
      <c r="A41" s="41"/>
      <c r="B41" s="41"/>
      <c r="C41" s="41"/>
      <c r="D41" s="41"/>
      <c r="E41" s="41"/>
      <c r="F41" s="41"/>
      <c r="G41" s="41"/>
      <c r="H41" s="41"/>
      <c r="I41" s="41"/>
      <c r="J41" s="41"/>
      <c r="K41" s="41"/>
      <c r="L41" s="41"/>
      <c r="M41" s="41"/>
      <c r="N41" s="41"/>
      <c r="O41" s="41"/>
      <c r="P41" s="41"/>
      <c r="Q41" s="41"/>
      <c r="R41" s="41"/>
      <c r="S41" s="41"/>
      <c r="T41" s="41"/>
      <c r="U41" s="41"/>
    </row>
    <row r="42" spans="1:21" x14ac:dyDescent="0.2">
      <c r="A42" s="41"/>
      <c r="B42" s="41"/>
      <c r="C42" s="41"/>
      <c r="D42" s="41"/>
      <c r="E42" s="41"/>
      <c r="F42" s="41"/>
      <c r="G42" s="41"/>
      <c r="H42" s="41"/>
      <c r="I42" s="41"/>
      <c r="J42" s="41"/>
      <c r="K42" s="41"/>
      <c r="L42" s="41"/>
      <c r="M42" s="41"/>
      <c r="N42" s="41"/>
      <c r="O42" s="41"/>
      <c r="P42" s="41"/>
      <c r="Q42" s="41"/>
      <c r="R42" s="41"/>
      <c r="S42" s="41"/>
      <c r="T42" s="41"/>
      <c r="U42" s="41"/>
    </row>
    <row r="43" spans="1:21" x14ac:dyDescent="0.2">
      <c r="A43" s="41"/>
      <c r="B43" s="41"/>
      <c r="C43" s="41"/>
      <c r="D43" s="41"/>
      <c r="E43" s="41"/>
      <c r="F43" s="41"/>
      <c r="G43" s="41"/>
      <c r="H43" s="41"/>
      <c r="I43" s="41"/>
      <c r="J43" s="41"/>
      <c r="K43" s="41"/>
      <c r="L43" s="41"/>
      <c r="M43" s="41"/>
      <c r="N43" s="41"/>
      <c r="O43" s="41"/>
      <c r="P43" s="41"/>
      <c r="Q43" s="41"/>
      <c r="R43" s="41"/>
      <c r="S43" s="41"/>
      <c r="T43" s="41"/>
      <c r="U43" s="41"/>
    </row>
  </sheetData>
  <mergeCells count="6">
    <mergeCell ref="B2:D2"/>
    <mergeCell ref="F2:H2"/>
    <mergeCell ref="J2:L2"/>
    <mergeCell ref="B27:E27"/>
    <mergeCell ref="G27:J27"/>
    <mergeCell ref="L27:O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EBB5A-5E7D-F84D-8594-C7EF7148CB31}">
  <dimension ref="A2:T164"/>
  <sheetViews>
    <sheetView tabSelected="1" topLeftCell="A127" zoomScale="89" workbookViewId="0">
      <selection activeCell="D159" sqref="D159"/>
    </sheetView>
  </sheetViews>
  <sheetFormatPr baseColWidth="10" defaultRowHeight="15" x14ac:dyDescent="0.2"/>
  <cols>
    <col min="1" max="1" width="16.33203125" customWidth="1"/>
    <col min="14" max="14" width="15.83203125" customWidth="1"/>
    <col min="16" max="16" width="19.5" customWidth="1"/>
    <col min="17" max="17" width="16.5" customWidth="1"/>
  </cols>
  <sheetData>
    <row r="2" spans="1:20" ht="19" x14ac:dyDescent="0.25">
      <c r="A2" s="60" t="s">
        <v>77</v>
      </c>
      <c r="B2" s="60"/>
      <c r="C2" s="60"/>
      <c r="D2" s="60"/>
      <c r="E2" s="60"/>
      <c r="F2" s="60"/>
      <c r="G2" s="55"/>
      <c r="H2" s="55"/>
      <c r="I2" s="55"/>
      <c r="J2" s="55"/>
      <c r="K2" s="55"/>
    </row>
    <row r="3" spans="1:20" ht="19" x14ac:dyDescent="0.25">
      <c r="A3" s="61" t="s">
        <v>99</v>
      </c>
      <c r="B3" s="61"/>
      <c r="C3" s="61"/>
      <c r="D3" s="61"/>
      <c r="E3" s="61"/>
      <c r="F3" s="61"/>
      <c r="G3" s="55"/>
      <c r="H3" s="55"/>
      <c r="I3" s="55"/>
      <c r="J3" s="55"/>
      <c r="K3" s="55"/>
    </row>
    <row r="4" spans="1:20" ht="19" x14ac:dyDescent="0.25">
      <c r="A4" s="61" t="s">
        <v>78</v>
      </c>
      <c r="B4" s="61"/>
      <c r="C4" s="61"/>
      <c r="D4" s="61"/>
      <c r="E4" s="61"/>
      <c r="F4" s="61"/>
      <c r="G4" s="55"/>
      <c r="H4" s="55"/>
      <c r="I4" s="55"/>
      <c r="J4" s="55"/>
      <c r="K4" s="55"/>
    </row>
    <row r="5" spans="1:20" ht="19" x14ac:dyDescent="0.25">
      <c r="A5" s="61" t="s">
        <v>97</v>
      </c>
      <c r="B5" s="61"/>
      <c r="C5" s="61"/>
      <c r="D5" s="61"/>
      <c r="E5" s="61"/>
      <c r="F5" s="61"/>
      <c r="G5" s="55"/>
      <c r="H5" s="55"/>
      <c r="I5" s="55"/>
      <c r="J5" s="55"/>
      <c r="K5" s="55"/>
    </row>
    <row r="6" spans="1:20" x14ac:dyDescent="0.2">
      <c r="A6" s="62"/>
      <c r="B6" s="62"/>
      <c r="C6" s="62"/>
      <c r="D6" s="62"/>
      <c r="E6" s="62"/>
      <c r="F6" s="62"/>
      <c r="G6" s="55"/>
      <c r="H6" s="55"/>
      <c r="I6" s="55"/>
      <c r="J6" s="55"/>
      <c r="K6" s="55"/>
    </row>
    <row r="7" spans="1:20" x14ac:dyDescent="0.2">
      <c r="A7" s="62"/>
      <c r="B7" s="62"/>
      <c r="C7" s="62"/>
      <c r="D7" s="62"/>
      <c r="E7" s="62"/>
      <c r="F7" s="62"/>
      <c r="G7" s="55"/>
      <c r="H7" s="55"/>
      <c r="I7" s="55"/>
      <c r="J7" s="55"/>
      <c r="K7" s="55"/>
    </row>
    <row r="8" spans="1:20" x14ac:dyDescent="0.2">
      <c r="A8" s="62"/>
      <c r="B8" s="62"/>
      <c r="C8" s="62"/>
      <c r="D8" s="62"/>
      <c r="E8" s="62"/>
      <c r="F8" s="62"/>
      <c r="G8" s="55"/>
      <c r="H8" s="55"/>
      <c r="I8" s="55"/>
      <c r="J8" s="55"/>
      <c r="K8" s="55"/>
    </row>
    <row r="9" spans="1:20" x14ac:dyDescent="0.2">
      <c r="A9" s="62"/>
      <c r="B9" s="62"/>
      <c r="C9" s="62"/>
      <c r="D9" s="62"/>
      <c r="E9" s="62"/>
      <c r="F9" s="62"/>
      <c r="G9" s="55"/>
      <c r="H9" s="55"/>
      <c r="I9" s="55"/>
      <c r="J9" s="55"/>
      <c r="K9" s="55"/>
    </row>
    <row r="12" spans="1:20" ht="22" thickBot="1" x14ac:dyDescent="0.3">
      <c r="A12" s="122" t="s">
        <v>83</v>
      </c>
      <c r="B12" s="122"/>
    </row>
    <row r="13" spans="1:20" x14ac:dyDescent="0.2">
      <c r="A13" s="70"/>
      <c r="B13" s="56"/>
      <c r="C13" s="56"/>
      <c r="D13" s="56"/>
      <c r="E13" s="56"/>
      <c r="F13" s="56"/>
      <c r="G13" s="56"/>
      <c r="H13" s="56"/>
      <c r="I13" s="56"/>
      <c r="J13" s="56"/>
      <c r="K13" s="56"/>
      <c r="L13" s="56"/>
      <c r="M13" s="56"/>
      <c r="N13" s="56"/>
      <c r="O13" s="56"/>
      <c r="P13" s="56"/>
      <c r="Q13" s="56"/>
      <c r="R13" s="56"/>
      <c r="S13" s="56"/>
      <c r="T13" s="71"/>
    </row>
    <row r="14" spans="1:20" x14ac:dyDescent="0.2">
      <c r="A14" s="72"/>
      <c r="B14" s="73"/>
      <c r="C14" s="73"/>
      <c r="D14" s="73"/>
      <c r="E14" s="73"/>
      <c r="F14" s="73"/>
      <c r="G14" s="73"/>
      <c r="H14" s="73"/>
      <c r="I14" s="73"/>
      <c r="J14" s="73"/>
      <c r="K14" s="73"/>
      <c r="L14" s="73"/>
      <c r="M14" s="73"/>
      <c r="N14" s="73"/>
      <c r="O14" s="73"/>
      <c r="P14" s="73"/>
      <c r="Q14" s="73"/>
      <c r="R14" s="73"/>
      <c r="S14" s="73"/>
      <c r="T14" s="74"/>
    </row>
    <row r="15" spans="1:20" x14ac:dyDescent="0.2">
      <c r="A15" s="72"/>
      <c r="B15" s="123" t="s">
        <v>60</v>
      </c>
      <c r="C15" s="123"/>
      <c r="D15" s="123"/>
      <c r="E15" s="73"/>
      <c r="F15" s="123" t="s">
        <v>61</v>
      </c>
      <c r="G15" s="123"/>
      <c r="H15" s="123"/>
      <c r="I15" s="73"/>
      <c r="J15" s="124" t="s">
        <v>62</v>
      </c>
      <c r="K15" s="124"/>
      <c r="L15" s="124"/>
      <c r="M15" s="73"/>
      <c r="N15" s="79" t="s">
        <v>66</v>
      </c>
      <c r="O15" s="73"/>
      <c r="P15" s="80" t="s">
        <v>63</v>
      </c>
      <c r="Q15" s="73"/>
      <c r="R15" s="73"/>
      <c r="S15" s="73"/>
      <c r="T15" s="74"/>
    </row>
    <row r="16" spans="1:20" ht="16" thickBot="1" x14ac:dyDescent="0.25">
      <c r="A16" s="72"/>
      <c r="B16" s="58" t="s">
        <v>6</v>
      </c>
      <c r="C16" s="59" t="s">
        <v>7</v>
      </c>
      <c r="D16" s="59" t="s">
        <v>8</v>
      </c>
      <c r="E16" s="57"/>
      <c r="F16" s="58" t="s">
        <v>6</v>
      </c>
      <c r="G16" s="59" t="s">
        <v>7</v>
      </c>
      <c r="H16" s="59" t="s">
        <v>8</v>
      </c>
      <c r="I16" s="57"/>
      <c r="J16" s="58" t="s">
        <v>6</v>
      </c>
      <c r="K16" s="59" t="s">
        <v>7</v>
      </c>
      <c r="L16" s="59" t="s">
        <v>8</v>
      </c>
      <c r="M16" s="73"/>
      <c r="N16" s="73"/>
      <c r="O16" s="73"/>
      <c r="P16" s="73"/>
      <c r="Q16" s="73"/>
      <c r="R16" s="73"/>
      <c r="S16" s="73"/>
      <c r="T16" s="74"/>
    </row>
    <row r="17" spans="1:20" ht="16" thickBot="1" x14ac:dyDescent="0.25">
      <c r="A17" s="29" t="s">
        <v>16</v>
      </c>
      <c r="B17" s="73"/>
      <c r="C17" s="73"/>
      <c r="D17" s="73"/>
      <c r="E17" s="73"/>
      <c r="F17" s="73"/>
      <c r="G17" s="73"/>
      <c r="H17" s="73"/>
      <c r="I17" s="73"/>
      <c r="J17" s="73"/>
      <c r="K17" s="73"/>
      <c r="L17" s="73"/>
      <c r="M17" s="73"/>
      <c r="N17" s="73"/>
      <c r="O17" s="73"/>
      <c r="P17" s="73"/>
      <c r="Q17" s="73"/>
      <c r="R17" s="73"/>
      <c r="S17" s="73"/>
      <c r="T17" s="74"/>
    </row>
    <row r="18" spans="1:20" x14ac:dyDescent="0.2">
      <c r="A18" s="64" t="s">
        <v>17</v>
      </c>
      <c r="B18" s="73">
        <f>'Data Exhibit-3'!$C$17</f>
        <v>6</v>
      </c>
      <c r="C18" s="73">
        <f>'Data Exhibit-3'!$C$18</f>
        <v>9</v>
      </c>
      <c r="D18" s="73">
        <f>'Data Exhibit-3'!$C$19</f>
        <v>6</v>
      </c>
      <c r="E18" s="73"/>
      <c r="F18" s="73" cm="1">
        <f t="array" ref="F18:H31">Process</f>
        <v>0</v>
      </c>
      <c r="G18" s="73">
        <v>0</v>
      </c>
      <c r="H18" s="73">
        <v>1</v>
      </c>
      <c r="I18" s="73"/>
      <c r="J18" s="78">
        <v>0</v>
      </c>
      <c r="K18" s="78">
        <v>0</v>
      </c>
      <c r="L18" s="78">
        <v>157.50946507020683</v>
      </c>
      <c r="M18" s="73"/>
      <c r="N18" s="73">
        <f>SUMPRODUCT(B18:D18,F18:H18,J18:L18)</f>
        <v>945.05679042124098</v>
      </c>
      <c r="O18" s="81" t="s">
        <v>67</v>
      </c>
      <c r="P18" s="73" cm="1">
        <f t="array" ref="P18:P31">Available_Hours/4</f>
        <v>1350</v>
      </c>
      <c r="Q18" s="73"/>
      <c r="R18" s="73"/>
      <c r="S18" s="73"/>
      <c r="T18" s="74"/>
    </row>
    <row r="19" spans="1:20" x14ac:dyDescent="0.2">
      <c r="A19" s="65" t="s">
        <v>18</v>
      </c>
      <c r="B19" s="73">
        <f>'Data Exhibit-3'!$C$17</f>
        <v>6</v>
      </c>
      <c r="C19" s="73">
        <f>'Data Exhibit-3'!$C$18</f>
        <v>9</v>
      </c>
      <c r="D19" s="73">
        <f>'Data Exhibit-3'!$C$19</f>
        <v>6</v>
      </c>
      <c r="E19" s="73"/>
      <c r="F19" s="73">
        <v>1</v>
      </c>
      <c r="G19" s="73">
        <v>1</v>
      </c>
      <c r="H19" s="73">
        <v>0</v>
      </c>
      <c r="I19" s="73"/>
      <c r="J19" s="78">
        <v>109.20327933224611</v>
      </c>
      <c r="K19" s="78">
        <v>73.864479886472907</v>
      </c>
      <c r="L19" s="78">
        <v>0</v>
      </c>
      <c r="M19" s="73"/>
      <c r="N19" s="73">
        <f t="shared" ref="N19:N31" si="0">SUMPRODUCT(B19:D19,F19:H19,J19:L19)</f>
        <v>1319.999994971733</v>
      </c>
      <c r="O19" s="81" t="s">
        <v>67</v>
      </c>
      <c r="P19" s="73">
        <v>1320</v>
      </c>
      <c r="Q19" s="73"/>
      <c r="R19" s="73"/>
      <c r="S19" s="73"/>
      <c r="T19" s="74"/>
    </row>
    <row r="20" spans="1:20" x14ac:dyDescent="0.2">
      <c r="A20" s="65" t="s">
        <v>19</v>
      </c>
      <c r="B20" s="73">
        <f>'Data Exhibit-3'!$D$17</f>
        <v>12</v>
      </c>
      <c r="C20" s="73">
        <f>'Data Exhibit-3'!$D$18</f>
        <v>9</v>
      </c>
      <c r="D20" s="73">
        <f>'Data Exhibit-3'!$D$19</f>
        <v>9</v>
      </c>
      <c r="E20" s="73"/>
      <c r="F20" s="73">
        <v>1</v>
      </c>
      <c r="G20" s="73">
        <v>0</v>
      </c>
      <c r="H20" s="73">
        <v>0</v>
      </c>
      <c r="I20" s="73"/>
      <c r="J20" s="78">
        <v>112.5</v>
      </c>
      <c r="K20" s="78">
        <v>0</v>
      </c>
      <c r="L20" s="78">
        <v>0</v>
      </c>
      <c r="M20" s="73"/>
      <c r="N20" s="73">
        <f t="shared" si="0"/>
        <v>1350</v>
      </c>
      <c r="O20" s="81" t="s">
        <v>67</v>
      </c>
      <c r="P20" s="73">
        <v>1350</v>
      </c>
      <c r="Q20" s="73"/>
      <c r="R20" s="73"/>
      <c r="S20" s="73"/>
      <c r="T20" s="74"/>
    </row>
    <row r="21" spans="1:20" x14ac:dyDescent="0.2">
      <c r="A21" s="65" t="s">
        <v>20</v>
      </c>
      <c r="B21" s="73">
        <f>'Data Exhibit-3'!$D$17</f>
        <v>12</v>
      </c>
      <c r="C21" s="73">
        <f>'Data Exhibit-3'!$D$18</f>
        <v>9</v>
      </c>
      <c r="D21" s="73">
        <f>'Data Exhibit-3'!$D$19</f>
        <v>9</v>
      </c>
      <c r="E21" s="73"/>
      <c r="F21" s="73">
        <v>0</v>
      </c>
      <c r="G21" s="73">
        <v>1</v>
      </c>
      <c r="H21" s="73">
        <v>1</v>
      </c>
      <c r="I21" s="73"/>
      <c r="J21" s="78">
        <v>0</v>
      </c>
      <c r="K21" s="78">
        <v>33.066965115285413</v>
      </c>
      <c r="L21" s="78">
        <v>110.26636576838381</v>
      </c>
      <c r="M21" s="73"/>
      <c r="N21" s="73">
        <f t="shared" si="0"/>
        <v>1289.9999779530231</v>
      </c>
      <c r="O21" s="81" t="s">
        <v>67</v>
      </c>
      <c r="P21" s="73">
        <v>1290</v>
      </c>
      <c r="Q21" s="73"/>
      <c r="R21" s="73"/>
      <c r="S21" s="73"/>
      <c r="T21" s="74"/>
    </row>
    <row r="22" spans="1:20" x14ac:dyDescent="0.2">
      <c r="A22" s="65" t="s">
        <v>21</v>
      </c>
      <c r="B22" s="73">
        <f>'Data Exhibit-3'!$E$17</f>
        <v>18</v>
      </c>
      <c r="C22" s="73">
        <f>'Data Exhibit-3'!$E$18</f>
        <v>21</v>
      </c>
      <c r="D22" s="73">
        <f>'Data Exhibit-3'!$E$19</f>
        <v>18</v>
      </c>
      <c r="E22" s="73"/>
      <c r="F22" s="73">
        <v>0</v>
      </c>
      <c r="G22" s="73">
        <v>0</v>
      </c>
      <c r="H22" s="73">
        <v>1</v>
      </c>
      <c r="I22" s="73"/>
      <c r="J22" s="78">
        <v>0</v>
      </c>
      <c r="K22" s="78">
        <v>0</v>
      </c>
      <c r="L22" s="78">
        <v>66.531875543344</v>
      </c>
      <c r="M22" s="73"/>
      <c r="N22" s="73">
        <f t="shared" si="0"/>
        <v>1197.5737597801919</v>
      </c>
      <c r="O22" s="81" t="s">
        <v>67</v>
      </c>
      <c r="P22" s="73">
        <v>1350</v>
      </c>
      <c r="Q22" s="73"/>
      <c r="R22" s="73"/>
      <c r="S22" s="73"/>
      <c r="T22" s="74"/>
    </row>
    <row r="23" spans="1:20" x14ac:dyDescent="0.2">
      <c r="A23" s="65" t="s">
        <v>22</v>
      </c>
      <c r="B23" s="73">
        <f>'Data Exhibit-3'!$E$17</f>
        <v>18</v>
      </c>
      <c r="C23" s="73">
        <f>'Data Exhibit-3'!$E$18</f>
        <v>21</v>
      </c>
      <c r="D23" s="73">
        <f>'Data Exhibit-3'!$E$19</f>
        <v>18</v>
      </c>
      <c r="E23" s="73"/>
      <c r="F23" s="73">
        <v>1</v>
      </c>
      <c r="G23" s="73">
        <v>1</v>
      </c>
      <c r="H23" s="73">
        <v>0</v>
      </c>
      <c r="I23" s="73"/>
      <c r="J23" s="78">
        <v>35.804553258371598</v>
      </c>
      <c r="K23" s="78">
        <v>32.167525502559926</v>
      </c>
      <c r="L23" s="78">
        <v>0</v>
      </c>
      <c r="M23" s="73"/>
      <c r="N23" s="73">
        <f t="shared" si="0"/>
        <v>1319.9999942044471</v>
      </c>
      <c r="O23" s="81" t="s">
        <v>67</v>
      </c>
      <c r="P23" s="73">
        <v>1320</v>
      </c>
      <c r="Q23" s="73"/>
      <c r="R23" s="73"/>
      <c r="S23" s="73"/>
      <c r="T23" s="74"/>
    </row>
    <row r="24" spans="1:20" x14ac:dyDescent="0.2">
      <c r="A24" s="65" t="s">
        <v>23</v>
      </c>
      <c r="B24" s="73">
        <f>'Data Exhibit-3'!$E$17</f>
        <v>18</v>
      </c>
      <c r="C24" s="73">
        <f>'Data Exhibit-3'!$E$18</f>
        <v>21</v>
      </c>
      <c r="D24" s="73">
        <f>'Data Exhibit-3'!$E$19</f>
        <v>18</v>
      </c>
      <c r="E24" s="73"/>
      <c r="F24" s="73">
        <v>0</v>
      </c>
      <c r="G24" s="73">
        <v>0</v>
      </c>
      <c r="H24" s="73">
        <v>1</v>
      </c>
      <c r="I24" s="73"/>
      <c r="J24" s="78">
        <v>0</v>
      </c>
      <c r="K24" s="78">
        <v>0</v>
      </c>
      <c r="L24" s="78">
        <v>66.531875543344</v>
      </c>
      <c r="M24" s="73"/>
      <c r="N24" s="73">
        <f t="shared" si="0"/>
        <v>1197.5737597801919</v>
      </c>
      <c r="O24" s="81" t="s">
        <v>67</v>
      </c>
      <c r="P24" s="73">
        <v>1320</v>
      </c>
      <c r="Q24" s="73"/>
      <c r="R24" s="73"/>
      <c r="S24" s="73"/>
      <c r="T24" s="74"/>
    </row>
    <row r="25" spans="1:20" x14ac:dyDescent="0.2">
      <c r="A25" s="65" t="s">
        <v>24</v>
      </c>
      <c r="B25" s="73">
        <f>'Data Exhibit-3'!$E$17</f>
        <v>18</v>
      </c>
      <c r="C25" s="73">
        <f>'Data Exhibit-3'!$E$18</f>
        <v>21</v>
      </c>
      <c r="D25" s="73">
        <f>'Data Exhibit-3'!$E$19</f>
        <v>18</v>
      </c>
      <c r="E25" s="73"/>
      <c r="F25" s="73">
        <v>1</v>
      </c>
      <c r="G25" s="73">
        <v>1</v>
      </c>
      <c r="H25" s="73">
        <v>0</v>
      </c>
      <c r="I25" s="73"/>
      <c r="J25" s="78">
        <v>74.577267340045736</v>
      </c>
      <c r="K25" s="78">
        <v>0.36234122956895842</v>
      </c>
      <c r="L25" s="78">
        <v>0</v>
      </c>
      <c r="M25" s="73"/>
      <c r="N25" s="73">
        <f t="shared" si="0"/>
        <v>1349.9999779417715</v>
      </c>
      <c r="O25" s="81" t="s">
        <v>67</v>
      </c>
      <c r="P25" s="73">
        <v>1350</v>
      </c>
      <c r="Q25" s="73"/>
      <c r="R25" s="73"/>
      <c r="S25" s="73"/>
      <c r="T25" s="74"/>
    </row>
    <row r="26" spans="1:20" x14ac:dyDescent="0.2">
      <c r="A26" s="65" t="s">
        <v>25</v>
      </c>
      <c r="B26" s="73">
        <f>'Data Exhibit-3'!$F$17</f>
        <v>24</v>
      </c>
      <c r="C26" s="73">
        <f>'Data Exhibit-3'!$F$18</f>
        <v>24</v>
      </c>
      <c r="D26" s="73">
        <f>'Data Exhibit-3'!$F$19</f>
        <v>24</v>
      </c>
      <c r="E26" s="73"/>
      <c r="F26" s="73">
        <v>0</v>
      </c>
      <c r="G26" s="73">
        <v>1</v>
      </c>
      <c r="H26" s="73">
        <v>0</v>
      </c>
      <c r="I26" s="73"/>
      <c r="J26" s="78">
        <v>0</v>
      </c>
      <c r="K26" s="78">
        <v>19.656115970716399</v>
      </c>
      <c r="L26" s="78">
        <v>0</v>
      </c>
      <c r="M26" s="73"/>
      <c r="N26" s="73">
        <f t="shared" si="0"/>
        <v>471.74678329719359</v>
      </c>
      <c r="O26" s="81" t="s">
        <v>67</v>
      </c>
      <c r="P26" s="73">
        <v>1320</v>
      </c>
      <c r="Q26" s="73"/>
      <c r="R26" s="73"/>
      <c r="S26" s="73"/>
      <c r="T26" s="74"/>
    </row>
    <row r="27" spans="1:20" x14ac:dyDescent="0.2">
      <c r="A27" s="65" t="s">
        <v>26</v>
      </c>
      <c r="B27" s="73">
        <f>'Data Exhibit-3'!$F$17</f>
        <v>24</v>
      </c>
      <c r="C27" s="73">
        <f>'Data Exhibit-3'!$F$18</f>
        <v>24</v>
      </c>
      <c r="D27" s="73">
        <f>'Data Exhibit-3'!$F$19</f>
        <v>24</v>
      </c>
      <c r="E27" s="73"/>
      <c r="F27" s="73">
        <v>0</v>
      </c>
      <c r="G27" s="73">
        <v>1</v>
      </c>
      <c r="H27" s="73">
        <v>1</v>
      </c>
      <c r="I27" s="73"/>
      <c r="J27" s="78">
        <v>0</v>
      </c>
      <c r="K27" s="78">
        <v>17.894183338658614</v>
      </c>
      <c r="L27" s="78">
        <v>30.03402770820778</v>
      </c>
      <c r="M27" s="73"/>
      <c r="N27" s="73">
        <f t="shared" si="0"/>
        <v>1150.2770651247934</v>
      </c>
      <c r="O27" s="81" t="s">
        <v>67</v>
      </c>
      <c r="P27" s="73">
        <v>1320</v>
      </c>
      <c r="Q27" s="73"/>
      <c r="R27" s="73"/>
      <c r="S27" s="73"/>
      <c r="T27" s="74"/>
    </row>
    <row r="28" spans="1:20" x14ac:dyDescent="0.2">
      <c r="A28" s="65" t="s">
        <v>27</v>
      </c>
      <c r="B28" s="73">
        <f>'Data Exhibit-3'!$F$17</f>
        <v>24</v>
      </c>
      <c r="C28" s="73">
        <f>'Data Exhibit-3'!$F$18</f>
        <v>24</v>
      </c>
      <c r="D28" s="73">
        <f>'Data Exhibit-3'!$F$19</f>
        <v>24</v>
      </c>
      <c r="E28" s="73"/>
      <c r="F28" s="73">
        <v>0</v>
      </c>
      <c r="G28" s="73">
        <v>0</v>
      </c>
      <c r="H28" s="73">
        <v>1</v>
      </c>
      <c r="I28" s="73"/>
      <c r="J28" s="78">
        <v>0</v>
      </c>
      <c r="K28" s="78">
        <v>0</v>
      </c>
      <c r="L28" s="78">
        <v>42.295483312672644</v>
      </c>
      <c r="M28" s="73"/>
      <c r="N28" s="73">
        <f t="shared" si="0"/>
        <v>1015.0915995041435</v>
      </c>
      <c r="O28" s="81" t="s">
        <v>67</v>
      </c>
      <c r="P28" s="73">
        <v>1290</v>
      </c>
      <c r="Q28" s="73"/>
      <c r="R28" s="73"/>
      <c r="S28" s="73"/>
      <c r="T28" s="74"/>
    </row>
    <row r="29" spans="1:20" x14ac:dyDescent="0.2">
      <c r="A29" s="65" t="s">
        <v>28</v>
      </c>
      <c r="B29" s="73">
        <f>'Data Exhibit-3'!$F$17</f>
        <v>24</v>
      </c>
      <c r="C29" s="73">
        <f>'Data Exhibit-3'!$F$18</f>
        <v>24</v>
      </c>
      <c r="D29" s="73">
        <f>'Data Exhibit-3'!$F$19</f>
        <v>24</v>
      </c>
      <c r="E29" s="73"/>
      <c r="F29" s="73">
        <v>0</v>
      </c>
      <c r="G29" s="73">
        <v>0</v>
      </c>
      <c r="H29" s="73">
        <v>1</v>
      </c>
      <c r="I29" s="73"/>
      <c r="J29" s="78">
        <v>0</v>
      </c>
      <c r="K29" s="78">
        <v>0</v>
      </c>
      <c r="L29" s="78">
        <v>45.825045271029275</v>
      </c>
      <c r="M29" s="73"/>
      <c r="N29" s="73">
        <f t="shared" si="0"/>
        <v>1099.8010865047027</v>
      </c>
      <c r="O29" s="81" t="s">
        <v>67</v>
      </c>
      <c r="P29" s="73">
        <v>1350</v>
      </c>
      <c r="Q29" s="73"/>
      <c r="R29" s="73"/>
      <c r="S29" s="73"/>
      <c r="T29" s="74"/>
    </row>
    <row r="30" spans="1:20" x14ac:dyDescent="0.2">
      <c r="A30" s="65" t="s">
        <v>29</v>
      </c>
      <c r="B30" s="73">
        <f>'Data Exhibit-3'!$F$17</f>
        <v>24</v>
      </c>
      <c r="C30" s="73">
        <f>'Data Exhibit-3'!$F$18</f>
        <v>24</v>
      </c>
      <c r="D30" s="73">
        <f>'Data Exhibit-3'!$F$19</f>
        <v>24</v>
      </c>
      <c r="E30" s="73"/>
      <c r="F30" s="73">
        <v>1</v>
      </c>
      <c r="G30" s="73">
        <v>0</v>
      </c>
      <c r="H30" s="73">
        <v>0</v>
      </c>
      <c r="I30" s="73"/>
      <c r="J30" s="78">
        <v>55.000000000000007</v>
      </c>
      <c r="K30" s="78">
        <v>0</v>
      </c>
      <c r="L30" s="78">
        <v>0</v>
      </c>
      <c r="M30" s="73"/>
      <c r="N30" s="73">
        <f t="shared" si="0"/>
        <v>1320.0000000000002</v>
      </c>
      <c r="O30" s="81" t="s">
        <v>67</v>
      </c>
      <c r="P30" s="73">
        <v>1320</v>
      </c>
      <c r="Q30" s="73"/>
      <c r="R30" s="73"/>
      <c r="S30" s="73"/>
      <c r="T30" s="74"/>
    </row>
    <row r="31" spans="1:20" ht="16" thickBot="1" x14ac:dyDescent="0.25">
      <c r="A31" s="66" t="s">
        <v>30</v>
      </c>
      <c r="B31" s="73">
        <f>'Data Exhibit-3'!$F$17</f>
        <v>24</v>
      </c>
      <c r="C31" s="73">
        <f>'Data Exhibit-3'!$F$18</f>
        <v>24</v>
      </c>
      <c r="D31" s="73">
        <f>'Data Exhibit-3'!F32</f>
        <v>0</v>
      </c>
      <c r="E31" s="73"/>
      <c r="F31" s="73">
        <v>1</v>
      </c>
      <c r="G31" s="73">
        <v>1</v>
      </c>
      <c r="H31" s="73">
        <v>0</v>
      </c>
      <c r="I31" s="73"/>
      <c r="J31" s="82">
        <v>54.999999865546343</v>
      </c>
      <c r="K31" s="82">
        <v>0</v>
      </c>
      <c r="L31" s="82">
        <v>0</v>
      </c>
      <c r="M31" s="73"/>
      <c r="N31" s="73">
        <f t="shared" si="0"/>
        <v>1319.9999967731123</v>
      </c>
      <c r="O31" s="81" t="s">
        <v>67</v>
      </c>
      <c r="P31" s="73">
        <v>1320</v>
      </c>
      <c r="Q31" s="73"/>
      <c r="R31" s="73"/>
      <c r="S31" s="73"/>
      <c r="T31" s="74"/>
    </row>
    <row r="32" spans="1:20" x14ac:dyDescent="0.2">
      <c r="A32" s="72"/>
      <c r="B32" s="73"/>
      <c r="C32" s="73"/>
      <c r="D32" s="73"/>
      <c r="E32" s="73"/>
      <c r="F32" s="73"/>
      <c r="G32" s="73"/>
      <c r="H32" s="73"/>
      <c r="I32" s="73"/>
      <c r="J32" s="73"/>
      <c r="K32" s="73"/>
      <c r="L32" s="73"/>
      <c r="M32" s="73"/>
      <c r="N32" s="73"/>
      <c r="O32" s="73"/>
      <c r="P32" s="73"/>
      <c r="Q32" s="73"/>
      <c r="R32" s="73"/>
      <c r="S32" s="73"/>
      <c r="T32" s="74"/>
    </row>
    <row r="33" spans="1:20" x14ac:dyDescent="0.2">
      <c r="A33" s="72"/>
      <c r="B33" s="73"/>
      <c r="C33" s="73"/>
      <c r="D33" s="73"/>
      <c r="E33" s="73"/>
      <c r="F33" s="73"/>
      <c r="G33" s="73"/>
      <c r="H33" s="73"/>
      <c r="I33" s="73"/>
      <c r="J33" s="73"/>
      <c r="K33" s="73"/>
      <c r="L33" s="73"/>
      <c r="M33" s="73"/>
      <c r="N33" s="73"/>
      <c r="O33" s="73"/>
      <c r="P33" s="73"/>
      <c r="Q33" s="73"/>
      <c r="R33" s="73"/>
      <c r="S33" s="73"/>
      <c r="T33" s="74"/>
    </row>
    <row r="34" spans="1:20" x14ac:dyDescent="0.2">
      <c r="A34" s="72"/>
      <c r="B34" s="73"/>
      <c r="C34" s="73"/>
      <c r="D34" s="73"/>
      <c r="E34" s="73"/>
      <c r="F34" s="73"/>
      <c r="G34" s="73"/>
      <c r="H34" s="73"/>
      <c r="I34" s="73"/>
      <c r="J34" s="73"/>
      <c r="K34" s="73"/>
      <c r="L34" s="73"/>
      <c r="M34" s="73"/>
      <c r="N34" s="73"/>
      <c r="O34" s="73"/>
      <c r="P34" s="73"/>
      <c r="Q34" s="73"/>
      <c r="R34" s="73"/>
      <c r="S34" s="73"/>
      <c r="T34" s="74"/>
    </row>
    <row r="35" spans="1:20" x14ac:dyDescent="0.2">
      <c r="A35" s="72"/>
      <c r="B35" s="73"/>
      <c r="C35" s="73"/>
      <c r="D35" s="73"/>
      <c r="E35" s="73"/>
      <c r="F35" s="73"/>
      <c r="G35" s="73"/>
      <c r="H35" s="73"/>
      <c r="I35" s="73"/>
      <c r="J35" s="73"/>
      <c r="K35" s="73"/>
      <c r="L35" s="73"/>
      <c r="M35" s="73"/>
      <c r="N35" s="73"/>
      <c r="O35" s="73"/>
      <c r="P35" s="73"/>
      <c r="Q35" s="73"/>
      <c r="R35" s="73"/>
      <c r="S35" s="73"/>
      <c r="T35" s="74"/>
    </row>
    <row r="36" spans="1:20" x14ac:dyDescent="0.2">
      <c r="A36" s="83" t="s">
        <v>68</v>
      </c>
      <c r="B36" s="73"/>
      <c r="C36" s="73"/>
      <c r="D36" s="73"/>
      <c r="E36" s="73"/>
      <c r="F36" s="73"/>
      <c r="G36" s="73"/>
      <c r="H36" s="73"/>
      <c r="I36" s="73"/>
      <c r="J36" s="73"/>
      <c r="K36" s="73"/>
      <c r="L36" s="73"/>
      <c r="M36" s="73"/>
      <c r="N36" s="73"/>
      <c r="O36" s="73"/>
      <c r="P36" s="73"/>
      <c r="Q36" s="73"/>
      <c r="R36" s="73"/>
      <c r="S36" s="73"/>
      <c r="T36" s="74"/>
    </row>
    <row r="37" spans="1:20" x14ac:dyDescent="0.2">
      <c r="A37" s="72"/>
      <c r="B37" s="123" t="s">
        <v>69</v>
      </c>
      <c r="C37" s="123"/>
      <c r="D37" s="123"/>
      <c r="E37" s="123"/>
      <c r="F37" s="73"/>
      <c r="G37" s="123" t="s">
        <v>98</v>
      </c>
      <c r="H37" s="123"/>
      <c r="I37" s="123"/>
      <c r="J37" s="123"/>
      <c r="K37" s="73"/>
      <c r="L37" s="123" t="s">
        <v>71</v>
      </c>
      <c r="M37" s="123"/>
      <c r="N37" s="123"/>
      <c r="O37" s="123"/>
      <c r="P37" s="73"/>
      <c r="Q37" s="79" t="s">
        <v>72</v>
      </c>
      <c r="R37" s="73"/>
      <c r="S37" s="79" t="s">
        <v>73</v>
      </c>
      <c r="T37" s="74"/>
    </row>
    <row r="38" spans="1:20" ht="16" thickBot="1" x14ac:dyDescent="0.25">
      <c r="A38" s="72"/>
      <c r="B38" s="73"/>
      <c r="C38" s="73"/>
      <c r="D38" s="73"/>
      <c r="E38" s="73"/>
      <c r="F38" s="73"/>
      <c r="G38" s="73"/>
      <c r="H38" s="73"/>
      <c r="I38" s="73"/>
      <c r="J38" s="73"/>
      <c r="K38" s="73"/>
      <c r="L38" s="73"/>
      <c r="M38" s="73"/>
      <c r="N38" s="73"/>
      <c r="O38" s="73"/>
      <c r="P38" s="73"/>
      <c r="Q38" s="73"/>
      <c r="R38" s="73"/>
      <c r="S38" s="73"/>
      <c r="T38" s="74"/>
    </row>
    <row r="39" spans="1:20" ht="46" thickBot="1" x14ac:dyDescent="0.25">
      <c r="A39" s="72"/>
      <c r="B39" s="54" t="s">
        <v>9</v>
      </c>
      <c r="C39" s="54" t="s">
        <v>10</v>
      </c>
      <c r="D39" s="18" t="s">
        <v>11</v>
      </c>
      <c r="E39" s="19" t="s">
        <v>12</v>
      </c>
      <c r="F39" s="73"/>
      <c r="G39" s="18" t="s">
        <v>31</v>
      </c>
      <c r="H39" s="54" t="s">
        <v>32</v>
      </c>
      <c r="I39" s="54" t="s">
        <v>33</v>
      </c>
      <c r="J39" s="19" t="s">
        <v>34</v>
      </c>
      <c r="K39" s="73"/>
      <c r="L39" s="54" t="s">
        <v>9</v>
      </c>
      <c r="M39" s="54" t="s">
        <v>10</v>
      </c>
      <c r="N39" s="18" t="s">
        <v>11</v>
      </c>
      <c r="O39" s="19" t="s">
        <v>12</v>
      </c>
      <c r="P39" s="73"/>
      <c r="Q39" s="73"/>
      <c r="R39" s="73"/>
      <c r="S39" s="73"/>
      <c r="T39" s="74"/>
    </row>
    <row r="40" spans="1:20" x14ac:dyDescent="0.2">
      <c r="A40" s="36" t="s">
        <v>6</v>
      </c>
      <c r="B40" s="73">
        <f>SUMPRODUCT(F18:F19,J18:J19)</f>
        <v>109.20327933224611</v>
      </c>
      <c r="C40" s="73">
        <f>SUMPRODUCT(F20:F21,J20:J21)</f>
        <v>112.5</v>
      </c>
      <c r="D40" s="73">
        <f>SUMPRODUCT(F22:F25,J22:J25)</f>
        <v>110.38182059841733</v>
      </c>
      <c r="E40" s="73">
        <f>SUMPRODUCT(F26:F31,J26:J31)</f>
        <v>109.99999986554636</v>
      </c>
      <c r="F40" s="73"/>
      <c r="G40" s="73">
        <f>'Data Exhibit-3'!B23</f>
        <v>1</v>
      </c>
      <c r="H40" s="73">
        <f>'Data Exhibit-3'!C23</f>
        <v>5.7</v>
      </c>
      <c r="I40" s="73">
        <f>'Data Exhibit-3'!D23</f>
        <v>3.5</v>
      </c>
      <c r="J40" s="73">
        <f>'Data Exhibit-3'!E23</f>
        <v>2.8</v>
      </c>
      <c r="K40" s="73"/>
      <c r="L40" s="73">
        <f>B40-G40</f>
        <v>108.20327933224611</v>
      </c>
      <c r="M40" s="73">
        <f t="shared" ref="M40:O42" si="1">C40-H40</f>
        <v>106.8</v>
      </c>
      <c r="N40" s="73">
        <f t="shared" si="1"/>
        <v>106.88182059841733</v>
      </c>
      <c r="O40" s="73">
        <f t="shared" si="1"/>
        <v>107.19999986554636</v>
      </c>
      <c r="P40" s="73"/>
      <c r="Q40" s="73">
        <f>MIN(L40:O40)</f>
        <v>106.8</v>
      </c>
      <c r="R40" s="73"/>
      <c r="S40" s="73" cm="1">
        <f t="array" ref="S40:S42">Q3_2020_Demand</f>
        <v>15</v>
      </c>
      <c r="T40" s="74"/>
    </row>
    <row r="41" spans="1:20" x14ac:dyDescent="0.2">
      <c r="A41" s="37" t="s">
        <v>7</v>
      </c>
      <c r="B41" s="73">
        <f>SUMPRODUCT(G18:G19,K18:K19)</f>
        <v>73.864479886472907</v>
      </c>
      <c r="C41" s="73">
        <f>SUMPRODUCT(G20:G21,K20:K21)</f>
        <v>33.066965115285413</v>
      </c>
      <c r="D41" s="73">
        <f>SUMPRODUCT(G22:G25,K22:K25)</f>
        <v>32.529866732128887</v>
      </c>
      <c r="E41" s="73">
        <f>SUMPRODUCT(G26:G31,K26:K31)</f>
        <v>37.550299309375013</v>
      </c>
      <c r="F41" s="73"/>
      <c r="G41" s="73">
        <f>'Data Exhibit-3'!B24</f>
        <v>2.8</v>
      </c>
      <c r="H41" s="73">
        <f>'Data Exhibit-3'!C24</f>
        <v>6</v>
      </c>
      <c r="I41" s="73">
        <f>'Data Exhibit-3'!D24</f>
        <v>3.2</v>
      </c>
      <c r="J41" s="73">
        <f>'Data Exhibit-3'!E24</f>
        <v>3</v>
      </c>
      <c r="K41" s="73"/>
      <c r="L41" s="73">
        <f t="shared" ref="L41:L42" si="2">B41-G41</f>
        <v>71.06447988647291</v>
      </c>
      <c r="M41" s="73">
        <f t="shared" si="1"/>
        <v>27.066965115285413</v>
      </c>
      <c r="N41" s="73">
        <f t="shared" si="1"/>
        <v>29.329866732128888</v>
      </c>
      <c r="O41" s="73">
        <f t="shared" si="1"/>
        <v>34.550299309375013</v>
      </c>
      <c r="P41" s="73"/>
      <c r="Q41" s="73">
        <f t="shared" ref="Q41:Q42" si="3">MIN(L41:O41)</f>
        <v>27.066965115285413</v>
      </c>
      <c r="R41" s="73"/>
      <c r="S41" s="73">
        <v>5</v>
      </c>
      <c r="T41" s="74"/>
    </row>
    <row r="42" spans="1:20" ht="16" thickBot="1" x14ac:dyDescent="0.25">
      <c r="A42" s="38" t="s">
        <v>8</v>
      </c>
      <c r="B42" s="73">
        <f>SUMPRODUCT(H18:H19,L18:L19)</f>
        <v>157.50946507020683</v>
      </c>
      <c r="C42" s="73">
        <f>SUMPRODUCT(H20:H21,L20:L21)</f>
        <v>110.26636576838381</v>
      </c>
      <c r="D42" s="73">
        <f>SUMPRODUCT(H22:H25,L22:L25)</f>
        <v>133.063751086688</v>
      </c>
      <c r="E42" s="73">
        <f>SUMPRODUCT(H26:H31,L26:L31)</f>
        <v>118.1545562919097</v>
      </c>
      <c r="F42" s="73"/>
      <c r="G42" s="73">
        <f>'Data Exhibit-3'!B25</f>
        <v>3.4</v>
      </c>
      <c r="H42" s="73">
        <f>'Data Exhibit-3'!C25</f>
        <v>5.2</v>
      </c>
      <c r="I42" s="73">
        <f>'Data Exhibit-3'!D25</f>
        <v>2.8</v>
      </c>
      <c r="J42" s="73">
        <f>'Data Exhibit-3'!E25</f>
        <v>2.6</v>
      </c>
      <c r="K42" s="73"/>
      <c r="L42" s="73">
        <f t="shared" si="2"/>
        <v>154.10946507020682</v>
      </c>
      <c r="M42" s="73">
        <f t="shared" si="1"/>
        <v>105.0663657683838</v>
      </c>
      <c r="N42" s="73">
        <f t="shared" si="1"/>
        <v>130.26375108668799</v>
      </c>
      <c r="O42" s="73">
        <f t="shared" si="1"/>
        <v>115.55455629190971</v>
      </c>
      <c r="P42" s="73"/>
      <c r="Q42" s="73">
        <f t="shared" si="3"/>
        <v>105.0663657683838</v>
      </c>
      <c r="R42" s="73"/>
      <c r="S42" s="73">
        <v>10</v>
      </c>
      <c r="T42" s="74"/>
    </row>
    <row r="43" spans="1:20" x14ac:dyDescent="0.2">
      <c r="A43" s="72"/>
      <c r="B43" s="73"/>
      <c r="C43" s="73"/>
      <c r="D43" s="73"/>
      <c r="E43" s="73"/>
      <c r="F43" s="73"/>
      <c r="G43" s="73"/>
      <c r="H43" s="73"/>
      <c r="I43" s="73"/>
      <c r="J43" s="73"/>
      <c r="K43" s="73"/>
      <c r="L43" s="73"/>
      <c r="M43" s="73"/>
      <c r="N43" s="73"/>
      <c r="O43" s="73"/>
      <c r="P43" s="73"/>
      <c r="Q43" s="73"/>
      <c r="R43" s="73"/>
      <c r="S43" s="73"/>
      <c r="T43" s="74"/>
    </row>
    <row r="44" spans="1:20" x14ac:dyDescent="0.2">
      <c r="A44" s="72"/>
      <c r="B44" s="73"/>
      <c r="C44" s="73"/>
      <c r="D44" s="73"/>
      <c r="E44" s="73"/>
      <c r="F44" s="73"/>
      <c r="G44" s="73"/>
      <c r="H44" s="73"/>
      <c r="I44" s="73"/>
      <c r="J44" s="73"/>
      <c r="K44" s="73"/>
      <c r="L44" s="73"/>
      <c r="M44" s="73"/>
      <c r="N44" s="73"/>
      <c r="O44" s="73"/>
      <c r="P44" s="73"/>
      <c r="Q44" s="73"/>
      <c r="R44" s="73"/>
      <c r="S44" s="73"/>
      <c r="T44" s="74"/>
    </row>
    <row r="45" spans="1:20" x14ac:dyDescent="0.2">
      <c r="A45" s="84" t="s">
        <v>79</v>
      </c>
      <c r="B45" s="73"/>
      <c r="C45" s="73"/>
      <c r="D45" s="73"/>
      <c r="E45" s="73"/>
      <c r="F45" s="73"/>
      <c r="G45" s="73"/>
      <c r="H45" s="73"/>
      <c r="I45" s="73"/>
      <c r="J45" s="73"/>
      <c r="K45" s="73"/>
      <c r="L45" s="73"/>
      <c r="M45" s="73"/>
      <c r="N45" s="73"/>
      <c r="O45" s="73"/>
      <c r="P45" s="73"/>
      <c r="Q45" s="73"/>
      <c r="R45" s="73"/>
      <c r="S45" s="73"/>
      <c r="T45" s="74"/>
    </row>
    <row r="46" spans="1:20" x14ac:dyDescent="0.2">
      <c r="A46" s="72" t="s">
        <v>65</v>
      </c>
      <c r="B46" s="73">
        <f>SUM(Q40:Q42)</f>
        <v>238.93333088366921</v>
      </c>
      <c r="C46" s="73"/>
      <c r="D46" s="73"/>
      <c r="E46" s="73"/>
      <c r="F46" s="73"/>
      <c r="G46" s="73"/>
      <c r="H46" s="73"/>
      <c r="I46" s="73"/>
      <c r="J46" s="73"/>
      <c r="K46" s="73"/>
      <c r="L46" s="73"/>
      <c r="M46" s="73"/>
      <c r="N46" s="73"/>
      <c r="O46" s="73"/>
      <c r="P46" s="73"/>
      <c r="Q46" s="73"/>
      <c r="R46" s="73"/>
      <c r="S46" s="73"/>
      <c r="T46" s="74"/>
    </row>
    <row r="47" spans="1:20" ht="16" thickBot="1" x14ac:dyDescent="0.25">
      <c r="A47" s="75"/>
      <c r="B47" s="76"/>
      <c r="C47" s="76"/>
      <c r="D47" s="76"/>
      <c r="E47" s="76"/>
      <c r="F47" s="76"/>
      <c r="G47" s="76"/>
      <c r="H47" s="76"/>
      <c r="I47" s="76"/>
      <c r="J47" s="76"/>
      <c r="K47" s="76"/>
      <c r="L47" s="76"/>
      <c r="M47" s="76"/>
      <c r="N47" s="76"/>
      <c r="O47" s="76"/>
      <c r="P47" s="76"/>
      <c r="Q47" s="76"/>
      <c r="R47" s="76"/>
      <c r="S47" s="76"/>
      <c r="T47" s="77"/>
    </row>
    <row r="51" spans="1:20" ht="22" thickBot="1" x14ac:dyDescent="0.3">
      <c r="A51" s="122" t="s">
        <v>84</v>
      </c>
      <c r="B51" s="122"/>
    </row>
    <row r="52" spans="1:20" x14ac:dyDescent="0.2">
      <c r="A52" s="70"/>
      <c r="B52" s="56"/>
      <c r="C52" s="56"/>
      <c r="D52" s="56"/>
      <c r="E52" s="56"/>
      <c r="F52" s="56"/>
      <c r="G52" s="56"/>
      <c r="H52" s="56"/>
      <c r="I52" s="56"/>
      <c r="J52" s="56"/>
      <c r="K52" s="56"/>
      <c r="L52" s="56"/>
      <c r="M52" s="56"/>
      <c r="N52" s="56"/>
      <c r="O52" s="56"/>
      <c r="P52" s="56"/>
      <c r="Q52" s="56"/>
      <c r="R52" s="56"/>
      <c r="S52" s="56"/>
      <c r="T52" s="71"/>
    </row>
    <row r="53" spans="1:20" x14ac:dyDescent="0.2">
      <c r="A53" s="72"/>
      <c r="B53" s="73"/>
      <c r="C53" s="73"/>
      <c r="D53" s="73"/>
      <c r="E53" s="73"/>
      <c r="F53" s="73"/>
      <c r="G53" s="73"/>
      <c r="H53" s="73"/>
      <c r="I53" s="73"/>
      <c r="J53" s="73"/>
      <c r="K53" s="73"/>
      <c r="L53" s="73"/>
      <c r="M53" s="73"/>
      <c r="N53" s="73"/>
      <c r="O53" s="73"/>
      <c r="P53" s="73"/>
      <c r="Q53" s="73"/>
      <c r="R53" s="73"/>
      <c r="S53" s="73"/>
      <c r="T53" s="74"/>
    </row>
    <row r="54" spans="1:20" x14ac:dyDescent="0.2">
      <c r="A54" s="72"/>
      <c r="B54" s="123" t="s">
        <v>60</v>
      </c>
      <c r="C54" s="123"/>
      <c r="D54" s="123"/>
      <c r="E54" s="73"/>
      <c r="F54" s="125" t="s">
        <v>61</v>
      </c>
      <c r="G54" s="125"/>
      <c r="H54" s="125"/>
      <c r="I54" s="73"/>
      <c r="J54" s="124" t="s">
        <v>62</v>
      </c>
      <c r="K54" s="124"/>
      <c r="L54" s="124"/>
      <c r="M54" s="73"/>
      <c r="N54" s="79" t="s">
        <v>66</v>
      </c>
      <c r="O54" s="73"/>
      <c r="P54" s="80" t="s">
        <v>63</v>
      </c>
      <c r="Q54" s="73"/>
      <c r="R54" s="73"/>
      <c r="S54" s="73"/>
      <c r="T54" s="74"/>
    </row>
    <row r="55" spans="1:20" ht="16" thickBot="1" x14ac:dyDescent="0.25">
      <c r="A55" s="72"/>
      <c r="B55" s="58" t="s">
        <v>6</v>
      </c>
      <c r="C55" s="59" t="s">
        <v>7</v>
      </c>
      <c r="D55" s="59" t="s">
        <v>8</v>
      </c>
      <c r="E55" s="57"/>
      <c r="F55" s="58" t="s">
        <v>6</v>
      </c>
      <c r="G55" s="59" t="s">
        <v>7</v>
      </c>
      <c r="H55" s="59" t="s">
        <v>8</v>
      </c>
      <c r="I55" s="57"/>
      <c r="J55" s="58" t="s">
        <v>6</v>
      </c>
      <c r="K55" s="59" t="s">
        <v>7</v>
      </c>
      <c r="L55" s="59" t="s">
        <v>8</v>
      </c>
      <c r="M55" s="73"/>
      <c r="N55" s="73"/>
      <c r="O55" s="73"/>
      <c r="P55" s="73"/>
      <c r="Q55" s="73"/>
      <c r="R55" s="73"/>
      <c r="S55" s="73"/>
      <c r="T55" s="74"/>
    </row>
    <row r="56" spans="1:20" ht="16" thickBot="1" x14ac:dyDescent="0.25">
      <c r="A56" s="29" t="s">
        <v>16</v>
      </c>
      <c r="B56" s="73"/>
      <c r="C56" s="73"/>
      <c r="D56" s="73"/>
      <c r="E56" s="73"/>
      <c r="F56" s="73"/>
      <c r="G56" s="73"/>
      <c r="H56" s="73"/>
      <c r="I56" s="73"/>
      <c r="J56" s="73"/>
      <c r="K56" s="73"/>
      <c r="L56" s="73"/>
      <c r="M56" s="73"/>
      <c r="N56" s="73"/>
      <c r="O56" s="73"/>
      <c r="P56" s="73"/>
      <c r="Q56" s="73"/>
      <c r="R56" s="73"/>
      <c r="S56" s="73"/>
      <c r="T56" s="74"/>
    </row>
    <row r="57" spans="1:20" x14ac:dyDescent="0.2">
      <c r="A57" s="64" t="s">
        <v>17</v>
      </c>
      <c r="B57" s="73">
        <f>'Data Exhibit-3'!$C$17</f>
        <v>6</v>
      </c>
      <c r="C57" s="73">
        <f>'Data Exhibit-3'!$C$18</f>
        <v>9</v>
      </c>
      <c r="D57" s="73">
        <f>'Data Exhibit-3'!$C$19</f>
        <v>6</v>
      </c>
      <c r="E57" s="73"/>
      <c r="F57" s="73" cm="1">
        <f t="array" ref="F57:H70">Process</f>
        <v>0</v>
      </c>
      <c r="G57" s="73">
        <v>0</v>
      </c>
      <c r="H57" s="73">
        <v>1</v>
      </c>
      <c r="I57" s="73"/>
      <c r="J57" s="78">
        <v>0</v>
      </c>
      <c r="K57" s="78">
        <v>0</v>
      </c>
      <c r="L57" s="78">
        <v>157.50946507020683</v>
      </c>
      <c r="M57" s="73"/>
      <c r="N57" s="73">
        <f>SUMPRODUCT(B57:D57,F57:H57,J57:L57)</f>
        <v>945.05679042124098</v>
      </c>
      <c r="O57" s="81" t="s">
        <v>67</v>
      </c>
      <c r="P57" s="73" cm="1">
        <f t="array" ref="P57:P70">Available_Hours/4</f>
        <v>1350</v>
      </c>
      <c r="Q57" s="73"/>
      <c r="R57" s="73"/>
      <c r="S57" s="73"/>
      <c r="T57" s="74"/>
    </row>
    <row r="58" spans="1:20" x14ac:dyDescent="0.2">
      <c r="A58" s="65" t="s">
        <v>18</v>
      </c>
      <c r="B58" s="73">
        <f>'Data Exhibit-3'!$C$17</f>
        <v>6</v>
      </c>
      <c r="C58" s="73">
        <f>'Data Exhibit-3'!$C$18</f>
        <v>9</v>
      </c>
      <c r="D58" s="73">
        <f>'Data Exhibit-3'!$C$19</f>
        <v>6</v>
      </c>
      <c r="E58" s="73"/>
      <c r="F58" s="73">
        <v>1</v>
      </c>
      <c r="G58" s="73">
        <v>1</v>
      </c>
      <c r="H58" s="73">
        <v>0</v>
      </c>
      <c r="I58" s="73"/>
      <c r="J58" s="78">
        <v>111.79251235877319</v>
      </c>
      <c r="K58" s="78">
        <v>72.138324471575132</v>
      </c>
      <c r="L58" s="78">
        <v>0</v>
      </c>
      <c r="M58" s="73"/>
      <c r="N58" s="73">
        <f t="shared" ref="N58:N70" si="4">SUMPRODUCT(B58:D58,F58:H58,J58:L58)</f>
        <v>1319.9999943968155</v>
      </c>
      <c r="O58" s="81" t="s">
        <v>67</v>
      </c>
      <c r="P58" s="73">
        <v>1320</v>
      </c>
      <c r="Q58" s="73"/>
      <c r="R58" s="73"/>
      <c r="S58" s="73"/>
      <c r="T58" s="74"/>
    </row>
    <row r="59" spans="1:20" x14ac:dyDescent="0.2">
      <c r="A59" s="65" t="s">
        <v>19</v>
      </c>
      <c r="B59" s="73">
        <f>'Data Exhibit-3'!$D$17</f>
        <v>12</v>
      </c>
      <c r="C59" s="73">
        <f>'Data Exhibit-3'!$D$18</f>
        <v>9</v>
      </c>
      <c r="D59" s="73">
        <f>'Data Exhibit-3'!$D$19</f>
        <v>9</v>
      </c>
      <c r="E59" s="73"/>
      <c r="F59" s="73">
        <v>1</v>
      </c>
      <c r="G59" s="73">
        <v>0</v>
      </c>
      <c r="H59" s="73">
        <v>0</v>
      </c>
      <c r="I59" s="73"/>
      <c r="J59" s="78">
        <v>112.5</v>
      </c>
      <c r="K59" s="78">
        <v>0</v>
      </c>
      <c r="L59" s="78">
        <v>0</v>
      </c>
      <c r="M59" s="73"/>
      <c r="N59" s="73">
        <f t="shared" si="4"/>
        <v>1350</v>
      </c>
      <c r="O59" s="81" t="s">
        <v>67</v>
      </c>
      <c r="P59" s="73">
        <v>1350</v>
      </c>
      <c r="Q59" s="73"/>
      <c r="R59" s="73"/>
      <c r="S59" s="73"/>
      <c r="T59" s="74"/>
    </row>
    <row r="60" spans="1:20" x14ac:dyDescent="0.2">
      <c r="A60" s="65" t="s">
        <v>20</v>
      </c>
      <c r="B60" s="73">
        <f>'Data Exhibit-3'!$D$17</f>
        <v>12</v>
      </c>
      <c r="C60" s="73">
        <f>'Data Exhibit-3'!$D$18</f>
        <v>9</v>
      </c>
      <c r="D60" s="73">
        <f>'Data Exhibit-3'!$D$19</f>
        <v>9</v>
      </c>
      <c r="E60" s="73"/>
      <c r="F60" s="73">
        <v>0</v>
      </c>
      <c r="G60" s="73">
        <v>1</v>
      </c>
      <c r="H60" s="73">
        <v>1</v>
      </c>
      <c r="I60" s="73"/>
      <c r="J60" s="78">
        <v>0</v>
      </c>
      <c r="K60" s="78">
        <v>16.549854044559297</v>
      </c>
      <c r="L60" s="78">
        <v>126.78348247666069</v>
      </c>
      <c r="M60" s="73"/>
      <c r="N60" s="73">
        <f t="shared" si="4"/>
        <v>1290.0000286909799</v>
      </c>
      <c r="O60" s="81" t="s">
        <v>67</v>
      </c>
      <c r="P60" s="73">
        <v>1290</v>
      </c>
      <c r="Q60" s="73"/>
      <c r="R60" s="73"/>
      <c r="S60" s="73"/>
      <c r="T60" s="74"/>
    </row>
    <row r="61" spans="1:20" x14ac:dyDescent="0.2">
      <c r="A61" s="65" t="s">
        <v>21</v>
      </c>
      <c r="B61" s="73">
        <f>'Data Exhibit-3'!$E$17</f>
        <v>18</v>
      </c>
      <c r="C61" s="73">
        <f>'Data Exhibit-3'!$E$18</f>
        <v>21</v>
      </c>
      <c r="D61" s="73">
        <f>'Data Exhibit-3'!$E$19</f>
        <v>18</v>
      </c>
      <c r="E61" s="73"/>
      <c r="F61" s="73">
        <v>0</v>
      </c>
      <c r="G61" s="73">
        <v>0</v>
      </c>
      <c r="H61" s="73">
        <v>1</v>
      </c>
      <c r="I61" s="73"/>
      <c r="J61" s="78">
        <v>0</v>
      </c>
      <c r="K61" s="78">
        <v>0</v>
      </c>
      <c r="L61" s="78">
        <v>66.531875543344</v>
      </c>
      <c r="M61" s="73"/>
      <c r="N61" s="73">
        <f t="shared" si="4"/>
        <v>1197.5737597801919</v>
      </c>
      <c r="O61" s="81" t="s">
        <v>67</v>
      </c>
      <c r="P61" s="73">
        <v>1350</v>
      </c>
      <c r="Q61" s="73"/>
      <c r="R61" s="73"/>
      <c r="S61" s="73"/>
      <c r="T61" s="74"/>
    </row>
    <row r="62" spans="1:20" x14ac:dyDescent="0.2">
      <c r="A62" s="65" t="s">
        <v>22</v>
      </c>
      <c r="B62" s="73">
        <f>'Data Exhibit-3'!$E$17</f>
        <v>18</v>
      </c>
      <c r="C62" s="73">
        <f>'Data Exhibit-3'!$E$18</f>
        <v>21</v>
      </c>
      <c r="D62" s="73">
        <f>'Data Exhibit-3'!$E$19</f>
        <v>18</v>
      </c>
      <c r="E62" s="73"/>
      <c r="F62" s="73">
        <v>1</v>
      </c>
      <c r="G62" s="73">
        <v>1</v>
      </c>
      <c r="H62" s="73">
        <v>0</v>
      </c>
      <c r="I62" s="73"/>
      <c r="J62" s="78">
        <v>58.322616791512708</v>
      </c>
      <c r="K62" s="78">
        <v>12.866326927069933</v>
      </c>
      <c r="L62" s="78">
        <v>0</v>
      </c>
      <c r="M62" s="73"/>
      <c r="N62" s="73">
        <f t="shared" si="4"/>
        <v>1319.9999677156975</v>
      </c>
      <c r="O62" s="81" t="s">
        <v>67</v>
      </c>
      <c r="P62" s="73">
        <v>1320</v>
      </c>
      <c r="Q62" s="73"/>
      <c r="R62" s="73"/>
      <c r="S62" s="73"/>
      <c r="T62" s="74"/>
    </row>
    <row r="63" spans="1:20" x14ac:dyDescent="0.2">
      <c r="A63" s="65" t="s">
        <v>23</v>
      </c>
      <c r="B63" s="73">
        <f>'Data Exhibit-3'!$E$17</f>
        <v>18</v>
      </c>
      <c r="C63" s="73">
        <f>'Data Exhibit-3'!$E$18</f>
        <v>21</v>
      </c>
      <c r="D63" s="73">
        <f>'Data Exhibit-3'!$E$19</f>
        <v>18</v>
      </c>
      <c r="E63" s="73"/>
      <c r="F63" s="73">
        <v>0</v>
      </c>
      <c r="G63" s="73">
        <v>0</v>
      </c>
      <c r="H63" s="73">
        <v>1</v>
      </c>
      <c r="I63" s="73"/>
      <c r="J63" s="78">
        <v>0</v>
      </c>
      <c r="K63" s="78">
        <v>0</v>
      </c>
      <c r="L63" s="78">
        <v>66.531875543344</v>
      </c>
      <c r="M63" s="73"/>
      <c r="N63" s="73">
        <f t="shared" si="4"/>
        <v>1197.5737597801919</v>
      </c>
      <c r="O63" s="81" t="s">
        <v>67</v>
      </c>
      <c r="P63" s="73">
        <v>1320</v>
      </c>
      <c r="Q63" s="73"/>
      <c r="R63" s="73"/>
      <c r="S63" s="73"/>
      <c r="T63" s="74"/>
    </row>
    <row r="64" spans="1:20" x14ac:dyDescent="0.2">
      <c r="A64" s="65" t="s">
        <v>24</v>
      </c>
      <c r="B64" s="73">
        <f>'Data Exhibit-3'!$E$17</f>
        <v>18</v>
      </c>
      <c r="C64" s="73">
        <f>'Data Exhibit-3'!$E$18</f>
        <v>21</v>
      </c>
      <c r="D64" s="73">
        <f>'Data Exhibit-3'!$E$19</f>
        <v>18</v>
      </c>
      <c r="E64" s="73"/>
      <c r="F64" s="73">
        <v>1</v>
      </c>
      <c r="G64" s="73">
        <v>1</v>
      </c>
      <c r="H64" s="73">
        <v>0</v>
      </c>
      <c r="I64" s="73"/>
      <c r="J64" s="78">
        <v>73.96921967511183</v>
      </c>
      <c r="K64" s="78">
        <v>0.88352738076093962</v>
      </c>
      <c r="L64" s="78">
        <v>0</v>
      </c>
      <c r="M64" s="73"/>
      <c r="N64" s="73">
        <f t="shared" si="4"/>
        <v>1350.0000291479928</v>
      </c>
      <c r="O64" s="81" t="s">
        <v>67</v>
      </c>
      <c r="P64" s="73">
        <v>1350</v>
      </c>
      <c r="Q64" s="73"/>
      <c r="R64" s="73"/>
      <c r="S64" s="73"/>
      <c r="T64" s="74"/>
    </row>
    <row r="65" spans="1:20" x14ac:dyDescent="0.2">
      <c r="A65" s="65" t="s">
        <v>25</v>
      </c>
      <c r="B65" s="73">
        <f>'Data Exhibit-3'!$F$17</f>
        <v>24</v>
      </c>
      <c r="C65" s="73">
        <f>'Data Exhibit-3'!$F$18</f>
        <v>24</v>
      </c>
      <c r="D65" s="73">
        <f>'Data Exhibit-3'!$F$19</f>
        <v>24</v>
      </c>
      <c r="E65" s="73"/>
      <c r="F65" s="73">
        <v>0</v>
      </c>
      <c r="G65" s="73">
        <v>1</v>
      </c>
      <c r="H65" s="73">
        <v>0</v>
      </c>
      <c r="I65" s="73"/>
      <c r="J65" s="78">
        <v>0</v>
      </c>
      <c r="K65" s="78">
        <v>22.600096527212965</v>
      </c>
      <c r="L65" s="78">
        <v>0</v>
      </c>
      <c r="M65" s="73"/>
      <c r="N65" s="73">
        <f t="shared" si="4"/>
        <v>542.40231665311114</v>
      </c>
      <c r="O65" s="81" t="s">
        <v>67</v>
      </c>
      <c r="P65" s="73">
        <v>1320</v>
      </c>
      <c r="Q65" s="73"/>
      <c r="R65" s="73"/>
      <c r="S65" s="73"/>
      <c r="T65" s="74"/>
    </row>
    <row r="66" spans="1:20" x14ac:dyDescent="0.2">
      <c r="A66" s="65" t="s">
        <v>26</v>
      </c>
      <c r="B66" s="73">
        <f>'Data Exhibit-3'!$F$17</f>
        <v>24</v>
      </c>
      <c r="C66" s="73">
        <f>'Data Exhibit-3'!$F$18</f>
        <v>24</v>
      </c>
      <c r="D66" s="73">
        <f>'Data Exhibit-3'!$F$19</f>
        <v>24</v>
      </c>
      <c r="E66" s="73"/>
      <c r="F66" s="73">
        <v>0</v>
      </c>
      <c r="G66" s="73">
        <v>1</v>
      </c>
      <c r="H66" s="73">
        <v>1</v>
      </c>
      <c r="I66" s="73"/>
      <c r="J66" s="78">
        <v>0</v>
      </c>
      <c r="K66" s="78">
        <v>21.30939757874431</v>
      </c>
      <c r="L66" s="78">
        <v>33.690602421255697</v>
      </c>
      <c r="M66" s="73"/>
      <c r="N66" s="73">
        <f t="shared" si="4"/>
        <v>1320</v>
      </c>
      <c r="O66" s="81" t="s">
        <v>67</v>
      </c>
      <c r="P66" s="73">
        <v>1320</v>
      </c>
      <c r="Q66" s="73"/>
      <c r="R66" s="73"/>
      <c r="S66" s="73"/>
      <c r="T66" s="74"/>
    </row>
    <row r="67" spans="1:20" x14ac:dyDescent="0.2">
      <c r="A67" s="65" t="s">
        <v>27</v>
      </c>
      <c r="B67" s="73">
        <f>'Data Exhibit-3'!$F$17</f>
        <v>24</v>
      </c>
      <c r="C67" s="73">
        <f>'Data Exhibit-3'!$F$18</f>
        <v>24</v>
      </c>
      <c r="D67" s="73">
        <f>'Data Exhibit-3'!$F$19</f>
        <v>24</v>
      </c>
      <c r="E67" s="73"/>
      <c r="F67" s="73">
        <v>0</v>
      </c>
      <c r="G67" s="73">
        <v>0</v>
      </c>
      <c r="H67" s="73">
        <v>1</v>
      </c>
      <c r="I67" s="73"/>
      <c r="J67" s="78">
        <v>0</v>
      </c>
      <c r="K67" s="78">
        <v>0</v>
      </c>
      <c r="L67" s="78">
        <v>47.849866710044978</v>
      </c>
      <c r="M67" s="73"/>
      <c r="N67" s="73">
        <f t="shared" si="4"/>
        <v>1148.3968010410795</v>
      </c>
      <c r="O67" s="81" t="s">
        <v>67</v>
      </c>
      <c r="P67" s="73">
        <v>1290</v>
      </c>
      <c r="Q67" s="73"/>
      <c r="R67" s="73"/>
      <c r="S67" s="73"/>
      <c r="T67" s="74"/>
    </row>
    <row r="68" spans="1:20" x14ac:dyDescent="0.2">
      <c r="A68" s="65" t="s">
        <v>28</v>
      </c>
      <c r="B68" s="73">
        <f>'Data Exhibit-3'!$F$17</f>
        <v>24</v>
      </c>
      <c r="C68" s="73">
        <f>'Data Exhibit-3'!$F$18</f>
        <v>24</v>
      </c>
      <c r="D68" s="73">
        <f>'Data Exhibit-3'!$F$19</f>
        <v>24</v>
      </c>
      <c r="E68" s="73"/>
      <c r="F68" s="73">
        <v>0</v>
      </c>
      <c r="G68" s="73">
        <v>0</v>
      </c>
      <c r="H68" s="73">
        <v>1</v>
      </c>
      <c r="I68" s="73"/>
      <c r="J68" s="78">
        <v>0</v>
      </c>
      <c r="K68" s="78">
        <v>0</v>
      </c>
      <c r="L68" s="78">
        <v>47.82942855631363</v>
      </c>
      <c r="M68" s="73"/>
      <c r="N68" s="73">
        <f t="shared" si="4"/>
        <v>1147.906285351527</v>
      </c>
      <c r="O68" s="81" t="s">
        <v>67</v>
      </c>
      <c r="P68" s="73">
        <v>1350</v>
      </c>
      <c r="Q68" s="73"/>
      <c r="R68" s="73"/>
      <c r="S68" s="73"/>
      <c r="T68" s="74"/>
    </row>
    <row r="69" spans="1:20" x14ac:dyDescent="0.2">
      <c r="A69" s="65" t="s">
        <v>29</v>
      </c>
      <c r="B69" s="73">
        <f>'Data Exhibit-3'!$F$17</f>
        <v>24</v>
      </c>
      <c r="C69" s="73">
        <f>'Data Exhibit-3'!$F$18</f>
        <v>24</v>
      </c>
      <c r="D69" s="73">
        <f>'Data Exhibit-3'!$F$19</f>
        <v>24</v>
      </c>
      <c r="E69" s="73"/>
      <c r="F69" s="73">
        <v>1</v>
      </c>
      <c r="G69" s="73">
        <v>0</v>
      </c>
      <c r="H69" s="73">
        <v>0</v>
      </c>
      <c r="I69" s="73"/>
      <c r="J69" s="78">
        <v>55.000000000000007</v>
      </c>
      <c r="K69" s="78">
        <v>0</v>
      </c>
      <c r="L69" s="78">
        <v>0</v>
      </c>
      <c r="M69" s="73"/>
      <c r="N69" s="73">
        <f t="shared" si="4"/>
        <v>1320.0000000000002</v>
      </c>
      <c r="O69" s="81" t="s">
        <v>67</v>
      </c>
      <c r="P69" s="73">
        <v>1320</v>
      </c>
      <c r="Q69" s="73"/>
      <c r="R69" s="73"/>
      <c r="S69" s="73"/>
      <c r="T69" s="74"/>
    </row>
    <row r="70" spans="1:20" ht="16" thickBot="1" x14ac:dyDescent="0.25">
      <c r="A70" s="66" t="s">
        <v>30</v>
      </c>
      <c r="B70" s="73">
        <f>'Data Exhibit-3'!$F$17</f>
        <v>24</v>
      </c>
      <c r="C70" s="73">
        <f>'Data Exhibit-3'!$F$18</f>
        <v>24</v>
      </c>
      <c r="D70" s="73">
        <f>'Data Exhibit-3'!F71</f>
        <v>0</v>
      </c>
      <c r="E70" s="73"/>
      <c r="F70" s="73">
        <v>1</v>
      </c>
      <c r="G70" s="73">
        <v>1</v>
      </c>
      <c r="H70" s="73">
        <v>0</v>
      </c>
      <c r="I70" s="73"/>
      <c r="J70" s="82">
        <v>54.277055415750503</v>
      </c>
      <c r="K70" s="82">
        <v>0.72294445474100166</v>
      </c>
      <c r="L70" s="82">
        <v>0</v>
      </c>
      <c r="M70" s="73"/>
      <c r="N70" s="73">
        <f t="shared" si="4"/>
        <v>1319.9999968917959</v>
      </c>
      <c r="O70" s="81" t="s">
        <v>67</v>
      </c>
      <c r="P70" s="73">
        <v>1320</v>
      </c>
      <c r="Q70" s="73"/>
      <c r="R70" s="73"/>
      <c r="S70" s="73"/>
      <c r="T70" s="74"/>
    </row>
    <row r="71" spans="1:20" x14ac:dyDescent="0.2">
      <c r="A71" s="72"/>
      <c r="B71" s="73"/>
      <c r="C71" s="73"/>
      <c r="D71" s="73"/>
      <c r="E71" s="73"/>
      <c r="F71" s="73"/>
      <c r="G71" s="73"/>
      <c r="H71" s="73"/>
      <c r="I71" s="73"/>
      <c r="J71" s="73"/>
      <c r="K71" s="73"/>
      <c r="L71" s="73"/>
      <c r="M71" s="73"/>
      <c r="N71" s="73"/>
      <c r="O71" s="73"/>
      <c r="P71" s="73"/>
      <c r="Q71" s="73"/>
      <c r="R71" s="73"/>
      <c r="S71" s="73"/>
      <c r="T71" s="74"/>
    </row>
    <row r="72" spans="1:20" x14ac:dyDescent="0.2">
      <c r="A72" s="72"/>
      <c r="B72" s="73"/>
      <c r="C72" s="73"/>
      <c r="D72" s="73"/>
      <c r="E72" s="73"/>
      <c r="F72" s="73"/>
      <c r="G72" s="73"/>
      <c r="H72" s="73"/>
      <c r="I72" s="73"/>
      <c r="J72" s="73"/>
      <c r="K72" s="73"/>
      <c r="L72" s="73"/>
      <c r="M72" s="73"/>
      <c r="N72" s="73"/>
      <c r="O72" s="73"/>
      <c r="P72" s="73"/>
      <c r="Q72" s="73"/>
      <c r="R72" s="73"/>
      <c r="S72" s="73"/>
      <c r="T72" s="74"/>
    </row>
    <row r="73" spans="1:20" x14ac:dyDescent="0.2">
      <c r="A73" s="72"/>
      <c r="B73" s="73"/>
      <c r="C73" s="73"/>
      <c r="D73" s="73"/>
      <c r="E73" s="73"/>
      <c r="F73" s="73"/>
      <c r="G73" s="73"/>
      <c r="H73" s="73"/>
      <c r="I73" s="73"/>
      <c r="J73" s="73"/>
      <c r="K73" s="73"/>
      <c r="L73" s="73"/>
      <c r="M73" s="73"/>
      <c r="N73" s="73"/>
      <c r="O73" s="73"/>
      <c r="P73" s="73"/>
      <c r="Q73" s="73"/>
      <c r="R73" s="73"/>
      <c r="S73" s="73"/>
      <c r="T73" s="74"/>
    </row>
    <row r="74" spans="1:20" x14ac:dyDescent="0.2">
      <c r="A74" s="72"/>
      <c r="B74" s="73"/>
      <c r="C74" s="73"/>
      <c r="D74" s="73"/>
      <c r="E74" s="73"/>
      <c r="F74" s="73"/>
      <c r="G74" s="73"/>
      <c r="H74" s="73"/>
      <c r="I74" s="73"/>
      <c r="J74" s="73"/>
      <c r="K74" s="73"/>
      <c r="L74" s="73"/>
      <c r="M74" s="73"/>
      <c r="N74" s="73"/>
      <c r="O74" s="73"/>
      <c r="P74" s="73"/>
      <c r="Q74" s="73"/>
      <c r="R74" s="73"/>
      <c r="S74" s="73"/>
      <c r="T74" s="74"/>
    </row>
    <row r="75" spans="1:20" x14ac:dyDescent="0.2">
      <c r="A75" s="83" t="s">
        <v>68</v>
      </c>
      <c r="B75" s="73"/>
      <c r="C75" s="73"/>
      <c r="D75" s="73"/>
      <c r="E75" s="73"/>
      <c r="F75" s="73"/>
      <c r="G75" s="73"/>
      <c r="H75" s="73"/>
      <c r="I75" s="73"/>
      <c r="J75" s="73"/>
      <c r="K75" s="73"/>
      <c r="L75" s="73"/>
      <c r="M75" s="73"/>
      <c r="N75" s="73"/>
      <c r="O75" s="73"/>
      <c r="P75" s="73"/>
      <c r="Q75" s="73"/>
      <c r="R75" s="73"/>
      <c r="S75" s="73"/>
      <c r="T75" s="74"/>
    </row>
    <row r="76" spans="1:20" x14ac:dyDescent="0.2">
      <c r="A76" s="72"/>
      <c r="B76" s="123" t="s">
        <v>69</v>
      </c>
      <c r="C76" s="123"/>
      <c r="D76" s="123"/>
      <c r="E76" s="123"/>
      <c r="F76" s="73"/>
      <c r="G76" s="123" t="s">
        <v>98</v>
      </c>
      <c r="H76" s="123"/>
      <c r="I76" s="123"/>
      <c r="J76" s="123"/>
      <c r="K76" s="73"/>
      <c r="L76" s="123" t="s">
        <v>71</v>
      </c>
      <c r="M76" s="123"/>
      <c r="N76" s="123"/>
      <c r="O76" s="123"/>
      <c r="P76" s="73"/>
      <c r="Q76" s="79" t="s">
        <v>72</v>
      </c>
      <c r="R76" s="73"/>
      <c r="S76" s="79" t="s">
        <v>73</v>
      </c>
      <c r="T76" s="74"/>
    </row>
    <row r="77" spans="1:20" ht="16" thickBot="1" x14ac:dyDescent="0.25">
      <c r="A77" s="72"/>
      <c r="B77" s="73"/>
      <c r="C77" s="73"/>
      <c r="D77" s="73"/>
      <c r="E77" s="73"/>
      <c r="F77" s="73"/>
      <c r="G77" s="73"/>
      <c r="H77" s="73"/>
      <c r="I77" s="73"/>
      <c r="J77" s="73"/>
      <c r="K77" s="73"/>
      <c r="L77" s="73"/>
      <c r="M77" s="73"/>
      <c r="N77" s="73"/>
      <c r="O77" s="73"/>
      <c r="P77" s="73"/>
      <c r="Q77" s="73"/>
      <c r="R77" s="73"/>
      <c r="S77" s="73"/>
      <c r="T77" s="74"/>
    </row>
    <row r="78" spans="1:20" ht="46" thickBot="1" x14ac:dyDescent="0.25">
      <c r="A78" s="72"/>
      <c r="B78" s="54" t="s">
        <v>9</v>
      </c>
      <c r="C78" s="54" t="s">
        <v>10</v>
      </c>
      <c r="D78" s="18" t="s">
        <v>11</v>
      </c>
      <c r="E78" s="19" t="s">
        <v>12</v>
      </c>
      <c r="F78" s="73"/>
      <c r="G78" s="18" t="s">
        <v>31</v>
      </c>
      <c r="H78" s="54" t="s">
        <v>32</v>
      </c>
      <c r="I78" s="54" t="s">
        <v>33</v>
      </c>
      <c r="J78" s="19" t="s">
        <v>34</v>
      </c>
      <c r="K78" s="73"/>
      <c r="L78" s="54" t="s">
        <v>9</v>
      </c>
      <c r="M78" s="54" t="s">
        <v>10</v>
      </c>
      <c r="N78" s="18" t="s">
        <v>11</v>
      </c>
      <c r="O78" s="19" t="s">
        <v>12</v>
      </c>
      <c r="P78" s="73"/>
      <c r="Q78" s="73"/>
      <c r="R78" s="73"/>
      <c r="S78" s="73"/>
      <c r="T78" s="74"/>
    </row>
    <row r="79" spans="1:20" x14ac:dyDescent="0.2">
      <c r="A79" s="36" t="s">
        <v>6</v>
      </c>
      <c r="B79" s="73">
        <f>SUMPRODUCT(F57:F58,J57:J58)</f>
        <v>111.79251235877319</v>
      </c>
      <c r="C79" s="73">
        <f>SUMPRODUCT(F59:F60,J59:J60)</f>
        <v>112.5</v>
      </c>
      <c r="D79" s="73">
        <f>SUMPRODUCT(F61:F64,J61:J64)</f>
        <v>132.29183646662455</v>
      </c>
      <c r="E79" s="73">
        <f>SUMPRODUCT(F65:F70,J65:J70)</f>
        <v>109.27705541575051</v>
      </c>
      <c r="F79" s="73"/>
      <c r="G79" s="73" cm="1">
        <f t="array" ref="G79:J81">Defective_quarter</f>
        <v>1</v>
      </c>
      <c r="H79" s="73">
        <v>5.7</v>
      </c>
      <c r="I79" s="73">
        <v>3.5</v>
      </c>
      <c r="J79" s="73">
        <v>2.8</v>
      </c>
      <c r="K79" s="73"/>
      <c r="L79" s="73">
        <f>B79-G79</f>
        <v>110.79251235877319</v>
      </c>
      <c r="M79" s="73">
        <f t="shared" ref="M79:M81" si="5">C79-H79</f>
        <v>106.8</v>
      </c>
      <c r="N79" s="73">
        <f t="shared" ref="N79:N81" si="6">D79-I79</f>
        <v>128.79183646662455</v>
      </c>
      <c r="O79" s="73">
        <f>E79-J79</f>
        <v>106.47705541575051</v>
      </c>
      <c r="P79" s="73"/>
      <c r="Q79" s="73">
        <f>MIN(L79:O79)</f>
        <v>106.47705541575051</v>
      </c>
      <c r="R79" s="73"/>
      <c r="S79" s="73" cm="1">
        <f t="array" ref="S79:S81">Q4_2020_Demand</f>
        <v>55</v>
      </c>
      <c r="T79" s="74"/>
    </row>
    <row r="80" spans="1:20" x14ac:dyDescent="0.2">
      <c r="A80" s="37" t="s">
        <v>7</v>
      </c>
      <c r="B80" s="73">
        <f>SUMPRODUCT(G57:G58,K57:K58)</f>
        <v>72.138324471575132</v>
      </c>
      <c r="C80" s="73">
        <f>SUMPRODUCT(G59:G60,K59:K60)</f>
        <v>16.549854044559297</v>
      </c>
      <c r="D80" s="73">
        <f>SUMPRODUCT(G61:G64,K61:K64)</f>
        <v>13.749854307830873</v>
      </c>
      <c r="E80" s="73">
        <f>SUMPRODUCT(G65:G70,K65:K70)</f>
        <v>44.632438560698283</v>
      </c>
      <c r="F80" s="73"/>
      <c r="G80" s="73">
        <v>2.8</v>
      </c>
      <c r="H80" s="73">
        <v>6</v>
      </c>
      <c r="I80" s="73">
        <v>3.2</v>
      </c>
      <c r="J80" s="73">
        <v>3</v>
      </c>
      <c r="K80" s="73"/>
      <c r="L80" s="73">
        <f t="shared" ref="L80:L81" si="7">B80-G80</f>
        <v>69.338324471575135</v>
      </c>
      <c r="M80" s="73">
        <f t="shared" si="5"/>
        <v>10.549854044559297</v>
      </c>
      <c r="N80" s="73">
        <f t="shared" si="6"/>
        <v>10.549854307830874</v>
      </c>
      <c r="O80" s="73">
        <f t="shared" ref="O80:O81" si="8">E80-J80</f>
        <v>41.632438560698283</v>
      </c>
      <c r="P80" s="73"/>
      <c r="Q80" s="73">
        <f t="shared" ref="Q80:Q81" si="9">MIN(L80:O80)</f>
        <v>10.549854044559297</v>
      </c>
      <c r="R80" s="73"/>
      <c r="S80" s="73">
        <v>20</v>
      </c>
      <c r="T80" s="74"/>
    </row>
    <row r="81" spans="1:20" ht="16" thickBot="1" x14ac:dyDescent="0.25">
      <c r="A81" s="38" t="s">
        <v>8</v>
      </c>
      <c r="B81" s="73">
        <f>SUMPRODUCT(H57:H58,L57:L58)</f>
        <v>157.50946507020683</v>
      </c>
      <c r="C81" s="73">
        <f>SUMPRODUCT(H59:H60,L59:L60)</f>
        <v>126.78348247666069</v>
      </c>
      <c r="D81" s="73">
        <f>SUMPRODUCT(H61:H64,L61:L64)</f>
        <v>133.063751086688</v>
      </c>
      <c r="E81" s="73">
        <f>SUMPRODUCT(H65:H70,L65:L70)</f>
        <v>129.3698976876143</v>
      </c>
      <c r="F81" s="73"/>
      <c r="G81" s="73">
        <v>3.4</v>
      </c>
      <c r="H81" s="73">
        <v>5.2</v>
      </c>
      <c r="I81" s="73">
        <v>2.8</v>
      </c>
      <c r="J81" s="73">
        <v>2.6</v>
      </c>
      <c r="K81" s="73"/>
      <c r="L81" s="73">
        <f t="shared" si="7"/>
        <v>154.10946507020682</v>
      </c>
      <c r="M81" s="73">
        <f t="shared" si="5"/>
        <v>121.58348247666069</v>
      </c>
      <c r="N81" s="73">
        <f t="shared" si="6"/>
        <v>130.26375108668799</v>
      </c>
      <c r="O81" s="73">
        <f t="shared" si="8"/>
        <v>126.7698976876143</v>
      </c>
      <c r="P81" s="73"/>
      <c r="Q81" s="73">
        <f t="shared" si="9"/>
        <v>121.58348247666069</v>
      </c>
      <c r="R81" s="73"/>
      <c r="S81" s="73">
        <v>35</v>
      </c>
      <c r="T81" s="74"/>
    </row>
    <row r="82" spans="1:20" x14ac:dyDescent="0.2">
      <c r="A82" s="72"/>
      <c r="B82" s="73"/>
      <c r="C82" s="73"/>
      <c r="D82" s="73"/>
      <c r="E82" s="73"/>
      <c r="F82" s="73"/>
      <c r="G82" s="73"/>
      <c r="H82" s="73"/>
      <c r="I82" s="73"/>
      <c r="J82" s="73"/>
      <c r="K82" s="73"/>
      <c r="L82" s="73"/>
      <c r="M82" s="73"/>
      <c r="N82" s="73"/>
      <c r="O82" s="73"/>
      <c r="P82" s="73"/>
      <c r="Q82" s="73"/>
      <c r="R82" s="73"/>
      <c r="S82" s="73"/>
      <c r="T82" s="74"/>
    </row>
    <row r="83" spans="1:20" x14ac:dyDescent="0.2">
      <c r="A83" s="72"/>
      <c r="B83" s="73"/>
      <c r="C83" s="73"/>
      <c r="D83" s="73"/>
      <c r="E83" s="73"/>
      <c r="F83" s="73"/>
      <c r="G83" s="73"/>
      <c r="H83" s="73"/>
      <c r="I83" s="73"/>
      <c r="J83" s="73"/>
      <c r="K83" s="73"/>
      <c r="L83" s="73"/>
      <c r="M83" s="73"/>
      <c r="N83" s="73"/>
      <c r="O83" s="73"/>
      <c r="P83" s="73"/>
      <c r="Q83" s="73"/>
      <c r="R83" s="73"/>
      <c r="S83" s="73"/>
      <c r="T83" s="74"/>
    </row>
    <row r="84" spans="1:20" x14ac:dyDescent="0.2">
      <c r="A84" s="84" t="s">
        <v>79</v>
      </c>
      <c r="B84" s="73"/>
      <c r="C84" s="73"/>
      <c r="D84" s="73"/>
      <c r="E84" s="73"/>
      <c r="F84" s="73"/>
      <c r="G84" s="73"/>
      <c r="H84" s="73"/>
      <c r="I84" s="73"/>
      <c r="J84" s="73"/>
      <c r="K84" s="73"/>
      <c r="L84" s="73"/>
      <c r="M84" s="73"/>
      <c r="N84" s="73"/>
      <c r="O84" s="73"/>
      <c r="P84" s="73"/>
      <c r="Q84" s="73"/>
      <c r="R84" s="73"/>
      <c r="S84" s="73"/>
      <c r="T84" s="74"/>
    </row>
    <row r="85" spans="1:20" x14ac:dyDescent="0.2">
      <c r="A85" s="72" t="s">
        <v>65</v>
      </c>
      <c r="B85" s="73">
        <f>SUM(Q79:Q81)</f>
        <v>238.6103919369705</v>
      </c>
      <c r="C85" s="73"/>
      <c r="D85" s="73"/>
      <c r="E85" s="73"/>
      <c r="F85" s="73"/>
      <c r="G85" s="73"/>
      <c r="H85" s="73"/>
      <c r="I85" s="73"/>
      <c r="J85" s="73"/>
      <c r="K85" s="73"/>
      <c r="L85" s="73"/>
      <c r="M85" s="73"/>
      <c r="N85" s="73"/>
      <c r="O85" s="73"/>
      <c r="P85" s="73"/>
      <c r="Q85" s="73"/>
      <c r="R85" s="73"/>
      <c r="S85" s="73"/>
      <c r="T85" s="74"/>
    </row>
    <row r="86" spans="1:20" ht="16" thickBot="1" x14ac:dyDescent="0.25">
      <c r="A86" s="75"/>
      <c r="B86" s="76"/>
      <c r="C86" s="76"/>
      <c r="D86" s="76"/>
      <c r="E86" s="76"/>
      <c r="F86" s="76"/>
      <c r="G86" s="76"/>
      <c r="H86" s="76"/>
      <c r="I86" s="76"/>
      <c r="J86" s="76"/>
      <c r="K86" s="76"/>
      <c r="L86" s="76"/>
      <c r="M86" s="76"/>
      <c r="N86" s="76"/>
      <c r="O86" s="76"/>
      <c r="P86" s="76"/>
      <c r="Q86" s="76"/>
      <c r="R86" s="76"/>
      <c r="S86" s="76"/>
      <c r="T86" s="77"/>
    </row>
    <row r="90" spans="1:20" ht="22" thickBot="1" x14ac:dyDescent="0.3">
      <c r="A90" s="122" t="s">
        <v>85</v>
      </c>
      <c r="B90" s="122"/>
    </row>
    <row r="91" spans="1:20" x14ac:dyDescent="0.2">
      <c r="A91" s="70"/>
      <c r="B91" s="56"/>
      <c r="C91" s="56"/>
      <c r="D91" s="56"/>
      <c r="E91" s="56"/>
      <c r="F91" s="56"/>
      <c r="G91" s="56"/>
      <c r="H91" s="56"/>
      <c r="I91" s="56"/>
      <c r="J91" s="56"/>
      <c r="K91" s="56"/>
      <c r="L91" s="56"/>
      <c r="M91" s="56"/>
      <c r="N91" s="56"/>
      <c r="O91" s="56"/>
      <c r="P91" s="56"/>
      <c r="Q91" s="56"/>
      <c r="R91" s="56"/>
      <c r="S91" s="56"/>
      <c r="T91" s="71"/>
    </row>
    <row r="92" spans="1:20" x14ac:dyDescent="0.2">
      <c r="A92" s="72"/>
      <c r="B92" s="73"/>
      <c r="C92" s="73"/>
      <c r="D92" s="73"/>
      <c r="E92" s="73"/>
      <c r="F92" s="73"/>
      <c r="G92" s="73"/>
      <c r="H92" s="73"/>
      <c r="I92" s="73"/>
      <c r="J92" s="73"/>
      <c r="K92" s="73"/>
      <c r="L92" s="73"/>
      <c r="M92" s="73"/>
      <c r="N92" s="73"/>
      <c r="O92" s="73"/>
      <c r="P92" s="73"/>
      <c r="Q92" s="73"/>
      <c r="R92" s="73"/>
      <c r="S92" s="73"/>
      <c r="T92" s="74"/>
    </row>
    <row r="93" spans="1:20" x14ac:dyDescent="0.2">
      <c r="A93" s="72"/>
      <c r="B93" s="123" t="s">
        <v>60</v>
      </c>
      <c r="C93" s="123"/>
      <c r="D93" s="123"/>
      <c r="E93" s="73"/>
      <c r="F93" s="123" t="s">
        <v>61</v>
      </c>
      <c r="G93" s="123"/>
      <c r="H93" s="123"/>
      <c r="I93" s="73"/>
      <c r="J93" s="124" t="s">
        <v>62</v>
      </c>
      <c r="K93" s="124"/>
      <c r="L93" s="124"/>
      <c r="M93" s="73"/>
      <c r="N93" s="79" t="s">
        <v>66</v>
      </c>
      <c r="O93" s="73"/>
      <c r="P93" s="80" t="s">
        <v>63</v>
      </c>
      <c r="Q93" s="73"/>
      <c r="R93" s="73"/>
      <c r="S93" s="73"/>
      <c r="T93" s="74"/>
    </row>
    <row r="94" spans="1:20" ht="16" thickBot="1" x14ac:dyDescent="0.25">
      <c r="A94" s="72"/>
      <c r="B94" s="58" t="s">
        <v>6</v>
      </c>
      <c r="C94" s="59" t="s">
        <v>7</v>
      </c>
      <c r="D94" s="59" t="s">
        <v>8</v>
      </c>
      <c r="E94" s="57"/>
      <c r="F94" s="58" t="s">
        <v>6</v>
      </c>
      <c r="G94" s="59" t="s">
        <v>7</v>
      </c>
      <c r="H94" s="59" t="s">
        <v>8</v>
      </c>
      <c r="I94" s="57"/>
      <c r="J94" s="58" t="s">
        <v>6</v>
      </c>
      <c r="K94" s="59" t="s">
        <v>7</v>
      </c>
      <c r="L94" s="59" t="s">
        <v>8</v>
      </c>
      <c r="M94" s="73"/>
      <c r="N94" s="73"/>
      <c r="O94" s="73"/>
      <c r="P94" s="73"/>
      <c r="Q94" s="73"/>
      <c r="R94" s="73"/>
      <c r="S94" s="73"/>
      <c r="T94" s="74"/>
    </row>
    <row r="95" spans="1:20" ht="16" thickBot="1" x14ac:dyDescent="0.25">
      <c r="A95" s="29" t="s">
        <v>16</v>
      </c>
      <c r="B95" s="73"/>
      <c r="C95" s="73"/>
      <c r="D95" s="73"/>
      <c r="E95" s="73"/>
      <c r="F95" s="73"/>
      <c r="G95" s="73"/>
      <c r="H95" s="73"/>
      <c r="I95" s="73"/>
      <c r="J95" s="73"/>
      <c r="K95" s="73"/>
      <c r="L95" s="73"/>
      <c r="M95" s="73"/>
      <c r="N95" s="73"/>
      <c r="O95" s="73"/>
      <c r="P95" s="73"/>
      <c r="Q95" s="73"/>
      <c r="R95" s="73"/>
      <c r="S95" s="73"/>
      <c r="T95" s="74"/>
    </row>
    <row r="96" spans="1:20" x14ac:dyDescent="0.2">
      <c r="A96" s="64" t="s">
        <v>17</v>
      </c>
      <c r="B96" s="73">
        <f>'Data Exhibit-3'!$C$17</f>
        <v>6</v>
      </c>
      <c r="C96" s="73">
        <f>'Data Exhibit-3'!$C$18</f>
        <v>9</v>
      </c>
      <c r="D96" s="73">
        <f>'Data Exhibit-3'!$C$19</f>
        <v>6</v>
      </c>
      <c r="E96" s="73"/>
      <c r="F96" s="73" cm="1">
        <f t="array" ref="F96:H109">Process</f>
        <v>0</v>
      </c>
      <c r="G96" s="73">
        <v>0</v>
      </c>
      <c r="H96" s="73">
        <v>1</v>
      </c>
      <c r="I96" s="73"/>
      <c r="J96" s="78">
        <v>0</v>
      </c>
      <c r="K96" s="78">
        <v>0</v>
      </c>
      <c r="L96" s="78">
        <v>157.50946507020683</v>
      </c>
      <c r="M96" s="73"/>
      <c r="N96" s="73">
        <f>SUMPRODUCT(B96:D96,F96:H96,J96:L96)</f>
        <v>945.05679042124098</v>
      </c>
      <c r="O96" s="81" t="s">
        <v>67</v>
      </c>
      <c r="P96" s="73" cm="1">
        <f t="array" ref="P96:P109">Available_Hours/4</f>
        <v>1350</v>
      </c>
      <c r="Q96" s="73"/>
      <c r="R96" s="73"/>
      <c r="S96" s="73"/>
      <c r="T96" s="74"/>
    </row>
    <row r="97" spans="1:20" x14ac:dyDescent="0.2">
      <c r="A97" s="65" t="s">
        <v>18</v>
      </c>
      <c r="B97" s="73">
        <f>'Data Exhibit-3'!$C$17</f>
        <v>6</v>
      </c>
      <c r="C97" s="73">
        <f>'Data Exhibit-3'!$C$18</f>
        <v>9</v>
      </c>
      <c r="D97" s="73">
        <f>'Data Exhibit-3'!$C$19</f>
        <v>6</v>
      </c>
      <c r="E97" s="73"/>
      <c r="F97" s="73">
        <v>1</v>
      </c>
      <c r="G97" s="73">
        <v>1</v>
      </c>
      <c r="H97" s="73">
        <v>0</v>
      </c>
      <c r="I97" s="73"/>
      <c r="J97" s="78">
        <v>109.20327933224611</v>
      </c>
      <c r="K97" s="78">
        <v>73.864479886472907</v>
      </c>
      <c r="L97" s="78">
        <v>0</v>
      </c>
      <c r="M97" s="73"/>
      <c r="N97" s="73">
        <f t="shared" ref="N97:N109" si="10">SUMPRODUCT(B97:D97,F97:H97,J97:L97)</f>
        <v>1319.999994971733</v>
      </c>
      <c r="O97" s="81" t="s">
        <v>67</v>
      </c>
      <c r="P97" s="73">
        <v>1320</v>
      </c>
      <c r="Q97" s="73"/>
      <c r="R97" s="73"/>
      <c r="S97" s="73"/>
      <c r="T97" s="74"/>
    </row>
    <row r="98" spans="1:20" x14ac:dyDescent="0.2">
      <c r="A98" s="65" t="s">
        <v>19</v>
      </c>
      <c r="B98" s="73">
        <f>'Data Exhibit-3'!$D$17</f>
        <v>12</v>
      </c>
      <c r="C98" s="73">
        <f>'Data Exhibit-3'!$D$18</f>
        <v>9</v>
      </c>
      <c r="D98" s="73">
        <f>'Data Exhibit-3'!$D$19</f>
        <v>9</v>
      </c>
      <c r="E98" s="73"/>
      <c r="F98" s="73">
        <v>1</v>
      </c>
      <c r="G98" s="73">
        <v>0</v>
      </c>
      <c r="H98" s="73">
        <v>0</v>
      </c>
      <c r="I98" s="73"/>
      <c r="J98" s="78">
        <v>112.5</v>
      </c>
      <c r="K98" s="78">
        <v>0</v>
      </c>
      <c r="L98" s="78">
        <v>0</v>
      </c>
      <c r="M98" s="73"/>
      <c r="N98" s="73">
        <f t="shared" si="10"/>
        <v>1350</v>
      </c>
      <c r="O98" s="81" t="s">
        <v>67</v>
      </c>
      <c r="P98" s="73">
        <v>1350</v>
      </c>
      <c r="Q98" s="73"/>
      <c r="R98" s="73"/>
      <c r="S98" s="73"/>
      <c r="T98" s="74"/>
    </row>
    <row r="99" spans="1:20" x14ac:dyDescent="0.2">
      <c r="A99" s="65" t="s">
        <v>20</v>
      </c>
      <c r="B99" s="73">
        <f>'Data Exhibit-3'!$D$17</f>
        <v>12</v>
      </c>
      <c r="C99" s="73">
        <f>'Data Exhibit-3'!$D$18</f>
        <v>9</v>
      </c>
      <c r="D99" s="73">
        <f>'Data Exhibit-3'!$D$19</f>
        <v>9</v>
      </c>
      <c r="E99" s="73"/>
      <c r="F99" s="73">
        <v>0</v>
      </c>
      <c r="G99" s="73">
        <v>1</v>
      </c>
      <c r="H99" s="73">
        <v>1</v>
      </c>
      <c r="I99" s="73"/>
      <c r="J99" s="78">
        <v>0</v>
      </c>
      <c r="K99" s="78">
        <v>33.066965115285413</v>
      </c>
      <c r="L99" s="78">
        <v>110.26636576838381</v>
      </c>
      <c r="M99" s="73"/>
      <c r="N99" s="73">
        <f t="shared" si="10"/>
        <v>1289.9999779530231</v>
      </c>
      <c r="O99" s="81" t="s">
        <v>67</v>
      </c>
      <c r="P99" s="73">
        <v>1290</v>
      </c>
      <c r="Q99" s="73"/>
      <c r="R99" s="73"/>
      <c r="S99" s="73"/>
      <c r="T99" s="74"/>
    </row>
    <row r="100" spans="1:20" x14ac:dyDescent="0.2">
      <c r="A100" s="65" t="s">
        <v>21</v>
      </c>
      <c r="B100" s="73">
        <f>'Data Exhibit-3'!$E$17</f>
        <v>18</v>
      </c>
      <c r="C100" s="73">
        <f>'Data Exhibit-3'!$E$18</f>
        <v>21</v>
      </c>
      <c r="D100" s="73">
        <f>'Data Exhibit-3'!$E$19</f>
        <v>18</v>
      </c>
      <c r="E100" s="73"/>
      <c r="F100" s="73">
        <v>0</v>
      </c>
      <c r="G100" s="73">
        <v>0</v>
      </c>
      <c r="H100" s="73">
        <v>1</v>
      </c>
      <c r="I100" s="73"/>
      <c r="J100" s="78">
        <v>0</v>
      </c>
      <c r="K100" s="78">
        <v>0</v>
      </c>
      <c r="L100" s="78">
        <v>66.531875543344</v>
      </c>
      <c r="M100" s="73"/>
      <c r="N100" s="73">
        <f t="shared" si="10"/>
        <v>1197.5737597801919</v>
      </c>
      <c r="O100" s="81" t="s">
        <v>67</v>
      </c>
      <c r="P100" s="73">
        <v>1350</v>
      </c>
      <c r="Q100" s="73"/>
      <c r="R100" s="73"/>
      <c r="S100" s="73"/>
      <c r="T100" s="74"/>
    </row>
    <row r="101" spans="1:20" x14ac:dyDescent="0.2">
      <c r="A101" s="65" t="s">
        <v>22</v>
      </c>
      <c r="B101" s="73">
        <f>'Data Exhibit-3'!$E$17</f>
        <v>18</v>
      </c>
      <c r="C101" s="73">
        <f>'Data Exhibit-3'!$E$18</f>
        <v>21</v>
      </c>
      <c r="D101" s="73">
        <f>'Data Exhibit-3'!$E$19</f>
        <v>18</v>
      </c>
      <c r="E101" s="73"/>
      <c r="F101" s="73">
        <v>1</v>
      </c>
      <c r="G101" s="73">
        <v>1</v>
      </c>
      <c r="H101" s="73">
        <v>0</v>
      </c>
      <c r="I101" s="73"/>
      <c r="J101" s="78">
        <v>35.804553258371598</v>
      </c>
      <c r="K101" s="78">
        <v>32.167525502559926</v>
      </c>
      <c r="L101" s="78">
        <v>0</v>
      </c>
      <c r="M101" s="73"/>
      <c r="N101" s="73">
        <f t="shared" si="10"/>
        <v>1319.9999942044471</v>
      </c>
      <c r="O101" s="81" t="s">
        <v>67</v>
      </c>
      <c r="P101" s="73">
        <v>1320</v>
      </c>
      <c r="Q101" s="73"/>
      <c r="R101" s="73"/>
      <c r="S101" s="73"/>
      <c r="T101" s="74"/>
    </row>
    <row r="102" spans="1:20" x14ac:dyDescent="0.2">
      <c r="A102" s="65" t="s">
        <v>23</v>
      </c>
      <c r="B102" s="73">
        <f>'Data Exhibit-3'!$E$17</f>
        <v>18</v>
      </c>
      <c r="C102" s="73">
        <f>'Data Exhibit-3'!$E$18</f>
        <v>21</v>
      </c>
      <c r="D102" s="73">
        <f>'Data Exhibit-3'!$E$19</f>
        <v>18</v>
      </c>
      <c r="E102" s="73"/>
      <c r="F102" s="73">
        <v>0</v>
      </c>
      <c r="G102" s="73">
        <v>0</v>
      </c>
      <c r="H102" s="73">
        <v>1</v>
      </c>
      <c r="I102" s="73"/>
      <c r="J102" s="78">
        <v>0</v>
      </c>
      <c r="K102" s="78">
        <v>0</v>
      </c>
      <c r="L102" s="78">
        <v>66.531875543344</v>
      </c>
      <c r="M102" s="73"/>
      <c r="N102" s="73">
        <f t="shared" si="10"/>
        <v>1197.5737597801919</v>
      </c>
      <c r="O102" s="81" t="s">
        <v>67</v>
      </c>
      <c r="P102" s="73">
        <v>1320</v>
      </c>
      <c r="Q102" s="73"/>
      <c r="R102" s="73"/>
      <c r="S102" s="73"/>
      <c r="T102" s="74"/>
    </row>
    <row r="103" spans="1:20" x14ac:dyDescent="0.2">
      <c r="A103" s="65" t="s">
        <v>24</v>
      </c>
      <c r="B103" s="73">
        <f>'Data Exhibit-3'!$E$17</f>
        <v>18</v>
      </c>
      <c r="C103" s="73">
        <f>'Data Exhibit-3'!$E$18</f>
        <v>21</v>
      </c>
      <c r="D103" s="73">
        <f>'Data Exhibit-3'!$E$19</f>
        <v>18</v>
      </c>
      <c r="E103" s="73"/>
      <c r="F103" s="73">
        <v>1</v>
      </c>
      <c r="G103" s="73">
        <v>1</v>
      </c>
      <c r="H103" s="73">
        <v>0</v>
      </c>
      <c r="I103" s="73"/>
      <c r="J103" s="78">
        <v>74.577267340045736</v>
      </c>
      <c r="K103" s="78">
        <v>0.36234122956895842</v>
      </c>
      <c r="L103" s="78">
        <v>0</v>
      </c>
      <c r="M103" s="73"/>
      <c r="N103" s="73">
        <f t="shared" si="10"/>
        <v>1349.9999779417715</v>
      </c>
      <c r="O103" s="81" t="s">
        <v>67</v>
      </c>
      <c r="P103" s="73">
        <v>1350</v>
      </c>
      <c r="Q103" s="73"/>
      <c r="R103" s="73"/>
      <c r="S103" s="73"/>
      <c r="T103" s="74"/>
    </row>
    <row r="104" spans="1:20" x14ac:dyDescent="0.2">
      <c r="A104" s="65" t="s">
        <v>25</v>
      </c>
      <c r="B104" s="73">
        <f>'Data Exhibit-3'!$F$17</f>
        <v>24</v>
      </c>
      <c r="C104" s="73">
        <f>'Data Exhibit-3'!$F$18</f>
        <v>24</v>
      </c>
      <c r="D104" s="73">
        <f>'Data Exhibit-3'!$F$19</f>
        <v>24</v>
      </c>
      <c r="E104" s="73"/>
      <c r="F104" s="73">
        <v>0</v>
      </c>
      <c r="G104" s="73">
        <v>1</v>
      </c>
      <c r="H104" s="73">
        <v>0</v>
      </c>
      <c r="I104" s="73"/>
      <c r="J104" s="78">
        <v>0</v>
      </c>
      <c r="K104" s="78">
        <v>19.656115970716399</v>
      </c>
      <c r="L104" s="78">
        <v>0</v>
      </c>
      <c r="M104" s="73"/>
      <c r="N104" s="73">
        <f t="shared" si="10"/>
        <v>471.74678329719359</v>
      </c>
      <c r="O104" s="81" t="s">
        <v>67</v>
      </c>
      <c r="P104" s="73">
        <v>1320</v>
      </c>
      <c r="Q104" s="73"/>
      <c r="R104" s="73"/>
      <c r="S104" s="73"/>
      <c r="T104" s="74"/>
    </row>
    <row r="105" spans="1:20" x14ac:dyDescent="0.2">
      <c r="A105" s="65" t="s">
        <v>26</v>
      </c>
      <c r="B105" s="73">
        <f>'Data Exhibit-3'!$F$17</f>
        <v>24</v>
      </c>
      <c r="C105" s="73">
        <f>'Data Exhibit-3'!$F$18</f>
        <v>24</v>
      </c>
      <c r="D105" s="73">
        <f>'Data Exhibit-3'!$F$19</f>
        <v>24</v>
      </c>
      <c r="E105" s="73"/>
      <c r="F105" s="73">
        <v>0</v>
      </c>
      <c r="G105" s="73">
        <v>1</v>
      </c>
      <c r="H105" s="73">
        <v>1</v>
      </c>
      <c r="I105" s="73"/>
      <c r="J105" s="78">
        <v>0</v>
      </c>
      <c r="K105" s="78">
        <v>17.894183338658614</v>
      </c>
      <c r="L105" s="78">
        <v>30.03402770820778</v>
      </c>
      <c r="M105" s="73"/>
      <c r="N105" s="73">
        <f t="shared" si="10"/>
        <v>1150.2770651247934</v>
      </c>
      <c r="O105" s="81" t="s">
        <v>67</v>
      </c>
      <c r="P105" s="73">
        <v>1320</v>
      </c>
      <c r="Q105" s="73"/>
      <c r="R105" s="73"/>
      <c r="S105" s="73"/>
      <c r="T105" s="74"/>
    </row>
    <row r="106" spans="1:20" x14ac:dyDescent="0.2">
      <c r="A106" s="65" t="s">
        <v>27</v>
      </c>
      <c r="B106" s="73">
        <f>'Data Exhibit-3'!$F$17</f>
        <v>24</v>
      </c>
      <c r="C106" s="73">
        <f>'Data Exhibit-3'!$F$18</f>
        <v>24</v>
      </c>
      <c r="D106" s="73">
        <f>'Data Exhibit-3'!$F$19</f>
        <v>24</v>
      </c>
      <c r="E106" s="73"/>
      <c r="F106" s="73">
        <v>0</v>
      </c>
      <c r="G106" s="73">
        <v>0</v>
      </c>
      <c r="H106" s="73">
        <v>1</v>
      </c>
      <c r="I106" s="73"/>
      <c r="J106" s="78">
        <v>0</v>
      </c>
      <c r="K106" s="78">
        <v>0</v>
      </c>
      <c r="L106" s="78">
        <v>42.295483312672644</v>
      </c>
      <c r="M106" s="73"/>
      <c r="N106" s="73">
        <f t="shared" si="10"/>
        <v>1015.0915995041435</v>
      </c>
      <c r="O106" s="81" t="s">
        <v>67</v>
      </c>
      <c r="P106" s="73">
        <v>1290</v>
      </c>
      <c r="Q106" s="73"/>
      <c r="R106" s="73"/>
      <c r="S106" s="73"/>
      <c r="T106" s="74"/>
    </row>
    <row r="107" spans="1:20" x14ac:dyDescent="0.2">
      <c r="A107" s="65" t="s">
        <v>28</v>
      </c>
      <c r="B107" s="73">
        <f>'Data Exhibit-3'!$F$17</f>
        <v>24</v>
      </c>
      <c r="C107" s="73">
        <f>'Data Exhibit-3'!$F$18</f>
        <v>24</v>
      </c>
      <c r="D107" s="73">
        <f>'Data Exhibit-3'!$F$19</f>
        <v>24</v>
      </c>
      <c r="E107" s="73"/>
      <c r="F107" s="73">
        <v>0</v>
      </c>
      <c r="G107" s="73">
        <v>0</v>
      </c>
      <c r="H107" s="73">
        <v>1</v>
      </c>
      <c r="I107" s="73"/>
      <c r="J107" s="78">
        <v>0</v>
      </c>
      <c r="K107" s="78">
        <v>0</v>
      </c>
      <c r="L107" s="78">
        <v>45.825045271029275</v>
      </c>
      <c r="M107" s="73"/>
      <c r="N107" s="73">
        <f t="shared" si="10"/>
        <v>1099.8010865047027</v>
      </c>
      <c r="O107" s="81" t="s">
        <v>67</v>
      </c>
      <c r="P107" s="73">
        <v>1350</v>
      </c>
      <c r="Q107" s="73"/>
      <c r="R107" s="73"/>
      <c r="S107" s="73"/>
      <c r="T107" s="74"/>
    </row>
    <row r="108" spans="1:20" x14ac:dyDescent="0.2">
      <c r="A108" s="65" t="s">
        <v>29</v>
      </c>
      <c r="B108" s="73">
        <f>'Data Exhibit-3'!$F$17</f>
        <v>24</v>
      </c>
      <c r="C108" s="73">
        <f>'Data Exhibit-3'!$F$18</f>
        <v>24</v>
      </c>
      <c r="D108" s="73">
        <f>'Data Exhibit-3'!$F$19</f>
        <v>24</v>
      </c>
      <c r="E108" s="73"/>
      <c r="F108" s="73">
        <v>1</v>
      </c>
      <c r="G108" s="73">
        <v>0</v>
      </c>
      <c r="H108" s="73">
        <v>0</v>
      </c>
      <c r="I108" s="73"/>
      <c r="J108" s="78">
        <v>55.000000000000007</v>
      </c>
      <c r="K108" s="78">
        <v>0</v>
      </c>
      <c r="L108" s="78">
        <v>0</v>
      </c>
      <c r="M108" s="73"/>
      <c r="N108" s="73">
        <f t="shared" si="10"/>
        <v>1320.0000000000002</v>
      </c>
      <c r="O108" s="81" t="s">
        <v>67</v>
      </c>
      <c r="P108" s="73">
        <v>1320</v>
      </c>
      <c r="Q108" s="73"/>
      <c r="R108" s="73"/>
      <c r="S108" s="73"/>
      <c r="T108" s="74"/>
    </row>
    <row r="109" spans="1:20" ht="16" thickBot="1" x14ac:dyDescent="0.25">
      <c r="A109" s="66" t="s">
        <v>30</v>
      </c>
      <c r="B109" s="73">
        <f>'Data Exhibit-3'!$F$17</f>
        <v>24</v>
      </c>
      <c r="C109" s="73">
        <f>'Data Exhibit-3'!$F$18</f>
        <v>24</v>
      </c>
      <c r="D109" s="73">
        <f>'Data Exhibit-3'!F110</f>
        <v>0</v>
      </c>
      <c r="E109" s="73"/>
      <c r="F109" s="73">
        <v>1</v>
      </c>
      <c r="G109" s="73">
        <v>1</v>
      </c>
      <c r="H109" s="73">
        <v>0</v>
      </c>
      <c r="I109" s="73"/>
      <c r="J109" s="82">
        <v>54.999999865546343</v>
      </c>
      <c r="K109" s="82">
        <v>0</v>
      </c>
      <c r="L109" s="82">
        <v>0</v>
      </c>
      <c r="M109" s="73"/>
      <c r="N109" s="73">
        <f t="shared" si="10"/>
        <v>1319.9999967731123</v>
      </c>
      <c r="O109" s="81" t="s">
        <v>67</v>
      </c>
      <c r="P109" s="73">
        <v>1320</v>
      </c>
      <c r="Q109" s="73"/>
      <c r="R109" s="73"/>
      <c r="S109" s="73"/>
      <c r="T109" s="74"/>
    </row>
    <row r="110" spans="1:20" x14ac:dyDescent="0.2">
      <c r="A110" s="72"/>
      <c r="B110" s="73"/>
      <c r="C110" s="73"/>
      <c r="D110" s="73"/>
      <c r="E110" s="73"/>
      <c r="F110" s="73"/>
      <c r="G110" s="73"/>
      <c r="H110" s="73"/>
      <c r="I110" s="73"/>
      <c r="J110" s="73"/>
      <c r="K110" s="73"/>
      <c r="L110" s="73"/>
      <c r="M110" s="73"/>
      <c r="N110" s="73"/>
      <c r="O110" s="73"/>
      <c r="P110" s="73"/>
      <c r="Q110" s="73"/>
      <c r="R110" s="73"/>
      <c r="S110" s="73"/>
      <c r="T110" s="74"/>
    </row>
    <row r="111" spans="1:20" x14ac:dyDescent="0.2">
      <c r="A111" s="72"/>
      <c r="B111" s="73"/>
      <c r="C111" s="73"/>
      <c r="D111" s="73"/>
      <c r="E111" s="73"/>
      <c r="F111" s="73"/>
      <c r="G111" s="73"/>
      <c r="H111" s="73"/>
      <c r="I111" s="73"/>
      <c r="J111" s="73"/>
      <c r="K111" s="73"/>
      <c r="L111" s="73"/>
      <c r="M111" s="73"/>
      <c r="N111" s="73"/>
      <c r="O111" s="73"/>
      <c r="P111" s="73"/>
      <c r="Q111" s="73"/>
      <c r="R111" s="73"/>
      <c r="S111" s="73"/>
      <c r="T111" s="74"/>
    </row>
    <row r="112" spans="1:20" x14ac:dyDescent="0.2">
      <c r="A112" s="72"/>
      <c r="B112" s="73"/>
      <c r="C112" s="73"/>
      <c r="D112" s="73"/>
      <c r="E112" s="73"/>
      <c r="F112" s="73"/>
      <c r="G112" s="73"/>
      <c r="H112" s="73"/>
      <c r="I112" s="73"/>
      <c r="J112" s="73"/>
      <c r="K112" s="73"/>
      <c r="L112" s="73"/>
      <c r="M112" s="73"/>
      <c r="N112" s="73"/>
      <c r="O112" s="73"/>
      <c r="P112" s="73"/>
      <c r="Q112" s="73"/>
      <c r="R112" s="73"/>
      <c r="S112" s="73"/>
      <c r="T112" s="74"/>
    </row>
    <row r="113" spans="1:20" x14ac:dyDescent="0.2">
      <c r="A113" s="72"/>
      <c r="B113" s="73"/>
      <c r="C113" s="73"/>
      <c r="D113" s="73"/>
      <c r="E113" s="73"/>
      <c r="F113" s="73"/>
      <c r="G113" s="73"/>
      <c r="H113" s="73"/>
      <c r="I113" s="73"/>
      <c r="J113" s="73"/>
      <c r="K113" s="73"/>
      <c r="L113" s="73"/>
      <c r="M113" s="73"/>
      <c r="N113" s="73"/>
      <c r="O113" s="73"/>
      <c r="P113" s="73"/>
      <c r="Q113" s="73"/>
      <c r="R113" s="73"/>
      <c r="S113" s="73"/>
      <c r="T113" s="74"/>
    </row>
    <row r="114" spans="1:20" x14ac:dyDescent="0.2">
      <c r="A114" s="83" t="s">
        <v>68</v>
      </c>
      <c r="B114" s="73"/>
      <c r="C114" s="73"/>
      <c r="D114" s="73"/>
      <c r="E114" s="73"/>
      <c r="F114" s="73"/>
      <c r="G114" s="73"/>
      <c r="H114" s="73"/>
      <c r="I114" s="73"/>
      <c r="J114" s="73"/>
      <c r="K114" s="73"/>
      <c r="L114" s="73"/>
      <c r="M114" s="73"/>
      <c r="N114" s="73"/>
      <c r="O114" s="73"/>
      <c r="P114" s="73"/>
      <c r="Q114" s="73"/>
      <c r="R114" s="73"/>
      <c r="S114" s="73"/>
      <c r="T114" s="74"/>
    </row>
    <row r="115" spans="1:20" x14ac:dyDescent="0.2">
      <c r="A115" s="72"/>
      <c r="B115" s="123" t="s">
        <v>69</v>
      </c>
      <c r="C115" s="123"/>
      <c r="D115" s="123"/>
      <c r="E115" s="123"/>
      <c r="F115" s="73"/>
      <c r="G115" s="123" t="s">
        <v>98</v>
      </c>
      <c r="H115" s="123"/>
      <c r="I115" s="123"/>
      <c r="J115" s="123"/>
      <c r="K115" s="73"/>
      <c r="L115" s="123" t="s">
        <v>71</v>
      </c>
      <c r="M115" s="123"/>
      <c r="N115" s="123"/>
      <c r="O115" s="123"/>
      <c r="P115" s="73"/>
      <c r="Q115" s="79" t="s">
        <v>72</v>
      </c>
      <c r="R115" s="73"/>
      <c r="S115" s="79" t="s">
        <v>73</v>
      </c>
      <c r="T115" s="74"/>
    </row>
    <row r="116" spans="1:20" ht="16" thickBot="1" x14ac:dyDescent="0.25">
      <c r="A116" s="72"/>
      <c r="B116" s="73"/>
      <c r="C116" s="73"/>
      <c r="D116" s="73"/>
      <c r="E116" s="73"/>
      <c r="F116" s="73"/>
      <c r="G116" s="73"/>
      <c r="H116" s="73"/>
      <c r="I116" s="73"/>
      <c r="J116" s="73"/>
      <c r="K116" s="73"/>
      <c r="L116" s="73"/>
      <c r="M116" s="73"/>
      <c r="N116" s="73"/>
      <c r="O116" s="73"/>
      <c r="P116" s="73"/>
      <c r="Q116" s="73"/>
      <c r="R116" s="73"/>
      <c r="S116" s="73"/>
      <c r="T116" s="74"/>
    </row>
    <row r="117" spans="1:20" ht="46" thickBot="1" x14ac:dyDescent="0.25">
      <c r="A117" s="72"/>
      <c r="B117" s="54" t="s">
        <v>9</v>
      </c>
      <c r="C117" s="54" t="s">
        <v>10</v>
      </c>
      <c r="D117" s="18" t="s">
        <v>11</v>
      </c>
      <c r="E117" s="19" t="s">
        <v>12</v>
      </c>
      <c r="F117" s="73"/>
      <c r="G117" s="18" t="s">
        <v>31</v>
      </c>
      <c r="H117" s="54" t="s">
        <v>32</v>
      </c>
      <c r="I117" s="54" t="s">
        <v>33</v>
      </c>
      <c r="J117" s="19" t="s">
        <v>34</v>
      </c>
      <c r="K117" s="73"/>
      <c r="L117" s="54" t="s">
        <v>9</v>
      </c>
      <c r="M117" s="54" t="s">
        <v>10</v>
      </c>
      <c r="N117" s="18" t="s">
        <v>11</v>
      </c>
      <c r="O117" s="19" t="s">
        <v>12</v>
      </c>
      <c r="P117" s="73"/>
      <c r="Q117" s="73"/>
      <c r="R117" s="73"/>
      <c r="S117" s="73"/>
      <c r="T117" s="74"/>
    </row>
    <row r="118" spans="1:20" x14ac:dyDescent="0.2">
      <c r="A118" s="36" t="s">
        <v>6</v>
      </c>
      <c r="B118" s="73">
        <f>SUMPRODUCT(F96:F97,J96:J97)</f>
        <v>109.20327933224611</v>
      </c>
      <c r="C118" s="73">
        <f>SUMPRODUCT(F98:F99,J98:J99)</f>
        <v>112.5</v>
      </c>
      <c r="D118" s="73">
        <f>SUMPRODUCT(F100:F103,J100:J103)</f>
        <v>110.38182059841733</v>
      </c>
      <c r="E118" s="73">
        <f>SUMPRODUCT(F104:F109,J104:J109)</f>
        <v>109.99999986554636</v>
      </c>
      <c r="F118" s="73"/>
      <c r="G118" s="73" cm="1">
        <f t="array" ref="G118:J120">Defective_quarter</f>
        <v>1</v>
      </c>
      <c r="H118" s="73">
        <v>5.7</v>
      </c>
      <c r="I118" s="73">
        <v>3.5</v>
      </c>
      <c r="J118" s="73">
        <v>2.8</v>
      </c>
      <c r="K118" s="73"/>
      <c r="L118" s="73">
        <f>B118-G118</f>
        <v>108.20327933224611</v>
      </c>
      <c r="M118" s="73">
        <f t="shared" ref="M118:M120" si="11">C118-H118</f>
        <v>106.8</v>
      </c>
      <c r="N118" s="73">
        <f t="shared" ref="N118:N120" si="12">D118-I118</f>
        <v>106.88182059841733</v>
      </c>
      <c r="O118" s="73">
        <f t="shared" ref="O118:O120" si="13">E118-J118</f>
        <v>107.19999986554636</v>
      </c>
      <c r="P118" s="73"/>
      <c r="Q118" s="73">
        <f>MIN(L118:O118)</f>
        <v>106.8</v>
      </c>
      <c r="R118" s="73"/>
      <c r="S118" s="73" cm="1">
        <f t="array" ref="S118:S120">Q1_2021_Demand</f>
        <v>60</v>
      </c>
      <c r="T118" s="74"/>
    </row>
    <row r="119" spans="1:20" x14ac:dyDescent="0.2">
      <c r="A119" s="37" t="s">
        <v>7</v>
      </c>
      <c r="B119" s="73">
        <f>SUMPRODUCT(G96:G97,K96:K97)</f>
        <v>73.864479886472907</v>
      </c>
      <c r="C119" s="73">
        <f>SUMPRODUCT(G98:G99,K98:K99)</f>
        <v>33.066965115285413</v>
      </c>
      <c r="D119" s="73">
        <f>SUMPRODUCT(G100:G103,K100:K103)</f>
        <v>32.529866732128887</v>
      </c>
      <c r="E119" s="73">
        <f>SUMPRODUCT(G104:G109,K104:K109)</f>
        <v>37.550299309375013</v>
      </c>
      <c r="F119" s="73"/>
      <c r="G119" s="73">
        <v>2.8</v>
      </c>
      <c r="H119" s="73">
        <v>6</v>
      </c>
      <c r="I119" s="73">
        <v>3.2</v>
      </c>
      <c r="J119" s="73">
        <v>3</v>
      </c>
      <c r="K119" s="73"/>
      <c r="L119" s="73">
        <f t="shared" ref="L119:L120" si="14">B119-G119</f>
        <v>71.06447988647291</v>
      </c>
      <c r="M119" s="73">
        <f t="shared" si="11"/>
        <v>27.066965115285413</v>
      </c>
      <c r="N119" s="73">
        <f t="shared" si="12"/>
        <v>29.329866732128888</v>
      </c>
      <c r="O119" s="73">
        <f t="shared" si="13"/>
        <v>34.550299309375013</v>
      </c>
      <c r="P119" s="73"/>
      <c r="Q119" s="73">
        <f t="shared" ref="Q119:Q120" si="15">MIN(L119:O119)</f>
        <v>27.066965115285413</v>
      </c>
      <c r="R119" s="73"/>
      <c r="S119" s="73">
        <v>30</v>
      </c>
      <c r="T119" s="74"/>
    </row>
    <row r="120" spans="1:20" ht="16" thickBot="1" x14ac:dyDescent="0.25">
      <c r="A120" s="38" t="s">
        <v>8</v>
      </c>
      <c r="B120" s="73">
        <f>SUMPRODUCT(H96:H97,L96:L97)</f>
        <v>157.50946507020683</v>
      </c>
      <c r="C120" s="73">
        <f>SUMPRODUCT(H98:H99,L98:L99)</f>
        <v>110.26636576838381</v>
      </c>
      <c r="D120" s="73">
        <f>SUMPRODUCT(H100:H103,L100:L103)</f>
        <v>133.063751086688</v>
      </c>
      <c r="E120" s="73">
        <f>SUMPRODUCT(H104:H109,L104:L109)</f>
        <v>118.1545562919097</v>
      </c>
      <c r="F120" s="73"/>
      <c r="G120" s="73">
        <v>3.4</v>
      </c>
      <c r="H120" s="73">
        <v>5.2</v>
      </c>
      <c r="I120" s="73">
        <v>2.8</v>
      </c>
      <c r="J120" s="73">
        <v>2.6</v>
      </c>
      <c r="K120" s="73"/>
      <c r="L120" s="73">
        <f t="shared" si="14"/>
        <v>154.10946507020682</v>
      </c>
      <c r="M120" s="73">
        <f t="shared" si="11"/>
        <v>105.0663657683838</v>
      </c>
      <c r="N120" s="73">
        <f t="shared" si="12"/>
        <v>130.26375108668799</v>
      </c>
      <c r="O120" s="73">
        <f t="shared" si="13"/>
        <v>115.55455629190971</v>
      </c>
      <c r="P120" s="73"/>
      <c r="Q120" s="73">
        <f t="shared" si="15"/>
        <v>105.0663657683838</v>
      </c>
      <c r="R120" s="73"/>
      <c r="S120" s="73">
        <v>40</v>
      </c>
      <c r="T120" s="74"/>
    </row>
    <row r="121" spans="1:20" x14ac:dyDescent="0.2">
      <c r="A121" s="72"/>
      <c r="B121" s="73"/>
      <c r="C121" s="73"/>
      <c r="D121" s="73"/>
      <c r="E121" s="73"/>
      <c r="F121" s="73"/>
      <c r="G121" s="73"/>
      <c r="H121" s="73"/>
      <c r="I121" s="73"/>
      <c r="J121" s="73"/>
      <c r="K121" s="73"/>
      <c r="L121" s="73"/>
      <c r="M121" s="73"/>
      <c r="N121" s="73"/>
      <c r="O121" s="73"/>
      <c r="P121" s="73"/>
      <c r="Q121" s="73"/>
      <c r="R121" s="73"/>
      <c r="S121" s="73"/>
      <c r="T121" s="74"/>
    </row>
    <row r="122" spans="1:20" x14ac:dyDescent="0.2">
      <c r="A122" s="72"/>
      <c r="B122" s="73"/>
      <c r="C122" s="73"/>
      <c r="D122" s="73"/>
      <c r="E122" s="73"/>
      <c r="F122" s="73"/>
      <c r="G122" s="73"/>
      <c r="H122" s="73"/>
      <c r="I122" s="73"/>
      <c r="J122" s="73"/>
      <c r="K122" s="73"/>
      <c r="L122" s="73"/>
      <c r="M122" s="73"/>
      <c r="N122" s="73"/>
      <c r="O122" s="73"/>
      <c r="P122" s="73"/>
      <c r="Q122" s="73"/>
      <c r="R122" s="73"/>
      <c r="S122" s="73"/>
      <c r="T122" s="74"/>
    </row>
    <row r="123" spans="1:20" x14ac:dyDescent="0.2">
      <c r="A123" s="84" t="s">
        <v>79</v>
      </c>
      <c r="B123" s="73"/>
      <c r="C123" s="73"/>
      <c r="D123" s="73"/>
      <c r="E123" s="73"/>
      <c r="F123" s="73"/>
      <c r="G123" s="73"/>
      <c r="H123" s="73"/>
      <c r="I123" s="73"/>
      <c r="J123" s="73"/>
      <c r="K123" s="73"/>
      <c r="L123" s="73"/>
      <c r="M123" s="73"/>
      <c r="N123" s="73"/>
      <c r="O123" s="73"/>
      <c r="P123" s="73"/>
      <c r="Q123" s="73"/>
      <c r="R123" s="73"/>
      <c r="S123" s="73"/>
      <c r="T123" s="74"/>
    </row>
    <row r="124" spans="1:20" x14ac:dyDescent="0.2">
      <c r="A124" s="72" t="s">
        <v>65</v>
      </c>
      <c r="B124" s="73">
        <f>SUM(Q118:Q120)</f>
        <v>238.93333088366921</v>
      </c>
      <c r="C124" s="73"/>
      <c r="D124" s="73"/>
      <c r="E124" s="73"/>
      <c r="F124" s="73"/>
      <c r="G124" s="73"/>
      <c r="H124" s="73"/>
      <c r="I124" s="73"/>
      <c r="J124" s="73"/>
      <c r="K124" s="73"/>
      <c r="L124" s="73"/>
      <c r="M124" s="73"/>
      <c r="N124" s="73"/>
      <c r="O124" s="73"/>
      <c r="P124" s="73"/>
      <c r="Q124" s="73"/>
      <c r="R124" s="73"/>
      <c r="S124" s="73"/>
      <c r="T124" s="74"/>
    </row>
    <row r="125" spans="1:20" ht="16" thickBot="1" x14ac:dyDescent="0.25">
      <c r="A125" s="75"/>
      <c r="B125" s="76"/>
      <c r="C125" s="76"/>
      <c r="D125" s="76"/>
      <c r="E125" s="76"/>
      <c r="F125" s="76"/>
      <c r="G125" s="76"/>
      <c r="H125" s="76"/>
      <c r="I125" s="76"/>
      <c r="J125" s="76"/>
      <c r="K125" s="76"/>
      <c r="L125" s="76"/>
      <c r="M125" s="76"/>
      <c r="N125" s="76"/>
      <c r="O125" s="76"/>
      <c r="P125" s="76"/>
      <c r="Q125" s="76"/>
      <c r="R125" s="76"/>
      <c r="S125" s="76"/>
      <c r="T125" s="77"/>
    </row>
    <row r="129" spans="1:20" ht="22" thickBot="1" x14ac:dyDescent="0.3">
      <c r="A129" s="122" t="s">
        <v>86</v>
      </c>
      <c r="B129" s="122"/>
    </row>
    <row r="130" spans="1:20" x14ac:dyDescent="0.2">
      <c r="A130" s="70"/>
      <c r="B130" s="56"/>
      <c r="C130" s="56"/>
      <c r="D130" s="56"/>
      <c r="E130" s="56"/>
      <c r="F130" s="56"/>
      <c r="G130" s="56"/>
      <c r="H130" s="56"/>
      <c r="I130" s="56"/>
      <c r="J130" s="56"/>
      <c r="K130" s="56"/>
      <c r="L130" s="56"/>
      <c r="M130" s="56"/>
      <c r="N130" s="56"/>
      <c r="O130" s="56"/>
      <c r="P130" s="56"/>
      <c r="Q130" s="56"/>
      <c r="R130" s="56"/>
      <c r="S130" s="56"/>
      <c r="T130" s="71"/>
    </row>
    <row r="131" spans="1:20" x14ac:dyDescent="0.2">
      <c r="A131" s="72"/>
      <c r="B131" s="73"/>
      <c r="C131" s="73"/>
      <c r="D131" s="73"/>
      <c r="E131" s="73"/>
      <c r="F131" s="73"/>
      <c r="G131" s="73"/>
      <c r="H131" s="73"/>
      <c r="I131" s="73"/>
      <c r="J131" s="73"/>
      <c r="K131" s="73"/>
      <c r="L131" s="73"/>
      <c r="M131" s="73"/>
      <c r="N131" s="73"/>
      <c r="O131" s="73"/>
      <c r="P131" s="73"/>
      <c r="Q131" s="73"/>
      <c r="R131" s="73"/>
      <c r="S131" s="73"/>
      <c r="T131" s="74"/>
    </row>
    <row r="132" spans="1:20" x14ac:dyDescent="0.2">
      <c r="A132" s="72"/>
      <c r="B132" s="123" t="s">
        <v>60</v>
      </c>
      <c r="C132" s="123"/>
      <c r="D132" s="123"/>
      <c r="E132" s="73"/>
      <c r="F132" s="123" t="s">
        <v>61</v>
      </c>
      <c r="G132" s="123"/>
      <c r="H132" s="123"/>
      <c r="I132" s="73"/>
      <c r="J132" s="124" t="s">
        <v>62</v>
      </c>
      <c r="K132" s="124"/>
      <c r="L132" s="124"/>
      <c r="M132" s="73"/>
      <c r="N132" s="79" t="s">
        <v>66</v>
      </c>
      <c r="O132" s="73"/>
      <c r="P132" s="80" t="s">
        <v>63</v>
      </c>
      <c r="Q132" s="73"/>
      <c r="R132" s="73"/>
      <c r="S132" s="73"/>
      <c r="T132" s="74"/>
    </row>
    <row r="133" spans="1:20" ht="16" thickBot="1" x14ac:dyDescent="0.25">
      <c r="A133" s="72"/>
      <c r="B133" s="58" t="s">
        <v>6</v>
      </c>
      <c r="C133" s="59" t="s">
        <v>7</v>
      </c>
      <c r="D133" s="59" t="s">
        <v>8</v>
      </c>
      <c r="E133" s="57"/>
      <c r="F133" s="58" t="s">
        <v>6</v>
      </c>
      <c r="G133" s="59" t="s">
        <v>7</v>
      </c>
      <c r="H133" s="59" t="s">
        <v>8</v>
      </c>
      <c r="I133" s="57"/>
      <c r="J133" s="58" t="s">
        <v>6</v>
      </c>
      <c r="K133" s="59" t="s">
        <v>7</v>
      </c>
      <c r="L133" s="59" t="s">
        <v>8</v>
      </c>
      <c r="M133" s="73"/>
      <c r="N133" s="73"/>
      <c r="O133" s="73"/>
      <c r="P133" s="73"/>
      <c r="Q133" s="73"/>
      <c r="R133" s="73"/>
      <c r="S133" s="73"/>
      <c r="T133" s="74"/>
    </row>
    <row r="134" spans="1:20" x14ac:dyDescent="0.2">
      <c r="A134" s="29" t="s">
        <v>16</v>
      </c>
      <c r="B134" s="73"/>
      <c r="C134" s="73"/>
      <c r="D134" s="73"/>
      <c r="E134" s="73"/>
      <c r="F134" s="73"/>
      <c r="G134" s="73"/>
      <c r="H134" s="73"/>
      <c r="I134" s="73"/>
      <c r="J134" s="73"/>
      <c r="K134" s="73"/>
      <c r="L134" s="73"/>
      <c r="M134" s="73"/>
      <c r="N134" s="73"/>
      <c r="O134" s="73"/>
      <c r="P134" s="73"/>
      <c r="Q134" s="73"/>
      <c r="R134" s="73"/>
      <c r="S134" s="73"/>
      <c r="T134" s="74"/>
    </row>
    <row r="135" spans="1:20" x14ac:dyDescent="0.2">
      <c r="A135" s="24" t="s">
        <v>17</v>
      </c>
      <c r="B135" s="73">
        <f>'Data Exhibit-3'!$C$17</f>
        <v>6</v>
      </c>
      <c r="C135" s="73">
        <f>'Data Exhibit-3'!$C$18</f>
        <v>9</v>
      </c>
      <c r="D135" s="73">
        <f>'Data Exhibit-3'!$C$19</f>
        <v>6</v>
      </c>
      <c r="E135" s="73"/>
      <c r="F135" s="73" cm="1">
        <f t="array" ref="F135:H148">Process</f>
        <v>0</v>
      </c>
      <c r="G135" s="73">
        <v>0</v>
      </c>
      <c r="H135" s="73">
        <v>1</v>
      </c>
      <c r="I135" s="73"/>
      <c r="J135" s="78">
        <v>0</v>
      </c>
      <c r="K135" s="78">
        <v>0</v>
      </c>
      <c r="L135" s="78">
        <v>157.50946507020683</v>
      </c>
      <c r="M135" s="73"/>
      <c r="N135" s="73">
        <f>SUMPRODUCT(B135:D135,F135:H135,J135:L135)</f>
        <v>945.05679042124098</v>
      </c>
      <c r="O135" s="81" t="s">
        <v>67</v>
      </c>
      <c r="P135" s="73" cm="1">
        <f t="array" ref="P135:P148">Available_Hours/4</f>
        <v>1350</v>
      </c>
      <c r="Q135" s="73"/>
      <c r="R135" s="73"/>
      <c r="S135" s="73"/>
      <c r="T135" s="74"/>
    </row>
    <row r="136" spans="1:20" x14ac:dyDescent="0.2">
      <c r="A136" s="24" t="s">
        <v>18</v>
      </c>
      <c r="B136" s="73">
        <f>'Data Exhibit-3'!$C$17</f>
        <v>6</v>
      </c>
      <c r="C136" s="73">
        <f>'Data Exhibit-3'!$C$18</f>
        <v>9</v>
      </c>
      <c r="D136" s="73">
        <f>'Data Exhibit-3'!$C$19</f>
        <v>6</v>
      </c>
      <c r="E136" s="73"/>
      <c r="F136" s="73">
        <v>1</v>
      </c>
      <c r="G136" s="73">
        <v>1</v>
      </c>
      <c r="H136" s="73">
        <v>0</v>
      </c>
      <c r="I136" s="73"/>
      <c r="J136" s="78">
        <v>109.20327933224611</v>
      </c>
      <c r="K136" s="78">
        <v>73.864479886472907</v>
      </c>
      <c r="L136" s="78">
        <v>0</v>
      </c>
      <c r="M136" s="73"/>
      <c r="N136" s="73">
        <f t="shared" ref="N136:N148" si="16">SUMPRODUCT(B136:D136,F136:H136,J136:L136)</f>
        <v>1319.999994971733</v>
      </c>
      <c r="O136" s="81" t="s">
        <v>67</v>
      </c>
      <c r="P136" s="73">
        <v>1320</v>
      </c>
      <c r="Q136" s="73"/>
      <c r="R136" s="73"/>
      <c r="S136" s="73"/>
      <c r="T136" s="74"/>
    </row>
    <row r="137" spans="1:20" x14ac:dyDescent="0.2">
      <c r="A137" s="24" t="s">
        <v>19</v>
      </c>
      <c r="B137" s="73">
        <f>'Data Exhibit-3'!$D$17</f>
        <v>12</v>
      </c>
      <c r="C137" s="73">
        <f>'Data Exhibit-3'!$D$18</f>
        <v>9</v>
      </c>
      <c r="D137" s="73">
        <f>'Data Exhibit-3'!$D$19</f>
        <v>9</v>
      </c>
      <c r="E137" s="73"/>
      <c r="F137" s="73">
        <v>1</v>
      </c>
      <c r="G137" s="73">
        <v>0</v>
      </c>
      <c r="H137" s="73">
        <v>0</v>
      </c>
      <c r="I137" s="73"/>
      <c r="J137" s="78">
        <v>112.5</v>
      </c>
      <c r="K137" s="78">
        <v>0</v>
      </c>
      <c r="L137" s="78">
        <v>0</v>
      </c>
      <c r="M137" s="73"/>
      <c r="N137" s="73">
        <f t="shared" si="16"/>
        <v>1350</v>
      </c>
      <c r="O137" s="81" t="s">
        <v>67</v>
      </c>
      <c r="P137" s="73">
        <v>1350</v>
      </c>
      <c r="Q137" s="73"/>
      <c r="R137" s="73"/>
      <c r="S137" s="73"/>
      <c r="T137" s="74"/>
    </row>
    <row r="138" spans="1:20" x14ac:dyDescent="0.2">
      <c r="A138" s="24" t="s">
        <v>20</v>
      </c>
      <c r="B138" s="73">
        <f>'Data Exhibit-3'!$D$17</f>
        <v>12</v>
      </c>
      <c r="C138" s="73">
        <f>'Data Exhibit-3'!$D$18</f>
        <v>9</v>
      </c>
      <c r="D138" s="73">
        <f>'Data Exhibit-3'!$D$19</f>
        <v>9</v>
      </c>
      <c r="E138" s="73"/>
      <c r="F138" s="73">
        <v>0</v>
      </c>
      <c r="G138" s="73">
        <v>1</v>
      </c>
      <c r="H138" s="73">
        <v>1</v>
      </c>
      <c r="I138" s="73"/>
      <c r="J138" s="78">
        <v>0</v>
      </c>
      <c r="K138" s="78">
        <v>33.066965115285413</v>
      </c>
      <c r="L138" s="78">
        <v>110.26636576838381</v>
      </c>
      <c r="M138" s="73"/>
      <c r="N138" s="73">
        <f t="shared" si="16"/>
        <v>1289.9999779530231</v>
      </c>
      <c r="O138" s="81" t="s">
        <v>67</v>
      </c>
      <c r="P138" s="73">
        <v>1290</v>
      </c>
      <c r="Q138" s="73"/>
      <c r="R138" s="73"/>
      <c r="S138" s="73"/>
      <c r="T138" s="74"/>
    </row>
    <row r="139" spans="1:20" x14ac:dyDescent="0.2">
      <c r="A139" s="24" t="s">
        <v>21</v>
      </c>
      <c r="B139" s="73">
        <f>'Data Exhibit-3'!$E$17</f>
        <v>18</v>
      </c>
      <c r="C139" s="73">
        <f>'Data Exhibit-3'!$E$18</f>
        <v>21</v>
      </c>
      <c r="D139" s="73">
        <f>'Data Exhibit-3'!$E$19</f>
        <v>18</v>
      </c>
      <c r="E139" s="73"/>
      <c r="F139" s="73">
        <v>0</v>
      </c>
      <c r="G139" s="73">
        <v>0</v>
      </c>
      <c r="H139" s="73">
        <v>1</v>
      </c>
      <c r="I139" s="73"/>
      <c r="J139" s="78">
        <v>0</v>
      </c>
      <c r="K139" s="78">
        <v>0</v>
      </c>
      <c r="L139" s="78">
        <v>66.531875543344</v>
      </c>
      <c r="M139" s="73"/>
      <c r="N139" s="73">
        <f t="shared" si="16"/>
        <v>1197.5737597801919</v>
      </c>
      <c r="O139" s="81" t="s">
        <v>67</v>
      </c>
      <c r="P139" s="73">
        <v>1350</v>
      </c>
      <c r="Q139" s="73"/>
      <c r="R139" s="73"/>
      <c r="S139" s="73"/>
      <c r="T139" s="74"/>
    </row>
    <row r="140" spans="1:20" x14ac:dyDescent="0.2">
      <c r="A140" s="24" t="s">
        <v>22</v>
      </c>
      <c r="B140" s="73">
        <f>'Data Exhibit-3'!$E$17</f>
        <v>18</v>
      </c>
      <c r="C140" s="73">
        <f>'Data Exhibit-3'!$E$18</f>
        <v>21</v>
      </c>
      <c r="D140" s="73">
        <f>'Data Exhibit-3'!$E$19</f>
        <v>18</v>
      </c>
      <c r="E140" s="73"/>
      <c r="F140" s="73">
        <v>1</v>
      </c>
      <c r="G140" s="73">
        <v>1</v>
      </c>
      <c r="H140" s="73">
        <v>0</v>
      </c>
      <c r="I140" s="73"/>
      <c r="J140" s="78">
        <v>35.804553258371598</v>
      </c>
      <c r="K140" s="78">
        <v>32.167525502559926</v>
      </c>
      <c r="L140" s="78">
        <v>0</v>
      </c>
      <c r="M140" s="73"/>
      <c r="N140" s="73">
        <f t="shared" si="16"/>
        <v>1319.9999942044471</v>
      </c>
      <c r="O140" s="81" t="s">
        <v>67</v>
      </c>
      <c r="P140" s="73">
        <v>1320</v>
      </c>
      <c r="Q140" s="73"/>
      <c r="R140" s="73"/>
      <c r="S140" s="73"/>
      <c r="T140" s="74"/>
    </row>
    <row r="141" spans="1:20" x14ac:dyDescent="0.2">
      <c r="A141" s="24" t="s">
        <v>23</v>
      </c>
      <c r="B141" s="73">
        <f>'Data Exhibit-3'!$E$17</f>
        <v>18</v>
      </c>
      <c r="C141" s="73">
        <f>'Data Exhibit-3'!$E$18</f>
        <v>21</v>
      </c>
      <c r="D141" s="73">
        <f>'Data Exhibit-3'!$E$19</f>
        <v>18</v>
      </c>
      <c r="E141" s="73"/>
      <c r="F141" s="73">
        <v>0</v>
      </c>
      <c r="G141" s="73">
        <v>0</v>
      </c>
      <c r="H141" s="73">
        <v>1</v>
      </c>
      <c r="I141" s="73"/>
      <c r="J141" s="78">
        <v>0</v>
      </c>
      <c r="K141" s="78">
        <v>0</v>
      </c>
      <c r="L141" s="78">
        <v>66.531875543344</v>
      </c>
      <c r="M141" s="73"/>
      <c r="N141" s="73">
        <f t="shared" si="16"/>
        <v>1197.5737597801919</v>
      </c>
      <c r="O141" s="81" t="s">
        <v>67</v>
      </c>
      <c r="P141" s="73">
        <v>1320</v>
      </c>
      <c r="Q141" s="73"/>
      <c r="R141" s="73"/>
      <c r="S141" s="73"/>
      <c r="T141" s="74"/>
    </row>
    <row r="142" spans="1:20" x14ac:dyDescent="0.2">
      <c r="A142" s="24" t="s">
        <v>24</v>
      </c>
      <c r="B142" s="73">
        <f>'Data Exhibit-3'!$E$17</f>
        <v>18</v>
      </c>
      <c r="C142" s="73">
        <f>'Data Exhibit-3'!$E$18</f>
        <v>21</v>
      </c>
      <c r="D142" s="73">
        <f>'Data Exhibit-3'!$E$19</f>
        <v>18</v>
      </c>
      <c r="E142" s="73"/>
      <c r="F142" s="73">
        <v>1</v>
      </c>
      <c r="G142" s="73">
        <v>1</v>
      </c>
      <c r="H142" s="73">
        <v>0</v>
      </c>
      <c r="I142" s="73"/>
      <c r="J142" s="78">
        <v>74.577267340045736</v>
      </c>
      <c r="K142" s="78">
        <v>0.36234122956895842</v>
      </c>
      <c r="L142" s="78">
        <v>0</v>
      </c>
      <c r="M142" s="73"/>
      <c r="N142" s="73">
        <f t="shared" si="16"/>
        <v>1349.9999779417715</v>
      </c>
      <c r="O142" s="81" t="s">
        <v>67</v>
      </c>
      <c r="P142" s="73">
        <v>1350</v>
      </c>
      <c r="Q142" s="73"/>
      <c r="R142" s="73"/>
      <c r="S142" s="73"/>
      <c r="T142" s="74"/>
    </row>
    <row r="143" spans="1:20" x14ac:dyDescent="0.2">
      <c r="A143" s="24" t="s">
        <v>25</v>
      </c>
      <c r="B143" s="73">
        <f>'Data Exhibit-3'!$F$17</f>
        <v>24</v>
      </c>
      <c r="C143" s="73">
        <f>'Data Exhibit-3'!$F$18</f>
        <v>24</v>
      </c>
      <c r="D143" s="73">
        <f>'Data Exhibit-3'!$F$19</f>
        <v>24</v>
      </c>
      <c r="E143" s="73"/>
      <c r="F143" s="73">
        <v>0</v>
      </c>
      <c r="G143" s="73">
        <v>1</v>
      </c>
      <c r="H143" s="73">
        <v>0</v>
      </c>
      <c r="I143" s="73"/>
      <c r="J143" s="78">
        <v>0</v>
      </c>
      <c r="K143" s="78">
        <v>19.656115970716399</v>
      </c>
      <c r="L143" s="78">
        <v>0</v>
      </c>
      <c r="M143" s="73"/>
      <c r="N143" s="73">
        <f t="shared" si="16"/>
        <v>471.74678329719359</v>
      </c>
      <c r="O143" s="81" t="s">
        <v>67</v>
      </c>
      <c r="P143" s="73">
        <v>1320</v>
      </c>
      <c r="Q143" s="73"/>
      <c r="R143" s="73"/>
      <c r="S143" s="73"/>
      <c r="T143" s="74"/>
    </row>
    <row r="144" spans="1:20" x14ac:dyDescent="0.2">
      <c r="A144" s="24" t="s">
        <v>26</v>
      </c>
      <c r="B144" s="73">
        <f>'Data Exhibit-3'!$F$17</f>
        <v>24</v>
      </c>
      <c r="C144" s="73">
        <f>'Data Exhibit-3'!$F$18</f>
        <v>24</v>
      </c>
      <c r="D144" s="73">
        <f>'Data Exhibit-3'!$F$19</f>
        <v>24</v>
      </c>
      <c r="E144" s="73"/>
      <c r="F144" s="73">
        <v>0</v>
      </c>
      <c r="G144" s="73">
        <v>1</v>
      </c>
      <c r="H144" s="73">
        <v>1</v>
      </c>
      <c r="I144" s="73"/>
      <c r="J144" s="78">
        <v>0</v>
      </c>
      <c r="K144" s="78">
        <v>17.894183338658614</v>
      </c>
      <c r="L144" s="78">
        <v>30.03402770820778</v>
      </c>
      <c r="M144" s="73"/>
      <c r="N144" s="73">
        <f t="shared" si="16"/>
        <v>1150.2770651247934</v>
      </c>
      <c r="O144" s="81" t="s">
        <v>67</v>
      </c>
      <c r="P144" s="73">
        <v>1320</v>
      </c>
      <c r="Q144" s="73"/>
      <c r="R144" s="73"/>
      <c r="S144" s="73"/>
      <c r="T144" s="74"/>
    </row>
    <row r="145" spans="1:20" x14ac:dyDescent="0.2">
      <c r="A145" s="24" t="s">
        <v>27</v>
      </c>
      <c r="B145" s="73">
        <f>'Data Exhibit-3'!$F$17</f>
        <v>24</v>
      </c>
      <c r="C145" s="73">
        <f>'Data Exhibit-3'!$F$18</f>
        <v>24</v>
      </c>
      <c r="D145" s="73">
        <f>'Data Exhibit-3'!$F$19</f>
        <v>24</v>
      </c>
      <c r="E145" s="73"/>
      <c r="F145" s="73">
        <v>0</v>
      </c>
      <c r="G145" s="73">
        <v>0</v>
      </c>
      <c r="H145" s="73">
        <v>1</v>
      </c>
      <c r="I145" s="73"/>
      <c r="J145" s="78">
        <v>0</v>
      </c>
      <c r="K145" s="78">
        <v>0</v>
      </c>
      <c r="L145" s="78">
        <v>42.295483312672644</v>
      </c>
      <c r="M145" s="73"/>
      <c r="N145" s="73">
        <f t="shared" si="16"/>
        <v>1015.0915995041435</v>
      </c>
      <c r="O145" s="81" t="s">
        <v>67</v>
      </c>
      <c r="P145" s="73">
        <v>1290</v>
      </c>
      <c r="Q145" s="73"/>
      <c r="R145" s="73"/>
      <c r="S145" s="73"/>
      <c r="T145" s="74"/>
    </row>
    <row r="146" spans="1:20" x14ac:dyDescent="0.2">
      <c r="A146" s="24" t="s">
        <v>28</v>
      </c>
      <c r="B146" s="73">
        <f>'Data Exhibit-3'!$F$17</f>
        <v>24</v>
      </c>
      <c r="C146" s="73">
        <f>'Data Exhibit-3'!$F$18</f>
        <v>24</v>
      </c>
      <c r="D146" s="73">
        <f>'Data Exhibit-3'!$F$19</f>
        <v>24</v>
      </c>
      <c r="E146" s="73"/>
      <c r="F146" s="73">
        <v>0</v>
      </c>
      <c r="G146" s="73">
        <v>0</v>
      </c>
      <c r="H146" s="73">
        <v>1</v>
      </c>
      <c r="I146" s="73"/>
      <c r="J146" s="78">
        <v>0</v>
      </c>
      <c r="K146" s="78">
        <v>0</v>
      </c>
      <c r="L146" s="78">
        <v>45.825045271029275</v>
      </c>
      <c r="M146" s="73"/>
      <c r="N146" s="73">
        <f t="shared" si="16"/>
        <v>1099.8010865047027</v>
      </c>
      <c r="O146" s="81" t="s">
        <v>67</v>
      </c>
      <c r="P146" s="73">
        <v>1350</v>
      </c>
      <c r="Q146" s="73"/>
      <c r="R146" s="73"/>
      <c r="S146" s="73"/>
      <c r="T146" s="74"/>
    </row>
    <row r="147" spans="1:20" x14ac:dyDescent="0.2">
      <c r="A147" s="24" t="s">
        <v>29</v>
      </c>
      <c r="B147" s="73">
        <f>'Data Exhibit-3'!$F$17</f>
        <v>24</v>
      </c>
      <c r="C147" s="73">
        <f>'Data Exhibit-3'!$F$18</f>
        <v>24</v>
      </c>
      <c r="D147" s="73">
        <f>'Data Exhibit-3'!$F$19</f>
        <v>24</v>
      </c>
      <c r="E147" s="73"/>
      <c r="F147" s="73">
        <v>1</v>
      </c>
      <c r="G147" s="73">
        <v>0</v>
      </c>
      <c r="H147" s="73">
        <v>0</v>
      </c>
      <c r="I147" s="73"/>
      <c r="J147" s="78">
        <v>55.000000000000007</v>
      </c>
      <c r="K147" s="78">
        <v>0</v>
      </c>
      <c r="L147" s="78">
        <v>0</v>
      </c>
      <c r="M147" s="73"/>
      <c r="N147" s="73">
        <f t="shared" si="16"/>
        <v>1320.0000000000002</v>
      </c>
      <c r="O147" s="81" t="s">
        <v>67</v>
      </c>
      <c r="P147" s="73">
        <v>1320</v>
      </c>
      <c r="Q147" s="73"/>
      <c r="R147" s="73"/>
      <c r="S147" s="73"/>
      <c r="T147" s="74"/>
    </row>
    <row r="148" spans="1:20" ht="16" thickBot="1" x14ac:dyDescent="0.25">
      <c r="A148" s="26" t="s">
        <v>30</v>
      </c>
      <c r="B148" s="73">
        <f>'Data Exhibit-3'!$F$17</f>
        <v>24</v>
      </c>
      <c r="C148" s="73">
        <f>'Data Exhibit-3'!$F$18</f>
        <v>24</v>
      </c>
      <c r="D148" s="73">
        <f>'Data Exhibit-3'!F149</f>
        <v>0</v>
      </c>
      <c r="E148" s="73"/>
      <c r="F148" s="73">
        <v>1</v>
      </c>
      <c r="G148" s="73">
        <v>1</v>
      </c>
      <c r="H148" s="73">
        <v>0</v>
      </c>
      <c r="I148" s="73"/>
      <c r="J148" s="82">
        <v>54.999999865546343</v>
      </c>
      <c r="K148" s="82">
        <v>0</v>
      </c>
      <c r="L148" s="82">
        <v>0</v>
      </c>
      <c r="M148" s="73"/>
      <c r="N148" s="73">
        <f t="shared" si="16"/>
        <v>1319.9999967731123</v>
      </c>
      <c r="O148" s="81" t="s">
        <v>67</v>
      </c>
      <c r="P148" s="73">
        <v>1320</v>
      </c>
      <c r="Q148" s="73"/>
      <c r="R148" s="73"/>
      <c r="S148" s="73"/>
      <c r="T148" s="74"/>
    </row>
    <row r="149" spans="1:20" x14ac:dyDescent="0.2">
      <c r="A149" s="72"/>
      <c r="B149" s="73"/>
      <c r="C149" s="73"/>
      <c r="D149" s="73"/>
      <c r="E149" s="73"/>
      <c r="F149" s="73"/>
      <c r="G149" s="73"/>
      <c r="H149" s="73"/>
      <c r="I149" s="73"/>
      <c r="J149" s="73"/>
      <c r="K149" s="73"/>
      <c r="L149" s="73"/>
      <c r="M149" s="73"/>
      <c r="N149" s="73"/>
      <c r="O149" s="73"/>
      <c r="P149" s="73"/>
      <c r="Q149" s="73"/>
      <c r="R149" s="73"/>
      <c r="S149" s="73"/>
      <c r="T149" s="74"/>
    </row>
    <row r="150" spans="1:20" x14ac:dyDescent="0.2">
      <c r="A150" s="72"/>
      <c r="B150" s="73"/>
      <c r="C150" s="73"/>
      <c r="D150" s="73"/>
      <c r="E150" s="73"/>
      <c r="F150" s="73"/>
      <c r="G150" s="73"/>
      <c r="H150" s="73"/>
      <c r="I150" s="73"/>
      <c r="J150" s="73"/>
      <c r="K150" s="73"/>
      <c r="L150" s="73"/>
      <c r="M150" s="73"/>
      <c r="N150" s="73"/>
      <c r="O150" s="73"/>
      <c r="P150" s="73"/>
      <c r="Q150" s="73"/>
      <c r="R150" s="73"/>
      <c r="S150" s="73"/>
      <c r="T150" s="74"/>
    </row>
    <row r="151" spans="1:20" x14ac:dyDescent="0.2">
      <c r="A151" s="72"/>
      <c r="B151" s="73"/>
      <c r="C151" s="73"/>
      <c r="D151" s="73"/>
      <c r="E151" s="73"/>
      <c r="F151" s="73"/>
      <c r="G151" s="73"/>
      <c r="H151" s="73"/>
      <c r="I151" s="73"/>
      <c r="J151" s="73"/>
      <c r="K151" s="73"/>
      <c r="L151" s="73"/>
      <c r="M151" s="73"/>
      <c r="N151" s="73"/>
      <c r="O151" s="73"/>
      <c r="P151" s="73"/>
      <c r="Q151" s="73"/>
      <c r="R151" s="73"/>
      <c r="S151" s="73"/>
      <c r="T151" s="74"/>
    </row>
    <row r="152" spans="1:20" x14ac:dyDescent="0.2">
      <c r="A152" s="72"/>
      <c r="B152" s="73"/>
      <c r="C152" s="73"/>
      <c r="D152" s="73"/>
      <c r="E152" s="73"/>
      <c r="F152" s="73"/>
      <c r="G152" s="73"/>
      <c r="H152" s="73"/>
      <c r="I152" s="73"/>
      <c r="J152" s="73"/>
      <c r="K152" s="73"/>
      <c r="L152" s="73"/>
      <c r="M152" s="73"/>
      <c r="N152" s="73"/>
      <c r="O152" s="73"/>
      <c r="P152" s="73"/>
      <c r="Q152" s="73"/>
      <c r="R152" s="73"/>
      <c r="S152" s="73"/>
      <c r="T152" s="74"/>
    </row>
    <row r="153" spans="1:20" x14ac:dyDescent="0.2">
      <c r="A153" s="83" t="s">
        <v>68</v>
      </c>
      <c r="B153" s="73"/>
      <c r="C153" s="73"/>
      <c r="D153" s="73"/>
      <c r="E153" s="73"/>
      <c r="F153" s="73"/>
      <c r="G153" s="73"/>
      <c r="H153" s="73"/>
      <c r="I153" s="73"/>
      <c r="J153" s="73"/>
      <c r="K153" s="73"/>
      <c r="L153" s="73"/>
      <c r="M153" s="73"/>
      <c r="N153" s="73"/>
      <c r="O153" s="73"/>
      <c r="P153" s="73"/>
      <c r="Q153" s="73"/>
      <c r="R153" s="73"/>
      <c r="S153" s="73"/>
      <c r="T153" s="74"/>
    </row>
    <row r="154" spans="1:20" x14ac:dyDescent="0.2">
      <c r="A154" s="72"/>
      <c r="B154" s="123" t="s">
        <v>69</v>
      </c>
      <c r="C154" s="123"/>
      <c r="D154" s="123"/>
      <c r="E154" s="123"/>
      <c r="F154" s="73"/>
      <c r="G154" s="123" t="s">
        <v>98</v>
      </c>
      <c r="H154" s="123"/>
      <c r="I154" s="123"/>
      <c r="J154" s="123"/>
      <c r="K154" s="73"/>
      <c r="L154" s="123" t="s">
        <v>71</v>
      </c>
      <c r="M154" s="123"/>
      <c r="N154" s="123"/>
      <c r="O154" s="123"/>
      <c r="P154" s="73"/>
      <c r="Q154" s="79" t="s">
        <v>72</v>
      </c>
      <c r="R154" s="73"/>
      <c r="S154" s="79" t="s">
        <v>73</v>
      </c>
      <c r="T154" s="74"/>
    </row>
    <row r="155" spans="1:20" ht="16" thickBot="1" x14ac:dyDescent="0.25">
      <c r="A155" s="72"/>
      <c r="B155" s="73"/>
      <c r="C155" s="73"/>
      <c r="D155" s="73"/>
      <c r="E155" s="73"/>
      <c r="F155" s="73"/>
      <c r="G155" s="73"/>
      <c r="H155" s="73"/>
      <c r="I155" s="73"/>
      <c r="J155" s="73"/>
      <c r="K155" s="73"/>
      <c r="L155" s="73"/>
      <c r="M155" s="73"/>
      <c r="N155" s="73"/>
      <c r="O155" s="73"/>
      <c r="P155" s="73"/>
      <c r="Q155" s="73"/>
      <c r="R155" s="73"/>
      <c r="S155" s="73"/>
      <c r="T155" s="74"/>
    </row>
    <row r="156" spans="1:20" ht="46" thickBot="1" x14ac:dyDescent="0.25">
      <c r="A156" s="72"/>
      <c r="B156" s="54" t="s">
        <v>9</v>
      </c>
      <c r="C156" s="54" t="s">
        <v>10</v>
      </c>
      <c r="D156" s="18" t="s">
        <v>11</v>
      </c>
      <c r="E156" s="19" t="s">
        <v>12</v>
      </c>
      <c r="F156" s="73"/>
      <c r="G156" s="18" t="s">
        <v>31</v>
      </c>
      <c r="H156" s="54" t="s">
        <v>32</v>
      </c>
      <c r="I156" s="54" t="s">
        <v>33</v>
      </c>
      <c r="J156" s="19" t="s">
        <v>34</v>
      </c>
      <c r="K156" s="73"/>
      <c r="L156" s="54" t="s">
        <v>9</v>
      </c>
      <c r="M156" s="54" t="s">
        <v>10</v>
      </c>
      <c r="N156" s="18" t="s">
        <v>11</v>
      </c>
      <c r="O156" s="19" t="s">
        <v>12</v>
      </c>
      <c r="P156" s="73"/>
      <c r="Q156" s="73"/>
      <c r="R156" s="73"/>
      <c r="S156" s="73"/>
      <c r="T156" s="74"/>
    </row>
    <row r="157" spans="1:20" x14ac:dyDescent="0.2">
      <c r="A157" s="36" t="s">
        <v>6</v>
      </c>
      <c r="B157" s="73">
        <f>SUMPRODUCT(F135:F136,J135:J136)</f>
        <v>109.20327933224611</v>
      </c>
      <c r="C157" s="73">
        <f>SUMPRODUCT(F137:F138,J137:J138)</f>
        <v>112.5</v>
      </c>
      <c r="D157" s="73">
        <f>SUMPRODUCT(F139:F142,J139:J142)</f>
        <v>110.38182059841733</v>
      </c>
      <c r="E157" s="73">
        <f>SUMPRODUCT(F143:F148,J143:J148)</f>
        <v>109.99999986554636</v>
      </c>
      <c r="F157" s="73"/>
      <c r="G157" s="73" cm="1">
        <f t="array" ref="G157:J159">Defective_quarter</f>
        <v>1</v>
      </c>
      <c r="H157" s="73">
        <v>5.7</v>
      </c>
      <c r="I157" s="73">
        <v>3.5</v>
      </c>
      <c r="J157" s="73">
        <v>2.8</v>
      </c>
      <c r="K157" s="73"/>
      <c r="L157" s="73">
        <f>B157-G157</f>
        <v>108.20327933224611</v>
      </c>
      <c r="M157" s="73">
        <f t="shared" ref="M157:M159" si="17">C157-H157</f>
        <v>106.8</v>
      </c>
      <c r="N157" s="73">
        <f t="shared" ref="N157:N159" si="18">D157-I157</f>
        <v>106.88182059841733</v>
      </c>
      <c r="O157" s="73">
        <f t="shared" ref="O157:O159" si="19">E157-J157</f>
        <v>107.19999986554636</v>
      </c>
      <c r="P157" s="73"/>
      <c r="Q157" s="73">
        <f>MIN(L157:O157)</f>
        <v>106.8</v>
      </c>
      <c r="R157" s="73"/>
      <c r="S157" s="73" cm="1">
        <f t="array" ref="S157:S159">Q2_2021_Demand</f>
        <v>65</v>
      </c>
      <c r="T157" s="74"/>
    </row>
    <row r="158" spans="1:20" x14ac:dyDescent="0.2">
      <c r="A158" s="37" t="s">
        <v>7</v>
      </c>
      <c r="B158" s="73">
        <f>SUMPRODUCT(G135:G136,K135:K136)</f>
        <v>73.864479886472907</v>
      </c>
      <c r="C158" s="73">
        <f>SUMPRODUCT(G137:G138,K137:K138)</f>
        <v>33.066965115285413</v>
      </c>
      <c r="D158" s="73">
        <f>SUMPRODUCT(G139:G142,K139:K142)</f>
        <v>32.529866732128887</v>
      </c>
      <c r="E158" s="73">
        <f>SUMPRODUCT(G143:G148,K143:K148)</f>
        <v>37.550299309375013</v>
      </c>
      <c r="F158" s="73"/>
      <c r="G158" s="73">
        <v>2.8</v>
      </c>
      <c r="H158" s="73">
        <v>6</v>
      </c>
      <c r="I158" s="73">
        <v>3.2</v>
      </c>
      <c r="J158" s="73">
        <v>3</v>
      </c>
      <c r="K158" s="73"/>
      <c r="L158" s="73">
        <f t="shared" ref="L158:L159" si="20">B158-G158</f>
        <v>71.06447988647291</v>
      </c>
      <c r="M158" s="73">
        <f t="shared" si="17"/>
        <v>27.066965115285413</v>
      </c>
      <c r="N158" s="73">
        <f t="shared" si="18"/>
        <v>29.329866732128888</v>
      </c>
      <c r="O158" s="73">
        <f t="shared" si="19"/>
        <v>34.550299309375013</v>
      </c>
      <c r="P158" s="73"/>
      <c r="Q158" s="73">
        <f t="shared" ref="Q158:Q159" si="21">MIN(L158:O158)</f>
        <v>27.066965115285413</v>
      </c>
      <c r="R158" s="73"/>
      <c r="S158" s="73">
        <v>35</v>
      </c>
      <c r="T158" s="74"/>
    </row>
    <row r="159" spans="1:20" ht="16" thickBot="1" x14ac:dyDescent="0.25">
      <c r="A159" s="38" t="s">
        <v>8</v>
      </c>
      <c r="B159" s="73">
        <f>SUMPRODUCT(H135:H136,L135:L136)</f>
        <v>157.50946507020683</v>
      </c>
      <c r="C159" s="73">
        <f>SUMPRODUCT(H137:H138,L137:L138)</f>
        <v>110.26636576838381</v>
      </c>
      <c r="D159" s="73">
        <f>SUMPRODUCT(H139:H142,L139:L142)</f>
        <v>133.063751086688</v>
      </c>
      <c r="E159" s="73">
        <f>SUMPRODUCT(H143:H148,L143:L148)</f>
        <v>118.1545562919097</v>
      </c>
      <c r="F159" s="73"/>
      <c r="G159" s="73">
        <v>3.4</v>
      </c>
      <c r="H159" s="73">
        <v>5.2</v>
      </c>
      <c r="I159" s="73">
        <v>2.8</v>
      </c>
      <c r="J159" s="73">
        <v>2.6</v>
      </c>
      <c r="K159" s="73"/>
      <c r="L159" s="73">
        <f t="shared" si="20"/>
        <v>154.10946507020682</v>
      </c>
      <c r="M159" s="73">
        <f t="shared" si="17"/>
        <v>105.0663657683838</v>
      </c>
      <c r="N159" s="73">
        <f t="shared" si="18"/>
        <v>130.26375108668799</v>
      </c>
      <c r="O159" s="73">
        <f t="shared" si="19"/>
        <v>115.55455629190971</v>
      </c>
      <c r="P159" s="73"/>
      <c r="Q159" s="73">
        <f t="shared" si="21"/>
        <v>105.0663657683838</v>
      </c>
      <c r="R159" s="73"/>
      <c r="S159" s="73">
        <v>45</v>
      </c>
      <c r="T159" s="74"/>
    </row>
    <row r="160" spans="1:20" x14ac:dyDescent="0.2">
      <c r="A160" s="72"/>
      <c r="B160" s="73"/>
      <c r="C160" s="73"/>
      <c r="D160" s="73"/>
      <c r="E160" s="73"/>
      <c r="F160" s="73"/>
      <c r="G160" s="73"/>
      <c r="H160" s="73"/>
      <c r="I160" s="73"/>
      <c r="J160" s="73"/>
      <c r="K160" s="73"/>
      <c r="L160" s="73"/>
      <c r="M160" s="73"/>
      <c r="N160" s="73"/>
      <c r="O160" s="73"/>
      <c r="P160" s="73"/>
      <c r="Q160" s="73"/>
      <c r="R160" s="73"/>
      <c r="S160" s="73"/>
      <c r="T160" s="74"/>
    </row>
    <row r="161" spans="1:20" x14ac:dyDescent="0.2">
      <c r="A161" s="72"/>
      <c r="B161" s="73"/>
      <c r="C161" s="73"/>
      <c r="D161" s="73"/>
      <c r="E161" s="73"/>
      <c r="F161" s="73"/>
      <c r="G161" s="73"/>
      <c r="H161" s="73"/>
      <c r="I161" s="73"/>
      <c r="J161" s="73"/>
      <c r="K161" s="73"/>
      <c r="L161" s="73"/>
      <c r="M161" s="73"/>
      <c r="N161" s="73"/>
      <c r="O161" s="73"/>
      <c r="P161" s="73"/>
      <c r="Q161" s="73"/>
      <c r="R161" s="73"/>
      <c r="S161" s="73"/>
      <c r="T161" s="74"/>
    </row>
    <row r="162" spans="1:20" x14ac:dyDescent="0.2">
      <c r="A162" s="84" t="s">
        <v>79</v>
      </c>
      <c r="B162" s="73"/>
      <c r="C162" s="73"/>
      <c r="D162" s="73"/>
      <c r="E162" s="73"/>
      <c r="F162" s="73"/>
      <c r="G162" s="73"/>
      <c r="H162" s="73"/>
      <c r="I162" s="73"/>
      <c r="J162" s="73"/>
      <c r="K162" s="73"/>
      <c r="L162" s="73"/>
      <c r="M162" s="73"/>
      <c r="N162" s="73"/>
      <c r="O162" s="73"/>
      <c r="P162" s="73"/>
      <c r="Q162" s="73"/>
      <c r="R162" s="73"/>
      <c r="S162" s="73"/>
      <c r="T162" s="74"/>
    </row>
    <row r="163" spans="1:20" x14ac:dyDescent="0.2">
      <c r="A163" s="72" t="s">
        <v>65</v>
      </c>
      <c r="B163" s="73">
        <f>SUM(Q157:Q159)</f>
        <v>238.93333088366921</v>
      </c>
      <c r="C163" s="73"/>
      <c r="D163" s="73"/>
      <c r="E163" s="73"/>
      <c r="F163" s="73"/>
      <c r="G163" s="73"/>
      <c r="H163" s="73"/>
      <c r="I163" s="73"/>
      <c r="J163" s="73"/>
      <c r="K163" s="73"/>
      <c r="L163" s="73"/>
      <c r="M163" s="73"/>
      <c r="N163" s="73"/>
      <c r="O163" s="73"/>
      <c r="P163" s="73"/>
      <c r="Q163" s="73"/>
      <c r="R163" s="73"/>
      <c r="S163" s="73"/>
      <c r="T163" s="74"/>
    </row>
    <row r="164" spans="1:20" ht="16" thickBot="1" x14ac:dyDescent="0.25">
      <c r="A164" s="75"/>
      <c r="B164" s="76"/>
      <c r="C164" s="76"/>
      <c r="D164" s="76"/>
      <c r="E164" s="76"/>
      <c r="F164" s="76"/>
      <c r="G164" s="76"/>
      <c r="H164" s="76"/>
      <c r="I164" s="76"/>
      <c r="J164" s="76"/>
      <c r="K164" s="76"/>
      <c r="L164" s="76"/>
      <c r="M164" s="76"/>
      <c r="N164" s="76"/>
      <c r="O164" s="76"/>
      <c r="P164" s="76"/>
      <c r="Q164" s="76"/>
      <c r="R164" s="76"/>
      <c r="S164" s="76"/>
      <c r="T164" s="77"/>
    </row>
  </sheetData>
  <mergeCells count="28">
    <mergeCell ref="B154:E154"/>
    <mergeCell ref="G154:J154"/>
    <mergeCell ref="L154:O154"/>
    <mergeCell ref="B115:E115"/>
    <mergeCell ref="G115:J115"/>
    <mergeCell ref="L115:O115"/>
    <mergeCell ref="A129:B129"/>
    <mergeCell ref="B132:D132"/>
    <mergeCell ref="F132:H132"/>
    <mergeCell ref="J132:L132"/>
    <mergeCell ref="A51:B51"/>
    <mergeCell ref="A90:B90"/>
    <mergeCell ref="B93:D93"/>
    <mergeCell ref="F93:H93"/>
    <mergeCell ref="J93:L93"/>
    <mergeCell ref="B54:D54"/>
    <mergeCell ref="F54:H54"/>
    <mergeCell ref="J54:L54"/>
    <mergeCell ref="B76:E76"/>
    <mergeCell ref="G76:J76"/>
    <mergeCell ref="L76:O76"/>
    <mergeCell ref="A12:B12"/>
    <mergeCell ref="B37:E37"/>
    <mergeCell ref="G37:J37"/>
    <mergeCell ref="L37:O37"/>
    <mergeCell ref="B15:D15"/>
    <mergeCell ref="F15:H15"/>
    <mergeCell ref="J15:L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02B15178A70B74BBB9A0C6393C364E7" ma:contentTypeVersion="13" ma:contentTypeDescription="Create a new document." ma:contentTypeScope="" ma:versionID="fb791b373d8eb01432d4cf2264490759">
  <xsd:schema xmlns:xsd="http://www.w3.org/2001/XMLSchema" xmlns:xs="http://www.w3.org/2001/XMLSchema" xmlns:p="http://schemas.microsoft.com/office/2006/metadata/properties" xmlns:ns2="d1047e39-2691-4f33-a135-73712887a567" xmlns:ns3="49c126be-c726-47ba-965e-26a43962fc1b" targetNamespace="http://schemas.microsoft.com/office/2006/metadata/properties" ma:root="true" ma:fieldsID="f7c8e79a4fe7dac76d428e9f4fef9697" ns2:_="" ns3:_="">
    <xsd:import namespace="d1047e39-2691-4f33-a135-73712887a567"/>
    <xsd:import namespace="49c126be-c726-47ba-965e-26a43962fc1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047e39-2691-4f33-a135-73712887a5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9c126be-c726-47ba-965e-26a43962fc1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B14417-61C9-4764-A871-E539F817E49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49c126be-c726-47ba-965e-26a43962fc1b"/>
    <ds:schemaRef ds:uri="http://purl.org/dc/elements/1.1/"/>
    <ds:schemaRef ds:uri="http://schemas.microsoft.com/office/2006/metadata/properties"/>
    <ds:schemaRef ds:uri="d1047e39-2691-4f33-a135-73712887a567"/>
    <ds:schemaRef ds:uri="http://www.w3.org/XML/1998/namespace"/>
    <ds:schemaRef ds:uri="http://purl.org/dc/dcmitype/"/>
  </ds:schemaRefs>
</ds:datastoreItem>
</file>

<file path=customXml/itemProps2.xml><?xml version="1.0" encoding="utf-8"?>
<ds:datastoreItem xmlns:ds="http://schemas.openxmlformats.org/officeDocument/2006/customXml" ds:itemID="{1C35CC90-5533-4F02-83C2-6CBD28C4351F}">
  <ds:schemaRefs>
    <ds:schemaRef ds:uri="http://schemas.microsoft.com/sharepoint/v3/contenttype/forms"/>
  </ds:schemaRefs>
</ds:datastoreItem>
</file>

<file path=customXml/itemProps3.xml><?xml version="1.0" encoding="utf-8"?>
<ds:datastoreItem xmlns:ds="http://schemas.openxmlformats.org/officeDocument/2006/customXml" ds:itemID="{543A4653-41BE-4DFB-AFAE-D7C806EFB3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047e39-2691-4f33-a135-73712887a567"/>
    <ds:schemaRef ds:uri="49c126be-c726-47ba-965e-26a43962fc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Table of Content</vt:lpstr>
      <vt:lpstr>Production Capacity_Results</vt:lpstr>
      <vt:lpstr>Data Exhibit-3</vt:lpstr>
      <vt:lpstr>Data Exhibit-4</vt:lpstr>
      <vt:lpstr>Available Capacity&amp; Plan</vt:lpstr>
      <vt:lpstr>Production Plan for 1 year</vt:lpstr>
      <vt:lpstr>Quarter Wise Production Plan</vt:lpstr>
      <vt:lpstr>Available_Hours</vt:lpstr>
      <vt:lpstr>Defective_quarter</vt:lpstr>
      <vt:lpstr>Process</vt:lpstr>
      <vt:lpstr>Q1_2021_Demand</vt:lpstr>
      <vt:lpstr>Q1_Demand</vt:lpstr>
      <vt:lpstr>Q2_2021_Demand</vt:lpstr>
      <vt:lpstr>Q3_2020_Demand</vt:lpstr>
      <vt:lpstr>Q4_2020_Demand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2020-10-15T19:18:15Z</dcterms:created>
  <dcterms:modified xsi:type="dcterms:W3CDTF">2021-05-07T14:36:17Z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0x010100D02B15178A70B74BBB9A0C6393C364E7</vt:lpwstr>
  </property>
</Properties>
</file>