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ruchimendhegiri/Desktop/STEVENS/Sem2/674/Final Case/Submission/"/>
    </mc:Choice>
  </mc:AlternateContent>
  <xr:revisionPtr revIDLastSave="0" documentId="13_ncr:1_{33BFB375-57F5-1648-BBF0-357664A2F1D8}" xr6:coauthVersionLast="46" xr6:coauthVersionMax="46" xr10:uidLastSave="{00000000-0000-0000-0000-000000000000}"/>
  <bookViews>
    <workbookView xWindow="0" yWindow="460" windowWidth="28800" windowHeight="15940" activeTab="6" xr2:uid="{3A5D1FF2-7E72-4E43-A3B2-F3E878E2D074}"/>
  </bookViews>
  <sheets>
    <sheet name="Table of Content" sheetId="3" r:id="rId1"/>
    <sheet name="Data Exhibit-1" sheetId="4" r:id="rId2"/>
    <sheet name="Supplier Selection" sheetId="10" r:id="rId3"/>
    <sheet name="AHP_STOD Factors" sheetId="11" r:id="rId4"/>
    <sheet name="AHP_Data Management Factors" sheetId="9" r:id="rId5"/>
    <sheet name="AHP_Regulatory Factors" sheetId="8" r:id="rId6"/>
    <sheet name="AHP_Financial Factors" sheetId="7" r:id="rId7"/>
  </sheets>
  <definedNames>
    <definedName name="_xlnm._FilterDatabase" localSheetId="1" hidden="1">'Data Exhibit-1'!$A$2:$K$2</definedName>
    <definedName name="Available_Hours">#REF!</definedName>
    <definedName name="CashFrom_Operations_Priorities">'AHP_Financial Factors'!$B$31:$B$42</definedName>
    <definedName name="Credit_Rating_Priorities">'AHP_Financial Factors'!$B$8:$B$19</definedName>
    <definedName name="DataManagement_Priorities">'AHP_Data Management Factors'!$E$90:$E$101</definedName>
    <definedName name="DataSecurity_Priorities">'AHP_Data Management Factors'!$B$54:$B$65</definedName>
    <definedName name="Defective_quarter">#REF!</definedName>
    <definedName name="EnvironmentalIncidents_Priorities">'AHP_Regulatory Factors'!$B$31:$B$42</definedName>
    <definedName name="Financial_Priorities">'AHP_Financial Factors'!$E$90:$E$101</definedName>
    <definedName name="IP_Protection_Priorities">'AHP_Data Management Factors'!$B$31:$B$42</definedName>
    <definedName name="LaborUnrest_Priorities">'AHP_Regulatory Factors'!$B$8:$B$19</definedName>
    <definedName name="Process">#REF!</definedName>
    <definedName name="Q1_2021_Demand">#REF!</definedName>
    <definedName name="Q1_Demand">#REF!</definedName>
    <definedName name="Q2_2021_Demand">#REF!</definedName>
    <definedName name="Q3_2020_Demand">#REF!</definedName>
    <definedName name="Q4_2020_Demand">#REF!</definedName>
    <definedName name="Regulatory_Priorities">'AHP_Regulatory Factors'!$D$66:$D$77</definedName>
    <definedName name="Revenue_Priorities">'AHP_Financial Factors'!$B$54:$B$65</definedName>
    <definedName name="SingleSource_Priorities">'AHP_Data Management Factors'!$B$8:$B$19</definedName>
    <definedName name="SOTD_Priorities">'AHP_STOD Factors'!$B$8:$B$19</definedName>
    <definedName name="Vlookup_OperatingCash">'AHP_Financial Factors'!$AK$31:$AL$39</definedName>
    <definedName name="Vlookup_Revenue">'AHP_Financial Factors'!$AK$54:$AL$62</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0" i="10" l="1"/>
  <c r="H8" i="10"/>
  <c r="H9" i="10"/>
  <c r="H10" i="10"/>
  <c r="H11" i="10"/>
  <c r="H12" i="10"/>
  <c r="H13" i="10"/>
  <c r="H14" i="10"/>
  <c r="H15" i="10"/>
  <c r="H16" i="10"/>
  <c r="H17" i="10"/>
  <c r="H18" i="10"/>
  <c r="H7" i="10"/>
  <c r="G8" i="10"/>
  <c r="G9" i="10"/>
  <c r="G10" i="10"/>
  <c r="G11" i="10"/>
  <c r="G12" i="10"/>
  <c r="G13" i="10"/>
  <c r="G14" i="10"/>
  <c r="G15" i="10"/>
  <c r="G16" i="10"/>
  <c r="G17" i="10"/>
  <c r="G18" i="10"/>
  <c r="G7" i="10"/>
  <c r="E7" i="10" a="1"/>
  <c r="E7" i="10" s="1"/>
  <c r="D7" i="10" a="1"/>
  <c r="D7" i="10" s="1"/>
  <c r="C7" i="10" a="1"/>
  <c r="C7" i="10" s="1"/>
  <c r="B7" i="10" a="1"/>
  <c r="B7" i="10" s="1"/>
  <c r="B21" i="11"/>
  <c r="E103" i="9"/>
  <c r="U32" i="9"/>
  <c r="V32" i="9"/>
  <c r="W32" i="9"/>
  <c r="X32" i="9"/>
  <c r="Y32" i="9"/>
  <c r="Z32" i="9"/>
  <c r="AA32" i="9"/>
  <c r="AB32" i="9"/>
  <c r="AC32" i="9"/>
  <c r="AD32" i="9"/>
  <c r="AE32" i="9"/>
  <c r="AF32" i="9"/>
  <c r="U33" i="9"/>
  <c r="V33" i="9"/>
  <c r="W33" i="9"/>
  <c r="X33" i="9"/>
  <c r="Y33" i="9"/>
  <c r="Z33" i="9"/>
  <c r="AA33" i="9"/>
  <c r="AB33" i="9"/>
  <c r="AC33" i="9"/>
  <c r="AD33" i="9"/>
  <c r="AE33" i="9"/>
  <c r="AF33" i="9"/>
  <c r="U34" i="9"/>
  <c r="V34" i="9"/>
  <c r="W34" i="9"/>
  <c r="X34" i="9"/>
  <c r="Y34" i="9"/>
  <c r="Z34" i="9"/>
  <c r="AA34" i="9"/>
  <c r="AB34" i="9"/>
  <c r="AC34" i="9"/>
  <c r="AD34" i="9"/>
  <c r="AE34" i="9"/>
  <c r="AF34" i="9"/>
  <c r="U35" i="9"/>
  <c r="V35" i="9"/>
  <c r="W35" i="9"/>
  <c r="X35" i="9"/>
  <c r="Y35" i="9"/>
  <c r="Z35" i="9"/>
  <c r="AA35" i="9"/>
  <c r="AB35" i="9"/>
  <c r="AC35" i="9"/>
  <c r="AD35" i="9"/>
  <c r="AE35" i="9"/>
  <c r="AF35" i="9"/>
  <c r="U36" i="9"/>
  <c r="V36" i="9"/>
  <c r="W36" i="9"/>
  <c r="X36" i="9"/>
  <c r="Y36" i="9"/>
  <c r="Z36" i="9"/>
  <c r="AA36" i="9"/>
  <c r="AB36" i="9"/>
  <c r="AC36" i="9"/>
  <c r="AD36" i="9"/>
  <c r="AE36" i="9"/>
  <c r="AF36" i="9"/>
  <c r="U37" i="9"/>
  <c r="V37" i="9"/>
  <c r="W37" i="9"/>
  <c r="X37" i="9"/>
  <c r="Y37" i="9"/>
  <c r="Z37" i="9"/>
  <c r="AA37" i="9"/>
  <c r="AB37" i="9"/>
  <c r="AC37" i="9"/>
  <c r="AD37" i="9"/>
  <c r="AE37" i="9"/>
  <c r="AF37" i="9"/>
  <c r="U38" i="9"/>
  <c r="V38" i="9"/>
  <c r="W38" i="9"/>
  <c r="X38" i="9"/>
  <c r="Y38" i="9"/>
  <c r="Z38" i="9"/>
  <c r="AA38" i="9"/>
  <c r="AB38" i="9"/>
  <c r="AC38" i="9"/>
  <c r="AD38" i="9"/>
  <c r="AE38" i="9"/>
  <c r="AF38" i="9"/>
  <c r="U39" i="9"/>
  <c r="V39" i="9"/>
  <c r="W39" i="9"/>
  <c r="X39" i="9"/>
  <c r="Y39" i="9"/>
  <c r="Z39" i="9"/>
  <c r="AA39" i="9"/>
  <c r="AB39" i="9"/>
  <c r="AC39" i="9"/>
  <c r="AD39" i="9"/>
  <c r="AE39" i="9"/>
  <c r="AF39" i="9"/>
  <c r="U40" i="9"/>
  <c r="V40" i="9"/>
  <c r="W40" i="9"/>
  <c r="X40" i="9"/>
  <c r="Y40" i="9"/>
  <c r="Z40" i="9"/>
  <c r="AA40" i="9"/>
  <c r="AB40" i="9"/>
  <c r="AC40" i="9"/>
  <c r="AD40" i="9"/>
  <c r="AE40" i="9"/>
  <c r="AF40" i="9"/>
  <c r="U41" i="9"/>
  <c r="V41" i="9"/>
  <c r="W41" i="9"/>
  <c r="X41" i="9"/>
  <c r="Y41" i="9"/>
  <c r="Z41" i="9"/>
  <c r="AA41" i="9"/>
  <c r="AB41" i="9"/>
  <c r="AC41" i="9"/>
  <c r="AD41" i="9"/>
  <c r="AE41" i="9"/>
  <c r="AF41" i="9"/>
  <c r="U42" i="9"/>
  <c r="V42" i="9"/>
  <c r="W42" i="9"/>
  <c r="X42" i="9"/>
  <c r="Y42" i="9"/>
  <c r="Z42" i="9"/>
  <c r="AA42" i="9"/>
  <c r="AB42" i="9"/>
  <c r="AC42" i="9"/>
  <c r="AD42" i="9"/>
  <c r="AE42" i="9"/>
  <c r="AF42" i="9"/>
  <c r="V31" i="9"/>
  <c r="W31" i="9"/>
  <c r="X31" i="9"/>
  <c r="Y31" i="9"/>
  <c r="Z31" i="9"/>
  <c r="AA31" i="9"/>
  <c r="AB31" i="9"/>
  <c r="AC31" i="9"/>
  <c r="AD31" i="9"/>
  <c r="AE31" i="9"/>
  <c r="AF31" i="9"/>
  <c r="U31" i="9"/>
  <c r="U55" i="9"/>
  <c r="V55" i="9"/>
  <c r="W55" i="9"/>
  <c r="X55" i="9"/>
  <c r="Y55" i="9"/>
  <c r="Z55" i="9"/>
  <c r="AA55" i="9"/>
  <c r="AB55" i="9"/>
  <c r="AC55" i="9"/>
  <c r="AD55" i="9"/>
  <c r="AE55" i="9"/>
  <c r="AF55" i="9"/>
  <c r="U56" i="9"/>
  <c r="V56" i="9"/>
  <c r="W56" i="9"/>
  <c r="X56" i="9"/>
  <c r="Y56" i="9"/>
  <c r="Z56" i="9"/>
  <c r="AA56" i="9"/>
  <c r="AB56" i="9"/>
  <c r="AC56" i="9"/>
  <c r="AD56" i="9"/>
  <c r="AE56" i="9"/>
  <c r="AF56" i="9"/>
  <c r="U57" i="9"/>
  <c r="V57" i="9"/>
  <c r="W57" i="9"/>
  <c r="X57" i="9"/>
  <c r="Y57" i="9"/>
  <c r="Z57" i="9"/>
  <c r="AA57" i="9"/>
  <c r="AB57" i="9"/>
  <c r="AC57" i="9"/>
  <c r="AD57" i="9"/>
  <c r="AE57" i="9"/>
  <c r="AF57" i="9"/>
  <c r="U58" i="9"/>
  <c r="V58" i="9"/>
  <c r="W58" i="9"/>
  <c r="X58" i="9"/>
  <c r="Y58" i="9"/>
  <c r="Z58" i="9"/>
  <c r="AA58" i="9"/>
  <c r="AB58" i="9"/>
  <c r="AC58" i="9"/>
  <c r="AD58" i="9"/>
  <c r="AE58" i="9"/>
  <c r="AF58" i="9"/>
  <c r="U59" i="9"/>
  <c r="V59" i="9"/>
  <c r="W59" i="9"/>
  <c r="X59" i="9"/>
  <c r="Y59" i="9"/>
  <c r="Z59" i="9"/>
  <c r="AA59" i="9"/>
  <c r="AB59" i="9"/>
  <c r="AC59" i="9"/>
  <c r="AD59" i="9"/>
  <c r="AE59" i="9"/>
  <c r="AF59" i="9"/>
  <c r="U60" i="9"/>
  <c r="V60" i="9"/>
  <c r="W60" i="9"/>
  <c r="X60" i="9"/>
  <c r="Y60" i="9"/>
  <c r="Z60" i="9"/>
  <c r="AA60" i="9"/>
  <c r="AB60" i="9"/>
  <c r="AC60" i="9"/>
  <c r="AD60" i="9"/>
  <c r="AE60" i="9"/>
  <c r="AF60" i="9"/>
  <c r="U61" i="9"/>
  <c r="V61" i="9"/>
  <c r="W61" i="9"/>
  <c r="X61" i="9"/>
  <c r="Y61" i="9"/>
  <c r="Z61" i="9"/>
  <c r="AA61" i="9"/>
  <c r="AB61" i="9"/>
  <c r="AC61" i="9"/>
  <c r="AD61" i="9"/>
  <c r="AE61" i="9"/>
  <c r="AF61" i="9"/>
  <c r="U62" i="9"/>
  <c r="V62" i="9"/>
  <c r="W62" i="9"/>
  <c r="X62" i="9"/>
  <c r="Y62" i="9"/>
  <c r="Z62" i="9"/>
  <c r="AA62" i="9"/>
  <c r="AB62" i="9"/>
  <c r="AC62" i="9"/>
  <c r="AD62" i="9"/>
  <c r="AE62" i="9"/>
  <c r="AF62" i="9"/>
  <c r="U63" i="9"/>
  <c r="V63" i="9"/>
  <c r="W63" i="9"/>
  <c r="X63" i="9"/>
  <c r="Y63" i="9"/>
  <c r="Z63" i="9"/>
  <c r="AA63" i="9"/>
  <c r="AB63" i="9"/>
  <c r="AC63" i="9"/>
  <c r="AD63" i="9"/>
  <c r="AE63" i="9"/>
  <c r="AF63" i="9"/>
  <c r="U64" i="9"/>
  <c r="V64" i="9"/>
  <c r="W64" i="9"/>
  <c r="X64" i="9"/>
  <c r="Y64" i="9"/>
  <c r="Z64" i="9"/>
  <c r="AA64" i="9"/>
  <c r="AB64" i="9"/>
  <c r="AC64" i="9"/>
  <c r="AD64" i="9"/>
  <c r="AE64" i="9"/>
  <c r="AF64" i="9"/>
  <c r="U65" i="9"/>
  <c r="V65" i="9"/>
  <c r="W65" i="9"/>
  <c r="X65" i="9"/>
  <c r="Y65" i="9"/>
  <c r="Z65" i="9"/>
  <c r="AA65" i="9"/>
  <c r="AB65" i="9"/>
  <c r="AC65" i="9"/>
  <c r="AD65" i="9"/>
  <c r="AE65" i="9"/>
  <c r="AF65" i="9"/>
  <c r="V54" i="9"/>
  <c r="B54" i="9" s="1"/>
  <c r="W54" i="9"/>
  <c r="X54" i="9"/>
  <c r="Y54" i="9"/>
  <c r="Z54" i="9"/>
  <c r="AA54" i="9"/>
  <c r="AB54" i="9"/>
  <c r="AC54" i="9"/>
  <c r="AD54" i="9"/>
  <c r="AE54" i="9"/>
  <c r="AF54" i="9"/>
  <c r="U54" i="9"/>
  <c r="B21" i="9"/>
  <c r="B9" i="11"/>
  <c r="B10" i="11"/>
  <c r="B11" i="11"/>
  <c r="B12" i="11"/>
  <c r="B13" i="11"/>
  <c r="B14" i="11"/>
  <c r="B15" i="11"/>
  <c r="B16" i="11"/>
  <c r="B17" i="11"/>
  <c r="B18" i="11"/>
  <c r="B19" i="11"/>
  <c r="B8" i="11"/>
  <c r="F9" i="11"/>
  <c r="G9" i="11"/>
  <c r="H9" i="11"/>
  <c r="I9" i="11"/>
  <c r="J9" i="11"/>
  <c r="K9" i="11"/>
  <c r="L9" i="11"/>
  <c r="M9" i="11"/>
  <c r="N9" i="11"/>
  <c r="O9" i="11"/>
  <c r="P9" i="11"/>
  <c r="Q9" i="11"/>
  <c r="F10" i="11"/>
  <c r="G10" i="11"/>
  <c r="H10" i="11"/>
  <c r="I10" i="11"/>
  <c r="J10" i="11"/>
  <c r="K10" i="11"/>
  <c r="L10" i="11"/>
  <c r="M10" i="11"/>
  <c r="N10" i="11"/>
  <c r="O10" i="11"/>
  <c r="P10" i="11"/>
  <c r="Q10" i="11"/>
  <c r="F11" i="11"/>
  <c r="G11" i="11"/>
  <c r="H11" i="11"/>
  <c r="I11" i="11"/>
  <c r="J11" i="11"/>
  <c r="K11" i="11"/>
  <c r="L11" i="11"/>
  <c r="M11" i="11"/>
  <c r="N11" i="11"/>
  <c r="O11" i="11"/>
  <c r="P11" i="11"/>
  <c r="Q11" i="11"/>
  <c r="F12" i="11"/>
  <c r="G12" i="11"/>
  <c r="H12" i="11"/>
  <c r="I12" i="11"/>
  <c r="J12" i="11"/>
  <c r="K12" i="11"/>
  <c r="L12" i="11"/>
  <c r="M12" i="11"/>
  <c r="N12" i="11"/>
  <c r="O12" i="11"/>
  <c r="P12" i="11"/>
  <c r="Q12" i="11"/>
  <c r="F13" i="11"/>
  <c r="G13" i="11"/>
  <c r="H13" i="11"/>
  <c r="I13" i="11"/>
  <c r="J13" i="11"/>
  <c r="K13" i="11"/>
  <c r="L13" i="11"/>
  <c r="M13" i="11"/>
  <c r="N13" i="11"/>
  <c r="O13" i="11"/>
  <c r="P13" i="11"/>
  <c r="Q13" i="11"/>
  <c r="F14" i="11"/>
  <c r="G14" i="11"/>
  <c r="H14" i="11"/>
  <c r="I14" i="11"/>
  <c r="J14" i="11"/>
  <c r="K14" i="11"/>
  <c r="L14" i="11"/>
  <c r="M14" i="11"/>
  <c r="N14" i="11"/>
  <c r="O14" i="11"/>
  <c r="P14" i="11"/>
  <c r="Q14" i="11"/>
  <c r="F15" i="11"/>
  <c r="G15" i="11"/>
  <c r="H15" i="11"/>
  <c r="I15" i="11"/>
  <c r="J15" i="11"/>
  <c r="K15" i="11"/>
  <c r="L15" i="11"/>
  <c r="M15" i="11"/>
  <c r="N15" i="11"/>
  <c r="O15" i="11"/>
  <c r="P15" i="11"/>
  <c r="Q15" i="11"/>
  <c r="F16" i="11"/>
  <c r="G16" i="11"/>
  <c r="H16" i="11"/>
  <c r="I16" i="11"/>
  <c r="J16" i="11"/>
  <c r="K16" i="11"/>
  <c r="L16" i="11"/>
  <c r="M16" i="11"/>
  <c r="N16" i="11"/>
  <c r="O16" i="11"/>
  <c r="P16" i="11"/>
  <c r="Q16" i="11"/>
  <c r="F17" i="11"/>
  <c r="G17" i="11"/>
  <c r="H17" i="11"/>
  <c r="I17" i="11"/>
  <c r="J17" i="11"/>
  <c r="K17" i="11"/>
  <c r="L17" i="11"/>
  <c r="M17" i="11"/>
  <c r="N17" i="11"/>
  <c r="O17" i="11"/>
  <c r="P17" i="11"/>
  <c r="Q17" i="11"/>
  <c r="F18" i="11"/>
  <c r="G18" i="11"/>
  <c r="H18" i="11"/>
  <c r="I18" i="11"/>
  <c r="J18" i="11"/>
  <c r="K18" i="11"/>
  <c r="L18" i="11"/>
  <c r="M18" i="11"/>
  <c r="N18" i="11"/>
  <c r="O18" i="11"/>
  <c r="P18" i="11"/>
  <c r="Q18" i="11"/>
  <c r="F19" i="11"/>
  <c r="G19" i="11"/>
  <c r="H19" i="11"/>
  <c r="I19" i="11"/>
  <c r="J19" i="11"/>
  <c r="K19" i="11"/>
  <c r="L19" i="11"/>
  <c r="M19" i="11"/>
  <c r="N19" i="11"/>
  <c r="O19" i="11"/>
  <c r="P19" i="11"/>
  <c r="Q19" i="11"/>
  <c r="G8" i="11"/>
  <c r="H8" i="11"/>
  <c r="I8" i="11"/>
  <c r="J8" i="11"/>
  <c r="K8" i="11"/>
  <c r="L8" i="11"/>
  <c r="M8" i="11"/>
  <c r="N8" i="11"/>
  <c r="O8" i="11"/>
  <c r="P8" i="11"/>
  <c r="Q8" i="11"/>
  <c r="F8" i="11"/>
  <c r="Q21" i="11"/>
  <c r="P21" i="11"/>
  <c r="O21" i="11"/>
  <c r="M21" i="11"/>
  <c r="L21" i="11"/>
  <c r="K21" i="11"/>
  <c r="I21" i="11"/>
  <c r="H21" i="11"/>
  <c r="G21" i="11"/>
  <c r="F21" i="11"/>
  <c r="B90" i="9" a="1"/>
  <c r="B90" i="9" s="1"/>
  <c r="D87" i="9"/>
  <c r="C87" i="9"/>
  <c r="B87" i="9"/>
  <c r="B78" i="9"/>
  <c r="B79" i="9"/>
  <c r="B77" i="9"/>
  <c r="H77" i="9"/>
  <c r="G77" i="9"/>
  <c r="F81" i="9"/>
  <c r="H81" i="9"/>
  <c r="B55" i="9"/>
  <c r="B56" i="9"/>
  <c r="B57" i="9"/>
  <c r="B58" i="9"/>
  <c r="B59" i="9"/>
  <c r="B60" i="9"/>
  <c r="B61" i="9"/>
  <c r="B62" i="9"/>
  <c r="B63" i="9"/>
  <c r="B64" i="9"/>
  <c r="B65" i="9"/>
  <c r="B32" i="9"/>
  <c r="B33" i="9"/>
  <c r="B34" i="9"/>
  <c r="B35" i="9"/>
  <c r="B36" i="9"/>
  <c r="B37" i="9"/>
  <c r="B38" i="9"/>
  <c r="B39" i="9"/>
  <c r="B40" i="9"/>
  <c r="B41" i="9"/>
  <c r="B42" i="9"/>
  <c r="B31" i="9"/>
  <c r="B44" i="9" s="1"/>
  <c r="B9" i="9"/>
  <c r="B10" i="9"/>
  <c r="B11" i="9"/>
  <c r="B12" i="9"/>
  <c r="B13" i="9"/>
  <c r="B14" i="9"/>
  <c r="B15" i="9"/>
  <c r="B16" i="9"/>
  <c r="B17" i="9"/>
  <c r="B18" i="9"/>
  <c r="B19" i="9"/>
  <c r="B8" i="9"/>
  <c r="F55" i="9"/>
  <c r="G55" i="9"/>
  <c r="H55" i="9"/>
  <c r="I55" i="9"/>
  <c r="J55" i="9"/>
  <c r="K55" i="9"/>
  <c r="L55" i="9"/>
  <c r="M55" i="9"/>
  <c r="N55" i="9"/>
  <c r="O55" i="9"/>
  <c r="P55" i="9"/>
  <c r="Q55" i="9"/>
  <c r="F56" i="9"/>
  <c r="G56" i="9"/>
  <c r="H56" i="9"/>
  <c r="I56" i="9"/>
  <c r="J56" i="9"/>
  <c r="K56" i="9"/>
  <c r="L56" i="9"/>
  <c r="M56" i="9"/>
  <c r="N56" i="9"/>
  <c r="O56" i="9"/>
  <c r="P56" i="9"/>
  <c r="Q56" i="9"/>
  <c r="F57" i="9"/>
  <c r="G57" i="9"/>
  <c r="H57" i="9"/>
  <c r="I57" i="9"/>
  <c r="J57" i="9"/>
  <c r="K57" i="9"/>
  <c r="L57" i="9"/>
  <c r="M57" i="9"/>
  <c r="N57" i="9"/>
  <c r="O57" i="9"/>
  <c r="P57" i="9"/>
  <c r="Q57" i="9"/>
  <c r="F58" i="9"/>
  <c r="G58" i="9"/>
  <c r="H58" i="9"/>
  <c r="I58" i="9"/>
  <c r="J58" i="9"/>
  <c r="K58" i="9"/>
  <c r="L58" i="9"/>
  <c r="M58" i="9"/>
  <c r="N58" i="9"/>
  <c r="O58" i="9"/>
  <c r="P58" i="9"/>
  <c r="Q58" i="9"/>
  <c r="F59" i="9"/>
  <c r="G59" i="9"/>
  <c r="H59" i="9"/>
  <c r="I59" i="9"/>
  <c r="J59" i="9"/>
  <c r="K59" i="9"/>
  <c r="L59" i="9"/>
  <c r="M59" i="9"/>
  <c r="N59" i="9"/>
  <c r="O59" i="9"/>
  <c r="P59" i="9"/>
  <c r="Q59" i="9"/>
  <c r="F60" i="9"/>
  <c r="G60" i="9"/>
  <c r="H60" i="9"/>
  <c r="I60" i="9"/>
  <c r="J60" i="9"/>
  <c r="K60" i="9"/>
  <c r="L60" i="9"/>
  <c r="M60" i="9"/>
  <c r="N60" i="9"/>
  <c r="O60" i="9"/>
  <c r="P60" i="9"/>
  <c r="Q60" i="9"/>
  <c r="F61" i="9"/>
  <c r="G61" i="9"/>
  <c r="H61" i="9"/>
  <c r="I61" i="9"/>
  <c r="J61" i="9"/>
  <c r="K61" i="9"/>
  <c r="L61" i="9"/>
  <c r="M61" i="9"/>
  <c r="N61" i="9"/>
  <c r="O61" i="9"/>
  <c r="P61" i="9"/>
  <c r="Q61" i="9"/>
  <c r="F62" i="9"/>
  <c r="G62" i="9"/>
  <c r="H62" i="9"/>
  <c r="I62" i="9"/>
  <c r="J62" i="9"/>
  <c r="K62" i="9"/>
  <c r="L62" i="9"/>
  <c r="M62" i="9"/>
  <c r="N62" i="9"/>
  <c r="O62" i="9"/>
  <c r="P62" i="9"/>
  <c r="Q62" i="9"/>
  <c r="F63" i="9"/>
  <c r="G63" i="9"/>
  <c r="H63" i="9"/>
  <c r="I63" i="9"/>
  <c r="J63" i="9"/>
  <c r="K63" i="9"/>
  <c r="L63" i="9"/>
  <c r="M63" i="9"/>
  <c r="N63" i="9"/>
  <c r="O63" i="9"/>
  <c r="P63" i="9"/>
  <c r="Q63" i="9"/>
  <c r="F64" i="9"/>
  <c r="G64" i="9"/>
  <c r="H64" i="9"/>
  <c r="I64" i="9"/>
  <c r="J64" i="9"/>
  <c r="K64" i="9"/>
  <c r="L64" i="9"/>
  <c r="M64" i="9"/>
  <c r="N64" i="9"/>
  <c r="O64" i="9"/>
  <c r="P64" i="9"/>
  <c r="Q64" i="9"/>
  <c r="F65" i="9"/>
  <c r="G65" i="9"/>
  <c r="H65" i="9"/>
  <c r="I65" i="9"/>
  <c r="J65" i="9"/>
  <c r="K65" i="9"/>
  <c r="L65" i="9"/>
  <c r="M65" i="9"/>
  <c r="N65" i="9"/>
  <c r="O65" i="9"/>
  <c r="P65" i="9"/>
  <c r="Q65" i="9"/>
  <c r="G54" i="9"/>
  <c r="H54" i="9"/>
  <c r="I54" i="9"/>
  <c r="J54" i="9"/>
  <c r="J67" i="9" s="1"/>
  <c r="K54" i="9"/>
  <c r="L54" i="9"/>
  <c r="M54" i="9"/>
  <c r="M67" i="9" s="1"/>
  <c r="N54" i="9"/>
  <c r="N67" i="9" s="1"/>
  <c r="O54" i="9"/>
  <c r="P54" i="9"/>
  <c r="Q54" i="9"/>
  <c r="F54" i="9"/>
  <c r="F32" i="9"/>
  <c r="G32" i="9"/>
  <c r="H32" i="9"/>
  <c r="I32" i="9"/>
  <c r="J32" i="9"/>
  <c r="K32" i="9"/>
  <c r="L32" i="9"/>
  <c r="M32" i="9"/>
  <c r="N32" i="9"/>
  <c r="O32" i="9"/>
  <c r="P32" i="9"/>
  <c r="Q32" i="9"/>
  <c r="F33" i="9"/>
  <c r="G33" i="9"/>
  <c r="H33" i="9"/>
  <c r="I33" i="9"/>
  <c r="J33" i="9"/>
  <c r="K33" i="9"/>
  <c r="L33" i="9"/>
  <c r="M33" i="9"/>
  <c r="N33" i="9"/>
  <c r="O33" i="9"/>
  <c r="P33" i="9"/>
  <c r="Q33" i="9"/>
  <c r="F34" i="9"/>
  <c r="G34" i="9"/>
  <c r="H34" i="9"/>
  <c r="I34" i="9"/>
  <c r="J34" i="9"/>
  <c r="K34" i="9"/>
  <c r="L34" i="9"/>
  <c r="M34" i="9"/>
  <c r="N34" i="9"/>
  <c r="O34" i="9"/>
  <c r="P34" i="9"/>
  <c r="Q34" i="9"/>
  <c r="F35" i="9"/>
  <c r="G35" i="9"/>
  <c r="H35" i="9"/>
  <c r="I35" i="9"/>
  <c r="J35" i="9"/>
  <c r="K35" i="9"/>
  <c r="L35" i="9"/>
  <c r="M35" i="9"/>
  <c r="N35" i="9"/>
  <c r="O35" i="9"/>
  <c r="P35" i="9"/>
  <c r="Q35" i="9"/>
  <c r="F36" i="9"/>
  <c r="G36" i="9"/>
  <c r="H36" i="9"/>
  <c r="I36" i="9"/>
  <c r="J36" i="9"/>
  <c r="K36" i="9"/>
  <c r="L36" i="9"/>
  <c r="M36" i="9"/>
  <c r="N36" i="9"/>
  <c r="O36" i="9"/>
  <c r="P36" i="9"/>
  <c r="Q36" i="9"/>
  <c r="F37" i="9"/>
  <c r="G37" i="9"/>
  <c r="H37" i="9"/>
  <c r="I37" i="9"/>
  <c r="J37" i="9"/>
  <c r="K37" i="9"/>
  <c r="L37" i="9"/>
  <c r="M37" i="9"/>
  <c r="N37" i="9"/>
  <c r="O37" i="9"/>
  <c r="P37" i="9"/>
  <c r="Q37" i="9"/>
  <c r="F38" i="9"/>
  <c r="G38" i="9"/>
  <c r="H38" i="9"/>
  <c r="I38" i="9"/>
  <c r="J38" i="9"/>
  <c r="K38" i="9"/>
  <c r="L38" i="9"/>
  <c r="M38" i="9"/>
  <c r="N38" i="9"/>
  <c r="O38" i="9"/>
  <c r="P38" i="9"/>
  <c r="Q38" i="9"/>
  <c r="F39" i="9"/>
  <c r="G39" i="9"/>
  <c r="H39" i="9"/>
  <c r="I39" i="9"/>
  <c r="J39" i="9"/>
  <c r="K39" i="9"/>
  <c r="L39" i="9"/>
  <c r="M39" i="9"/>
  <c r="N39" i="9"/>
  <c r="O39" i="9"/>
  <c r="P39" i="9"/>
  <c r="Q39" i="9"/>
  <c r="F40" i="9"/>
  <c r="G40" i="9"/>
  <c r="H40" i="9"/>
  <c r="I40" i="9"/>
  <c r="J40" i="9"/>
  <c r="K40" i="9"/>
  <c r="L40" i="9"/>
  <c r="M40" i="9"/>
  <c r="N40" i="9"/>
  <c r="O40" i="9"/>
  <c r="P40" i="9"/>
  <c r="Q40" i="9"/>
  <c r="F41" i="9"/>
  <c r="G41" i="9"/>
  <c r="H41" i="9"/>
  <c r="I41" i="9"/>
  <c r="J41" i="9"/>
  <c r="K41" i="9"/>
  <c r="L41" i="9"/>
  <c r="M41" i="9"/>
  <c r="N41" i="9"/>
  <c r="O41" i="9"/>
  <c r="P41" i="9"/>
  <c r="Q41" i="9"/>
  <c r="F42" i="9"/>
  <c r="G42" i="9"/>
  <c r="H42" i="9"/>
  <c r="I42" i="9"/>
  <c r="J42" i="9"/>
  <c r="K42" i="9"/>
  <c r="L42" i="9"/>
  <c r="M42" i="9"/>
  <c r="N42" i="9"/>
  <c r="O42" i="9"/>
  <c r="P42" i="9"/>
  <c r="Q42" i="9"/>
  <c r="G31" i="9"/>
  <c r="H31" i="9"/>
  <c r="I31" i="9"/>
  <c r="J31" i="9"/>
  <c r="K31" i="9"/>
  <c r="L31" i="9"/>
  <c r="M31" i="9"/>
  <c r="N31" i="9"/>
  <c r="O31" i="9"/>
  <c r="P31" i="9"/>
  <c r="Q31" i="9"/>
  <c r="F31" i="9"/>
  <c r="F9" i="9"/>
  <c r="G9" i="9"/>
  <c r="H9" i="9"/>
  <c r="I9" i="9"/>
  <c r="J9" i="9"/>
  <c r="K9" i="9"/>
  <c r="L9" i="9"/>
  <c r="M9" i="9"/>
  <c r="N9" i="9"/>
  <c r="O9" i="9"/>
  <c r="P9" i="9"/>
  <c r="Q9" i="9"/>
  <c r="F10" i="9"/>
  <c r="G10" i="9"/>
  <c r="H10" i="9"/>
  <c r="I10" i="9"/>
  <c r="X10" i="9" s="1"/>
  <c r="J10" i="9"/>
  <c r="K10" i="9"/>
  <c r="L10" i="9"/>
  <c r="M10" i="9"/>
  <c r="N10" i="9"/>
  <c r="O10" i="9"/>
  <c r="P10" i="9"/>
  <c r="Q10" i="9"/>
  <c r="F11" i="9"/>
  <c r="G11" i="9"/>
  <c r="H11" i="9"/>
  <c r="I11" i="9"/>
  <c r="J11" i="9"/>
  <c r="K11" i="9"/>
  <c r="L11" i="9"/>
  <c r="M11" i="9"/>
  <c r="N11" i="9"/>
  <c r="O11" i="9"/>
  <c r="P11" i="9"/>
  <c r="Q11" i="9"/>
  <c r="F12" i="9"/>
  <c r="G12" i="9"/>
  <c r="H12" i="9"/>
  <c r="I12" i="9"/>
  <c r="X12" i="9" s="1"/>
  <c r="J12" i="9"/>
  <c r="K12" i="9"/>
  <c r="L12" i="9"/>
  <c r="M12" i="9"/>
  <c r="N12" i="9"/>
  <c r="O12" i="9"/>
  <c r="P12" i="9"/>
  <c r="Q12" i="9"/>
  <c r="F13" i="9"/>
  <c r="G13" i="9"/>
  <c r="H13" i="9"/>
  <c r="I13" i="9"/>
  <c r="J13" i="9"/>
  <c r="K13" i="9"/>
  <c r="L13" i="9"/>
  <c r="M13" i="9"/>
  <c r="N13" i="9"/>
  <c r="O13" i="9"/>
  <c r="P13" i="9"/>
  <c r="Q13" i="9"/>
  <c r="F14" i="9"/>
  <c r="G14" i="9"/>
  <c r="H14" i="9"/>
  <c r="I14" i="9"/>
  <c r="J14" i="9"/>
  <c r="K14" i="9"/>
  <c r="L14" i="9"/>
  <c r="M14" i="9"/>
  <c r="N14" i="9"/>
  <c r="O14" i="9"/>
  <c r="P14" i="9"/>
  <c r="Q14" i="9"/>
  <c r="F15" i="9"/>
  <c r="G15" i="9"/>
  <c r="H15" i="9"/>
  <c r="I15" i="9"/>
  <c r="J15" i="9"/>
  <c r="K15" i="9"/>
  <c r="L15" i="9"/>
  <c r="M15" i="9"/>
  <c r="N15" i="9"/>
  <c r="O15" i="9"/>
  <c r="P15" i="9"/>
  <c r="Q15" i="9"/>
  <c r="F16" i="9"/>
  <c r="G16" i="9"/>
  <c r="H16" i="9"/>
  <c r="I16" i="9"/>
  <c r="J16" i="9"/>
  <c r="K16" i="9"/>
  <c r="L16" i="9"/>
  <c r="M16" i="9"/>
  <c r="N16" i="9"/>
  <c r="O16" i="9"/>
  <c r="P16" i="9"/>
  <c r="Q16" i="9"/>
  <c r="F17" i="9"/>
  <c r="G17" i="9"/>
  <c r="H17" i="9"/>
  <c r="I17" i="9"/>
  <c r="X17" i="9" s="1"/>
  <c r="J17" i="9"/>
  <c r="K17" i="9"/>
  <c r="L17" i="9"/>
  <c r="L21" i="9" s="1"/>
  <c r="M17" i="9"/>
  <c r="N17" i="9"/>
  <c r="O17" i="9"/>
  <c r="P17" i="9"/>
  <c r="Q17" i="9"/>
  <c r="F18" i="9"/>
  <c r="G18" i="9"/>
  <c r="H18" i="9"/>
  <c r="I18" i="9"/>
  <c r="X18" i="9" s="1"/>
  <c r="J18" i="9"/>
  <c r="K18" i="9"/>
  <c r="L18" i="9"/>
  <c r="M18" i="9"/>
  <c r="N18" i="9"/>
  <c r="O18" i="9"/>
  <c r="P18" i="9"/>
  <c r="Q18" i="9"/>
  <c r="F19" i="9"/>
  <c r="G19" i="9"/>
  <c r="H19" i="9"/>
  <c r="I19" i="9"/>
  <c r="J19" i="9"/>
  <c r="K19" i="9"/>
  <c r="L19" i="9"/>
  <c r="M19" i="9"/>
  <c r="N19" i="9"/>
  <c r="O19" i="9"/>
  <c r="P19" i="9"/>
  <c r="Q19" i="9"/>
  <c r="G8" i="9"/>
  <c r="H8" i="9"/>
  <c r="I8" i="9"/>
  <c r="J8" i="9"/>
  <c r="J21" i="9" s="1"/>
  <c r="K8" i="9"/>
  <c r="L8" i="9"/>
  <c r="M8" i="9"/>
  <c r="N8" i="9"/>
  <c r="N21" i="9" s="1"/>
  <c r="O8" i="9"/>
  <c r="P8" i="9"/>
  <c r="Q8" i="9"/>
  <c r="F8" i="9"/>
  <c r="Z10" i="9"/>
  <c r="V10" i="9"/>
  <c r="Q67" i="9"/>
  <c r="P67" i="9"/>
  <c r="O67" i="9"/>
  <c r="L67" i="9"/>
  <c r="K67" i="9"/>
  <c r="I67" i="9"/>
  <c r="H67" i="9"/>
  <c r="G67" i="9"/>
  <c r="F67" i="9"/>
  <c r="G44" i="9"/>
  <c r="F44" i="9"/>
  <c r="G21" i="9"/>
  <c r="H21" i="9"/>
  <c r="I21" i="9"/>
  <c r="K21" i="9"/>
  <c r="O21" i="9"/>
  <c r="P21" i="9"/>
  <c r="F21" i="9"/>
  <c r="E67" i="8"/>
  <c r="E68" i="8"/>
  <c r="E69" i="8"/>
  <c r="E70" i="8"/>
  <c r="E71" i="8"/>
  <c r="E72" i="8"/>
  <c r="E73" i="8"/>
  <c r="E74" i="8"/>
  <c r="E75" i="8"/>
  <c r="E76" i="8"/>
  <c r="E77" i="8"/>
  <c r="E66" i="8"/>
  <c r="D67" i="8"/>
  <c r="D68" i="8"/>
  <c r="D69" i="8"/>
  <c r="D70" i="8"/>
  <c r="D71" i="8"/>
  <c r="D72" i="8"/>
  <c r="D73" i="8"/>
  <c r="D74" i="8"/>
  <c r="D75" i="8"/>
  <c r="D76" i="8"/>
  <c r="D77" i="8"/>
  <c r="D66" i="8"/>
  <c r="C66" i="8" a="1"/>
  <c r="C66" i="8" s="1"/>
  <c r="B66" i="8" a="1"/>
  <c r="B66" i="8" s="1"/>
  <c r="C63" i="8"/>
  <c r="B63" i="8"/>
  <c r="B55" i="8"/>
  <c r="B54" i="8"/>
  <c r="L55" i="8"/>
  <c r="M55" i="8"/>
  <c r="M54" i="8"/>
  <c r="L54" i="8"/>
  <c r="G57" i="8"/>
  <c r="F57" i="8"/>
  <c r="F55" i="8"/>
  <c r="B32" i="8"/>
  <c r="B33" i="8"/>
  <c r="B34" i="8"/>
  <c r="B35" i="8"/>
  <c r="B36" i="8"/>
  <c r="B37" i="8"/>
  <c r="B38" i="8"/>
  <c r="B39" i="8"/>
  <c r="B40" i="8"/>
  <c r="B41" i="8"/>
  <c r="B42" i="8"/>
  <c r="B31" i="8"/>
  <c r="U32" i="8"/>
  <c r="V32" i="8"/>
  <c r="W32" i="8"/>
  <c r="X32" i="8"/>
  <c r="Y32" i="8"/>
  <c r="Z32" i="8"/>
  <c r="AA32" i="8"/>
  <c r="AB32" i="8"/>
  <c r="AC32" i="8"/>
  <c r="AD32" i="8"/>
  <c r="AE32" i="8"/>
  <c r="AF32" i="8"/>
  <c r="U33" i="8"/>
  <c r="V33" i="8"/>
  <c r="W33" i="8"/>
  <c r="X33" i="8"/>
  <c r="Y33" i="8"/>
  <c r="Z33" i="8"/>
  <c r="AA33" i="8"/>
  <c r="AB33" i="8"/>
  <c r="AC33" i="8"/>
  <c r="AD33" i="8"/>
  <c r="AE33" i="8"/>
  <c r="AF33" i="8"/>
  <c r="U34" i="8"/>
  <c r="V34" i="8"/>
  <c r="W34" i="8"/>
  <c r="X34" i="8"/>
  <c r="Y34" i="8"/>
  <c r="Z34" i="8"/>
  <c r="AA34" i="8"/>
  <c r="AB34" i="8"/>
  <c r="AC34" i="8"/>
  <c r="AD34" i="8"/>
  <c r="AE34" i="8"/>
  <c r="AF34" i="8"/>
  <c r="U35" i="8"/>
  <c r="V35" i="8"/>
  <c r="W35" i="8"/>
  <c r="X35" i="8"/>
  <c r="Y35" i="8"/>
  <c r="Z35" i="8"/>
  <c r="AA35" i="8"/>
  <c r="AB35" i="8"/>
  <c r="AC35" i="8"/>
  <c r="AD35" i="8"/>
  <c r="AE35" i="8"/>
  <c r="AF35" i="8"/>
  <c r="U36" i="8"/>
  <c r="V36" i="8"/>
  <c r="W36" i="8"/>
  <c r="X36" i="8"/>
  <c r="Y36" i="8"/>
  <c r="Z36" i="8"/>
  <c r="AA36" i="8"/>
  <c r="AB36" i="8"/>
  <c r="AC36" i="8"/>
  <c r="AD36" i="8"/>
  <c r="AE36" i="8"/>
  <c r="AF36" i="8"/>
  <c r="U37" i="8"/>
  <c r="V37" i="8"/>
  <c r="W37" i="8"/>
  <c r="X37" i="8"/>
  <c r="Y37" i="8"/>
  <c r="Z37" i="8"/>
  <c r="AA37" i="8"/>
  <c r="AB37" i="8"/>
  <c r="AC37" i="8"/>
  <c r="AD37" i="8"/>
  <c r="AE37" i="8"/>
  <c r="AF37" i="8"/>
  <c r="U38" i="8"/>
  <c r="V38" i="8"/>
  <c r="W38" i="8"/>
  <c r="X38" i="8"/>
  <c r="Y38" i="8"/>
  <c r="Z38" i="8"/>
  <c r="AA38" i="8"/>
  <c r="AB38" i="8"/>
  <c r="AC38" i="8"/>
  <c r="AD38" i="8"/>
  <c r="AE38" i="8"/>
  <c r="AF38" i="8"/>
  <c r="U39" i="8"/>
  <c r="V39" i="8"/>
  <c r="W39" i="8"/>
  <c r="X39" i="8"/>
  <c r="Y39" i="8"/>
  <c r="Z39" i="8"/>
  <c r="AA39" i="8"/>
  <c r="AB39" i="8"/>
  <c r="AC39" i="8"/>
  <c r="AD39" i="8"/>
  <c r="AE39" i="8"/>
  <c r="AF39" i="8"/>
  <c r="U40" i="8"/>
  <c r="V40" i="8"/>
  <c r="W40" i="8"/>
  <c r="X40" i="8"/>
  <c r="Y40" i="8"/>
  <c r="Z40" i="8"/>
  <c r="AA40" i="8"/>
  <c r="AB40" i="8"/>
  <c r="AC40" i="8"/>
  <c r="AD40" i="8"/>
  <c r="AE40" i="8"/>
  <c r="AF40" i="8"/>
  <c r="U41" i="8"/>
  <c r="V41" i="8"/>
  <c r="W41" i="8"/>
  <c r="X41" i="8"/>
  <c r="Y41" i="8"/>
  <c r="Z41" i="8"/>
  <c r="AA41" i="8"/>
  <c r="AB41" i="8"/>
  <c r="AC41" i="8"/>
  <c r="AD41" i="8"/>
  <c r="AE41" i="8"/>
  <c r="AF41" i="8"/>
  <c r="U42" i="8"/>
  <c r="V42" i="8"/>
  <c r="W42" i="8"/>
  <c r="X42" i="8"/>
  <c r="Y42" i="8"/>
  <c r="Z42" i="8"/>
  <c r="AA42" i="8"/>
  <c r="AB42" i="8"/>
  <c r="AC42" i="8"/>
  <c r="AD42" i="8"/>
  <c r="AE42" i="8"/>
  <c r="AF42" i="8"/>
  <c r="V31" i="8"/>
  <c r="W31" i="8"/>
  <c r="X31" i="8"/>
  <c r="Y31" i="8"/>
  <c r="Z31" i="8"/>
  <c r="AA31" i="8"/>
  <c r="AB31" i="8"/>
  <c r="AC31" i="8"/>
  <c r="AD31" i="8"/>
  <c r="AE31" i="8"/>
  <c r="AF31" i="8"/>
  <c r="U31" i="8"/>
  <c r="F32" i="8"/>
  <c r="G32" i="8"/>
  <c r="H32" i="8"/>
  <c r="H44" i="8" s="1"/>
  <c r="I32" i="8"/>
  <c r="J32" i="8"/>
  <c r="K32" i="8"/>
  <c r="L32" i="8"/>
  <c r="M32" i="8"/>
  <c r="N32" i="8"/>
  <c r="O32" i="8"/>
  <c r="P32" i="8"/>
  <c r="P44" i="8" s="1"/>
  <c r="Q32" i="8"/>
  <c r="F33" i="8"/>
  <c r="G33" i="8"/>
  <c r="H33" i="8"/>
  <c r="I33" i="8"/>
  <c r="J33" i="8"/>
  <c r="K33" i="8"/>
  <c r="L33" i="8"/>
  <c r="M33" i="8"/>
  <c r="N33" i="8"/>
  <c r="O33" i="8"/>
  <c r="P33" i="8"/>
  <c r="Q33" i="8"/>
  <c r="F34" i="8"/>
  <c r="G34" i="8"/>
  <c r="H34" i="8"/>
  <c r="I34" i="8"/>
  <c r="J34" i="8"/>
  <c r="K34" i="8"/>
  <c r="L34" i="8"/>
  <c r="M34" i="8"/>
  <c r="N34" i="8"/>
  <c r="O34" i="8"/>
  <c r="P34" i="8"/>
  <c r="Q34" i="8"/>
  <c r="F35" i="8"/>
  <c r="G35" i="8"/>
  <c r="H35" i="8"/>
  <c r="I35" i="8"/>
  <c r="J35" i="8"/>
  <c r="K35" i="8"/>
  <c r="L35" i="8"/>
  <c r="M35" i="8"/>
  <c r="N35" i="8"/>
  <c r="O35" i="8"/>
  <c r="P35" i="8"/>
  <c r="Q35" i="8"/>
  <c r="F36" i="8"/>
  <c r="G36" i="8"/>
  <c r="H36" i="8"/>
  <c r="I36" i="8"/>
  <c r="J36" i="8"/>
  <c r="K36" i="8"/>
  <c r="L36" i="8"/>
  <c r="M36" i="8"/>
  <c r="N36" i="8"/>
  <c r="O36" i="8"/>
  <c r="P36" i="8"/>
  <c r="Q36" i="8"/>
  <c r="F37" i="8"/>
  <c r="G37" i="8"/>
  <c r="H37" i="8"/>
  <c r="I37" i="8"/>
  <c r="J37" i="8"/>
  <c r="K37" i="8"/>
  <c r="L37" i="8"/>
  <c r="M37" i="8"/>
  <c r="N37" i="8"/>
  <c r="O37" i="8"/>
  <c r="P37" i="8"/>
  <c r="Q37" i="8"/>
  <c r="F38" i="8"/>
  <c r="G38" i="8"/>
  <c r="H38" i="8"/>
  <c r="I38" i="8"/>
  <c r="J38" i="8"/>
  <c r="K38" i="8"/>
  <c r="L38" i="8"/>
  <c r="M38" i="8"/>
  <c r="N38" i="8"/>
  <c r="O38" i="8"/>
  <c r="P38" i="8"/>
  <c r="Q38" i="8"/>
  <c r="F39" i="8"/>
  <c r="G39" i="8"/>
  <c r="H39" i="8"/>
  <c r="I39" i="8"/>
  <c r="J39" i="8"/>
  <c r="K39" i="8"/>
  <c r="L39" i="8"/>
  <c r="M39" i="8"/>
  <c r="N39" i="8"/>
  <c r="O39" i="8"/>
  <c r="P39" i="8"/>
  <c r="Q39" i="8"/>
  <c r="F40" i="8"/>
  <c r="G40" i="8"/>
  <c r="H40" i="8"/>
  <c r="I40" i="8"/>
  <c r="J40" i="8"/>
  <c r="K40" i="8"/>
  <c r="L40" i="8"/>
  <c r="M40" i="8"/>
  <c r="N40" i="8"/>
  <c r="O40" i="8"/>
  <c r="P40" i="8"/>
  <c r="Q40" i="8"/>
  <c r="F41" i="8"/>
  <c r="G41" i="8"/>
  <c r="H41" i="8"/>
  <c r="I41" i="8"/>
  <c r="J41" i="8"/>
  <c r="K41" i="8"/>
  <c r="L41" i="8"/>
  <c r="M41" i="8"/>
  <c r="N41" i="8"/>
  <c r="O41" i="8"/>
  <c r="P41" i="8"/>
  <c r="Q41" i="8"/>
  <c r="F42" i="8"/>
  <c r="G42" i="8"/>
  <c r="H42" i="8"/>
  <c r="I42" i="8"/>
  <c r="J42" i="8"/>
  <c r="K42" i="8"/>
  <c r="L42" i="8"/>
  <c r="M42" i="8"/>
  <c r="N42" i="8"/>
  <c r="O42" i="8"/>
  <c r="P42" i="8"/>
  <c r="Q42" i="8"/>
  <c r="G31" i="8"/>
  <c r="H31" i="8"/>
  <c r="I31" i="8"/>
  <c r="J31" i="8"/>
  <c r="J44" i="8" s="1"/>
  <c r="K31" i="8"/>
  <c r="L31" i="8"/>
  <c r="M31" i="8"/>
  <c r="N31" i="8"/>
  <c r="N44" i="8" s="1"/>
  <c r="O31" i="8"/>
  <c r="P31" i="8"/>
  <c r="Q31" i="8"/>
  <c r="F31" i="8"/>
  <c r="B9" i="8"/>
  <c r="B10" i="8"/>
  <c r="B11" i="8"/>
  <c r="B12" i="8"/>
  <c r="B13" i="8"/>
  <c r="B14" i="8"/>
  <c r="B15" i="8"/>
  <c r="B16" i="8"/>
  <c r="B17" i="8"/>
  <c r="B18" i="8"/>
  <c r="B19" i="8"/>
  <c r="B8" i="8"/>
  <c r="U9" i="8"/>
  <c r="V9" i="8"/>
  <c r="W9" i="8"/>
  <c r="X9" i="8"/>
  <c r="Y9" i="8"/>
  <c r="Z9" i="8"/>
  <c r="AA9" i="8"/>
  <c r="AB9" i="8"/>
  <c r="AC9" i="8"/>
  <c r="AD9" i="8"/>
  <c r="AE9" i="8"/>
  <c r="AF9" i="8"/>
  <c r="U10" i="8"/>
  <c r="V10" i="8"/>
  <c r="W10" i="8"/>
  <c r="X10" i="8"/>
  <c r="Y10" i="8"/>
  <c r="Z10" i="8"/>
  <c r="AA10" i="8"/>
  <c r="AB10" i="8"/>
  <c r="AC10" i="8"/>
  <c r="AD10" i="8"/>
  <c r="AE10" i="8"/>
  <c r="AF10" i="8"/>
  <c r="U11" i="8"/>
  <c r="V11" i="8"/>
  <c r="W11" i="8"/>
  <c r="X11" i="8"/>
  <c r="Y11" i="8"/>
  <c r="Z11" i="8"/>
  <c r="AA11" i="8"/>
  <c r="AB11" i="8"/>
  <c r="AC11" i="8"/>
  <c r="AD11" i="8"/>
  <c r="AE11" i="8"/>
  <c r="AF11" i="8"/>
  <c r="U12" i="8"/>
  <c r="V12" i="8"/>
  <c r="W12" i="8"/>
  <c r="X12" i="8"/>
  <c r="Y12" i="8"/>
  <c r="Z12" i="8"/>
  <c r="AA12" i="8"/>
  <c r="AB12" i="8"/>
  <c r="AC12" i="8"/>
  <c r="AD12" i="8"/>
  <c r="AE12" i="8"/>
  <c r="AF12" i="8"/>
  <c r="U13" i="8"/>
  <c r="V13" i="8"/>
  <c r="W13" i="8"/>
  <c r="X13" i="8"/>
  <c r="Y13" i="8"/>
  <c r="Z13" i="8"/>
  <c r="AA13" i="8"/>
  <c r="AB13" i="8"/>
  <c r="AC13" i="8"/>
  <c r="AD13" i="8"/>
  <c r="AE13" i="8"/>
  <c r="AF13" i="8"/>
  <c r="U14" i="8"/>
  <c r="V14" i="8"/>
  <c r="W14" i="8"/>
  <c r="X14" i="8"/>
  <c r="Y14" i="8"/>
  <c r="Z14" i="8"/>
  <c r="AA14" i="8"/>
  <c r="AB14" i="8"/>
  <c r="AC14" i="8"/>
  <c r="AD14" i="8"/>
  <c r="AE14" i="8"/>
  <c r="AF14" i="8"/>
  <c r="U15" i="8"/>
  <c r="V15" i="8"/>
  <c r="W15" i="8"/>
  <c r="X15" i="8"/>
  <c r="Y15" i="8"/>
  <c r="Z15" i="8"/>
  <c r="AA15" i="8"/>
  <c r="AB15" i="8"/>
  <c r="AC15" i="8"/>
  <c r="AD15" i="8"/>
  <c r="AE15" i="8"/>
  <c r="AF15" i="8"/>
  <c r="U16" i="8"/>
  <c r="V16" i="8"/>
  <c r="W16" i="8"/>
  <c r="X16" i="8"/>
  <c r="Y16" i="8"/>
  <c r="Z16" i="8"/>
  <c r="AA16" i="8"/>
  <c r="AB16" i="8"/>
  <c r="AC16" i="8"/>
  <c r="AD16" i="8"/>
  <c r="AE16" i="8"/>
  <c r="AF16" i="8"/>
  <c r="U17" i="8"/>
  <c r="V17" i="8"/>
  <c r="W17" i="8"/>
  <c r="X17" i="8"/>
  <c r="Y17" i="8"/>
  <c r="Z17" i="8"/>
  <c r="AA17" i="8"/>
  <c r="AB17" i="8"/>
  <c r="AC17" i="8"/>
  <c r="AD17" i="8"/>
  <c r="AE17" i="8"/>
  <c r="AF17" i="8"/>
  <c r="U18" i="8"/>
  <c r="V18" i="8"/>
  <c r="W18" i="8"/>
  <c r="X18" i="8"/>
  <c r="Y18" i="8"/>
  <c r="Z18" i="8"/>
  <c r="AA18" i="8"/>
  <c r="AB18" i="8"/>
  <c r="AC18" i="8"/>
  <c r="AD18" i="8"/>
  <c r="AE18" i="8"/>
  <c r="AF18" i="8"/>
  <c r="U19" i="8"/>
  <c r="V19" i="8"/>
  <c r="W19" i="8"/>
  <c r="X19" i="8"/>
  <c r="Y19" i="8"/>
  <c r="Z19" i="8"/>
  <c r="AA19" i="8"/>
  <c r="AB19" i="8"/>
  <c r="AC19" i="8"/>
  <c r="AD19" i="8"/>
  <c r="AE19" i="8"/>
  <c r="AF19" i="8"/>
  <c r="V8" i="8"/>
  <c r="W8" i="8"/>
  <c r="X8" i="8"/>
  <c r="Y8" i="8"/>
  <c r="Z8" i="8"/>
  <c r="AA8" i="8"/>
  <c r="AB8" i="8"/>
  <c r="AC8" i="8"/>
  <c r="AD8" i="8"/>
  <c r="AE8" i="8"/>
  <c r="AF8" i="8"/>
  <c r="U8" i="8"/>
  <c r="F9" i="8"/>
  <c r="G9" i="8"/>
  <c r="H9" i="8"/>
  <c r="I9" i="8"/>
  <c r="J9" i="8"/>
  <c r="K9" i="8"/>
  <c r="L9" i="8"/>
  <c r="M9" i="8"/>
  <c r="N9" i="8"/>
  <c r="O9" i="8"/>
  <c r="P9" i="8"/>
  <c r="Q9" i="8"/>
  <c r="F10" i="8"/>
  <c r="G10" i="8"/>
  <c r="H10" i="8"/>
  <c r="I10" i="8"/>
  <c r="J10" i="8"/>
  <c r="K10" i="8"/>
  <c r="L10" i="8"/>
  <c r="M10" i="8"/>
  <c r="N10" i="8"/>
  <c r="O10" i="8"/>
  <c r="P10" i="8"/>
  <c r="Q10" i="8"/>
  <c r="F11" i="8"/>
  <c r="G11" i="8"/>
  <c r="H11" i="8"/>
  <c r="I11" i="8"/>
  <c r="J11" i="8"/>
  <c r="K11" i="8"/>
  <c r="L11" i="8"/>
  <c r="M11" i="8"/>
  <c r="N11" i="8"/>
  <c r="O11" i="8"/>
  <c r="P11" i="8"/>
  <c r="Q11" i="8"/>
  <c r="F12" i="8"/>
  <c r="G12" i="8"/>
  <c r="H12" i="8"/>
  <c r="I12" i="8"/>
  <c r="J12" i="8"/>
  <c r="K12" i="8"/>
  <c r="L12" i="8"/>
  <c r="M12" i="8"/>
  <c r="N12" i="8"/>
  <c r="O12" i="8"/>
  <c r="P12" i="8"/>
  <c r="Q12" i="8"/>
  <c r="F13" i="8"/>
  <c r="G13" i="8"/>
  <c r="H13" i="8"/>
  <c r="I13" i="8"/>
  <c r="J13" i="8"/>
  <c r="K13" i="8"/>
  <c r="L13" i="8"/>
  <c r="M13" i="8"/>
  <c r="N13" i="8"/>
  <c r="O13" i="8"/>
  <c r="P13" i="8"/>
  <c r="Q13" i="8"/>
  <c r="F14" i="8"/>
  <c r="G14" i="8"/>
  <c r="H14" i="8"/>
  <c r="I14" i="8"/>
  <c r="J14" i="8"/>
  <c r="K14" i="8"/>
  <c r="L14" i="8"/>
  <c r="M14" i="8"/>
  <c r="N14" i="8"/>
  <c r="O14" i="8"/>
  <c r="P14" i="8"/>
  <c r="Q14" i="8"/>
  <c r="F15" i="8"/>
  <c r="G15" i="8"/>
  <c r="H15" i="8"/>
  <c r="I15" i="8"/>
  <c r="J15" i="8"/>
  <c r="K15" i="8"/>
  <c r="L15" i="8"/>
  <c r="M15" i="8"/>
  <c r="N15" i="8"/>
  <c r="O15" i="8"/>
  <c r="P15" i="8"/>
  <c r="Q15" i="8"/>
  <c r="F16" i="8"/>
  <c r="G16" i="8"/>
  <c r="H16" i="8"/>
  <c r="I16" i="8"/>
  <c r="J16" i="8"/>
  <c r="K16" i="8"/>
  <c r="L16" i="8"/>
  <c r="M16" i="8"/>
  <c r="N16" i="8"/>
  <c r="O16" i="8"/>
  <c r="P16" i="8"/>
  <c r="Q16" i="8"/>
  <c r="F17" i="8"/>
  <c r="G17" i="8"/>
  <c r="H17" i="8"/>
  <c r="I17" i="8"/>
  <c r="J17" i="8"/>
  <c r="K17" i="8"/>
  <c r="L17" i="8"/>
  <c r="M17" i="8"/>
  <c r="N17" i="8"/>
  <c r="O17" i="8"/>
  <c r="P17" i="8"/>
  <c r="Q17" i="8"/>
  <c r="F18" i="8"/>
  <c r="G18" i="8"/>
  <c r="H18" i="8"/>
  <c r="I18" i="8"/>
  <c r="J18" i="8"/>
  <c r="K18" i="8"/>
  <c r="L18" i="8"/>
  <c r="M18" i="8"/>
  <c r="N18" i="8"/>
  <c r="O18" i="8"/>
  <c r="P18" i="8"/>
  <c r="Q18" i="8"/>
  <c r="F19" i="8"/>
  <c r="G19" i="8"/>
  <c r="H19" i="8"/>
  <c r="I19" i="8"/>
  <c r="J19" i="8"/>
  <c r="K19" i="8"/>
  <c r="L19" i="8"/>
  <c r="M19" i="8"/>
  <c r="N19" i="8"/>
  <c r="O19" i="8"/>
  <c r="P19" i="8"/>
  <c r="Q19" i="8"/>
  <c r="G8" i="8"/>
  <c r="H8" i="8"/>
  <c r="I8" i="8"/>
  <c r="J8" i="8"/>
  <c r="K8" i="8"/>
  <c r="L8" i="8"/>
  <c r="M8" i="8"/>
  <c r="N8" i="8"/>
  <c r="O8" i="8"/>
  <c r="P8" i="8"/>
  <c r="Q8" i="8"/>
  <c r="F8" i="8"/>
  <c r="F21" i="8"/>
  <c r="O44" i="8"/>
  <c r="L44" i="8"/>
  <c r="K44" i="8"/>
  <c r="G44" i="8"/>
  <c r="F44" i="8"/>
  <c r="F91" i="7"/>
  <c r="F92" i="7"/>
  <c r="F93" i="7"/>
  <c r="F94" i="7"/>
  <c r="F95" i="7"/>
  <c r="F96" i="7"/>
  <c r="F97" i="7"/>
  <c r="F98" i="7"/>
  <c r="F99" i="7"/>
  <c r="F100" i="7"/>
  <c r="F101" i="7"/>
  <c r="F90" i="7"/>
  <c r="B90" i="7" a="1"/>
  <c r="B90" i="7" s="1"/>
  <c r="D87" i="7"/>
  <c r="C87" i="7"/>
  <c r="B87" i="7"/>
  <c r="B78" i="7"/>
  <c r="B79" i="7"/>
  <c r="B77" i="7"/>
  <c r="L78" i="7"/>
  <c r="M78" i="7"/>
  <c r="N78" i="7"/>
  <c r="L79" i="7"/>
  <c r="M79" i="7"/>
  <c r="N79" i="7"/>
  <c r="M77" i="7"/>
  <c r="N77" i="7"/>
  <c r="L77" i="7"/>
  <c r="G81" i="7"/>
  <c r="H81" i="7"/>
  <c r="F81" i="7"/>
  <c r="G79" i="7"/>
  <c r="H78" i="7"/>
  <c r="F79" i="7"/>
  <c r="F78" i="7"/>
  <c r="F55" i="7"/>
  <c r="G55" i="7"/>
  <c r="H55" i="7"/>
  <c r="I55" i="7"/>
  <c r="J55" i="7"/>
  <c r="K55" i="7"/>
  <c r="L55" i="7"/>
  <c r="M55" i="7"/>
  <c r="N55" i="7"/>
  <c r="O55" i="7"/>
  <c r="P55" i="7"/>
  <c r="Q55" i="7"/>
  <c r="F56" i="7"/>
  <c r="G56" i="7"/>
  <c r="H56" i="7"/>
  <c r="I56" i="7"/>
  <c r="J56" i="7"/>
  <c r="K56" i="7"/>
  <c r="L56" i="7"/>
  <c r="M56" i="7"/>
  <c r="N56" i="7"/>
  <c r="O56" i="7"/>
  <c r="P56" i="7"/>
  <c r="Q56" i="7"/>
  <c r="F57" i="7"/>
  <c r="G57" i="7"/>
  <c r="H57" i="7"/>
  <c r="I57" i="7"/>
  <c r="J57" i="7"/>
  <c r="K57" i="7"/>
  <c r="L57" i="7"/>
  <c r="M57" i="7"/>
  <c r="N57" i="7"/>
  <c r="O57" i="7"/>
  <c r="P57" i="7"/>
  <c r="Q57" i="7"/>
  <c r="F58" i="7"/>
  <c r="G58" i="7"/>
  <c r="H58" i="7"/>
  <c r="I58" i="7"/>
  <c r="J58" i="7"/>
  <c r="K58" i="7"/>
  <c r="L58" i="7"/>
  <c r="M58" i="7"/>
  <c r="N58" i="7"/>
  <c r="O58" i="7"/>
  <c r="P58" i="7"/>
  <c r="Q58" i="7"/>
  <c r="F59" i="7"/>
  <c r="G59" i="7"/>
  <c r="H59" i="7"/>
  <c r="I59" i="7"/>
  <c r="J59" i="7"/>
  <c r="K59" i="7"/>
  <c r="L59" i="7"/>
  <c r="M59" i="7"/>
  <c r="N59" i="7"/>
  <c r="O59" i="7"/>
  <c r="P59" i="7"/>
  <c r="Q59" i="7"/>
  <c r="F60" i="7"/>
  <c r="G60" i="7"/>
  <c r="H60" i="7"/>
  <c r="I60" i="7"/>
  <c r="J60" i="7"/>
  <c r="K60" i="7"/>
  <c r="L60" i="7"/>
  <c r="M60" i="7"/>
  <c r="N60" i="7"/>
  <c r="O60" i="7"/>
  <c r="P60" i="7"/>
  <c r="Q60" i="7"/>
  <c r="F61" i="7"/>
  <c r="G61" i="7"/>
  <c r="H61" i="7"/>
  <c r="I61" i="7"/>
  <c r="J61" i="7"/>
  <c r="K61" i="7"/>
  <c r="L61" i="7"/>
  <c r="M61" i="7"/>
  <c r="N61" i="7"/>
  <c r="O61" i="7"/>
  <c r="P61" i="7"/>
  <c r="Q61" i="7"/>
  <c r="F62" i="7"/>
  <c r="G62" i="7"/>
  <c r="H62" i="7"/>
  <c r="I62" i="7"/>
  <c r="J62" i="7"/>
  <c r="K62" i="7"/>
  <c r="L62" i="7"/>
  <c r="M62" i="7"/>
  <c r="N62" i="7"/>
  <c r="O62" i="7"/>
  <c r="P62" i="7"/>
  <c r="Q62" i="7"/>
  <c r="F63" i="7"/>
  <c r="G63" i="7"/>
  <c r="H63" i="7"/>
  <c r="I63" i="7"/>
  <c r="J63" i="7"/>
  <c r="K63" i="7"/>
  <c r="L63" i="7"/>
  <c r="M63" i="7"/>
  <c r="N63" i="7"/>
  <c r="O63" i="7"/>
  <c r="P63" i="7"/>
  <c r="Q63" i="7"/>
  <c r="F64" i="7"/>
  <c r="G64" i="7"/>
  <c r="H64" i="7"/>
  <c r="I64" i="7"/>
  <c r="J64" i="7"/>
  <c r="K64" i="7"/>
  <c r="L64" i="7"/>
  <c r="M64" i="7"/>
  <c r="N64" i="7"/>
  <c r="O64" i="7"/>
  <c r="P64" i="7"/>
  <c r="Q64" i="7"/>
  <c r="F65" i="7"/>
  <c r="G65" i="7"/>
  <c r="H65" i="7"/>
  <c r="I65" i="7"/>
  <c r="J65" i="7"/>
  <c r="K65" i="7"/>
  <c r="L65" i="7"/>
  <c r="M65" i="7"/>
  <c r="N65" i="7"/>
  <c r="O65" i="7"/>
  <c r="P65" i="7"/>
  <c r="Q65" i="7"/>
  <c r="G54" i="7"/>
  <c r="H54" i="7"/>
  <c r="I54" i="7"/>
  <c r="J54" i="7"/>
  <c r="K54" i="7"/>
  <c r="L54" i="7"/>
  <c r="M54" i="7"/>
  <c r="N54" i="7"/>
  <c r="O54" i="7"/>
  <c r="P54" i="7"/>
  <c r="Q54" i="7"/>
  <c r="F54" i="7"/>
  <c r="AL57" i="7"/>
  <c r="AL56" i="7"/>
  <c r="AL55" i="7"/>
  <c r="AL54" i="7"/>
  <c r="F32" i="7"/>
  <c r="G32" i="7"/>
  <c r="H32" i="7"/>
  <c r="I32" i="7"/>
  <c r="J32" i="7"/>
  <c r="K32" i="7"/>
  <c r="L32" i="7"/>
  <c r="M32" i="7"/>
  <c r="N32" i="7"/>
  <c r="O32" i="7"/>
  <c r="P32" i="7"/>
  <c r="Q32" i="7"/>
  <c r="F33" i="7"/>
  <c r="G33" i="7"/>
  <c r="H33" i="7"/>
  <c r="I33" i="7"/>
  <c r="J33" i="7"/>
  <c r="K33" i="7"/>
  <c r="L33" i="7"/>
  <c r="M33" i="7"/>
  <c r="N33" i="7"/>
  <c r="O33" i="7"/>
  <c r="P33" i="7"/>
  <c r="Q33" i="7"/>
  <c r="F34" i="7"/>
  <c r="G34" i="7"/>
  <c r="H34" i="7"/>
  <c r="I34" i="7"/>
  <c r="J34" i="7"/>
  <c r="K34" i="7"/>
  <c r="L34" i="7"/>
  <c r="M34" i="7"/>
  <c r="N34" i="7"/>
  <c r="O34" i="7"/>
  <c r="P34" i="7"/>
  <c r="Q34" i="7"/>
  <c r="F35" i="7"/>
  <c r="G35" i="7"/>
  <c r="H35" i="7"/>
  <c r="I35" i="7"/>
  <c r="J35" i="7"/>
  <c r="K35" i="7"/>
  <c r="L35" i="7"/>
  <c r="M35" i="7"/>
  <c r="N35" i="7"/>
  <c r="O35" i="7"/>
  <c r="P35" i="7"/>
  <c r="Q35" i="7"/>
  <c r="F36" i="7"/>
  <c r="G36" i="7"/>
  <c r="H36" i="7"/>
  <c r="I36" i="7"/>
  <c r="J36" i="7"/>
  <c r="K36" i="7"/>
  <c r="L36" i="7"/>
  <c r="M36" i="7"/>
  <c r="N36" i="7"/>
  <c r="O36" i="7"/>
  <c r="P36" i="7"/>
  <c r="Q36" i="7"/>
  <c r="F37" i="7"/>
  <c r="G37" i="7"/>
  <c r="H37" i="7"/>
  <c r="I37" i="7"/>
  <c r="J37" i="7"/>
  <c r="K37" i="7"/>
  <c r="L37" i="7"/>
  <c r="M37" i="7"/>
  <c r="N37" i="7"/>
  <c r="O37" i="7"/>
  <c r="P37" i="7"/>
  <c r="Q37" i="7"/>
  <c r="F38" i="7"/>
  <c r="G38" i="7"/>
  <c r="H38" i="7"/>
  <c r="I38" i="7"/>
  <c r="J38" i="7"/>
  <c r="K38" i="7"/>
  <c r="L38" i="7"/>
  <c r="M38" i="7"/>
  <c r="N38" i="7"/>
  <c r="O38" i="7"/>
  <c r="P38" i="7"/>
  <c r="Q38" i="7"/>
  <c r="F39" i="7"/>
  <c r="G39" i="7"/>
  <c r="H39" i="7"/>
  <c r="I39" i="7"/>
  <c r="J39" i="7"/>
  <c r="K39" i="7"/>
  <c r="L39" i="7"/>
  <c r="M39" i="7"/>
  <c r="N39" i="7"/>
  <c r="O39" i="7"/>
  <c r="P39" i="7"/>
  <c r="Q39" i="7"/>
  <c r="F40" i="7"/>
  <c r="G40" i="7"/>
  <c r="H40" i="7"/>
  <c r="I40" i="7"/>
  <c r="J40" i="7"/>
  <c r="K40" i="7"/>
  <c r="L40" i="7"/>
  <c r="M40" i="7"/>
  <c r="N40" i="7"/>
  <c r="O40" i="7"/>
  <c r="P40" i="7"/>
  <c r="Q40" i="7"/>
  <c r="F41" i="7"/>
  <c r="G41" i="7"/>
  <c r="H41" i="7"/>
  <c r="I41" i="7"/>
  <c r="J41" i="7"/>
  <c r="K41" i="7"/>
  <c r="L41" i="7"/>
  <c r="M41" i="7"/>
  <c r="N41" i="7"/>
  <c r="O41" i="7"/>
  <c r="P41" i="7"/>
  <c r="Q41" i="7"/>
  <c r="F42" i="7"/>
  <c r="G42" i="7"/>
  <c r="H42" i="7"/>
  <c r="I42" i="7"/>
  <c r="J42" i="7"/>
  <c r="K42" i="7"/>
  <c r="L42" i="7"/>
  <c r="M42" i="7"/>
  <c r="N42" i="7"/>
  <c r="O42" i="7"/>
  <c r="P42" i="7"/>
  <c r="Q42" i="7"/>
  <c r="G31" i="7"/>
  <c r="H31" i="7"/>
  <c r="I31" i="7"/>
  <c r="J31" i="7"/>
  <c r="K31" i="7"/>
  <c r="L31" i="7"/>
  <c r="M31" i="7"/>
  <c r="N31" i="7"/>
  <c r="O31" i="7"/>
  <c r="P31" i="7"/>
  <c r="Q31" i="7"/>
  <c r="F31" i="7"/>
  <c r="AK35" i="7"/>
  <c r="AL35" i="7"/>
  <c r="AL34" i="7"/>
  <c r="AL33" i="7"/>
  <c r="AL32" i="7"/>
  <c r="AL31" i="7"/>
  <c r="C90" i="9" l="1" a="1"/>
  <c r="C90" i="9" s="1"/>
  <c r="E90" i="9" s="1"/>
  <c r="F90" i="9" s="1"/>
  <c r="B67" i="9"/>
  <c r="D90" i="9" a="1"/>
  <c r="D90" i="9" s="1"/>
  <c r="N21" i="11"/>
  <c r="AC11" i="11" s="1"/>
  <c r="J21" i="11"/>
  <c r="Y10" i="11" s="1"/>
  <c r="U9" i="11"/>
  <c r="Y9" i="11"/>
  <c r="AC9" i="11"/>
  <c r="U10" i="11"/>
  <c r="U11" i="11"/>
  <c r="Y11" i="11"/>
  <c r="U12" i="11"/>
  <c r="Y12" i="11"/>
  <c r="U13" i="11"/>
  <c r="Y13" i="11"/>
  <c r="U14" i="11"/>
  <c r="Y14" i="11"/>
  <c r="U15" i="11"/>
  <c r="Y15" i="11"/>
  <c r="U16" i="11"/>
  <c r="Y16" i="11"/>
  <c r="U17" i="11"/>
  <c r="Y17" i="11"/>
  <c r="U18" i="11"/>
  <c r="Y18" i="11"/>
  <c r="U19" i="11"/>
  <c r="Y19" i="11"/>
  <c r="V9" i="11"/>
  <c r="Z9" i="11"/>
  <c r="AD9" i="11"/>
  <c r="V10" i="11"/>
  <c r="Z10" i="11"/>
  <c r="AD10" i="11"/>
  <c r="V11" i="11"/>
  <c r="Z11" i="11"/>
  <c r="AD11" i="11"/>
  <c r="V12" i="11"/>
  <c r="Z12" i="11"/>
  <c r="AD12" i="11"/>
  <c r="V13" i="11"/>
  <c r="Z13" i="11"/>
  <c r="AD13" i="11"/>
  <c r="V14" i="11"/>
  <c r="Z14" i="11"/>
  <c r="AD14" i="11"/>
  <c r="V15" i="11"/>
  <c r="Z15" i="11"/>
  <c r="AD15" i="11"/>
  <c r="V16" i="11"/>
  <c r="Z16" i="11"/>
  <c r="AD16" i="11"/>
  <c r="V17" i="11"/>
  <c r="Z17" i="11"/>
  <c r="AD17" i="11"/>
  <c r="V18" i="11"/>
  <c r="Z18" i="11"/>
  <c r="AD18" i="11"/>
  <c r="V19" i="11"/>
  <c r="Z19" i="11"/>
  <c r="AD19" i="11"/>
  <c r="W9" i="11"/>
  <c r="AA9" i="11"/>
  <c r="AE9" i="11"/>
  <c r="W10" i="11"/>
  <c r="AA10" i="11"/>
  <c r="AE10" i="11"/>
  <c r="W11" i="11"/>
  <c r="AA11" i="11"/>
  <c r="AE11" i="11"/>
  <c r="W12" i="11"/>
  <c r="AA12" i="11"/>
  <c r="AE12" i="11"/>
  <c r="W13" i="11"/>
  <c r="AA13" i="11"/>
  <c r="AE13" i="11"/>
  <c r="W14" i="11"/>
  <c r="AA14" i="11"/>
  <c r="AE14" i="11"/>
  <c r="W15" i="11"/>
  <c r="AA15" i="11"/>
  <c r="AE15" i="11"/>
  <c r="W16" i="11"/>
  <c r="AA16" i="11"/>
  <c r="AE16" i="11"/>
  <c r="W17" i="11"/>
  <c r="AA17" i="11"/>
  <c r="AE17" i="11"/>
  <c r="W18" i="11"/>
  <c r="AA18" i="11"/>
  <c r="AE18" i="11"/>
  <c r="W19" i="11"/>
  <c r="AA19" i="11"/>
  <c r="AE19" i="11"/>
  <c r="X9" i="11"/>
  <c r="AB9" i="11"/>
  <c r="AF9" i="11"/>
  <c r="X10" i="11"/>
  <c r="AB10" i="11"/>
  <c r="AF10" i="11"/>
  <c r="X11" i="11"/>
  <c r="AB11" i="11"/>
  <c r="AF11" i="11"/>
  <c r="X12" i="11"/>
  <c r="AB12" i="11"/>
  <c r="AF12" i="11"/>
  <c r="X13" i="11"/>
  <c r="AB13" i="11"/>
  <c r="AF13" i="11"/>
  <c r="X14" i="11"/>
  <c r="AB14" i="11"/>
  <c r="AF14" i="11"/>
  <c r="X15" i="11"/>
  <c r="AB15" i="11"/>
  <c r="AF15" i="11"/>
  <c r="X16" i="11"/>
  <c r="AB16" i="11"/>
  <c r="AF16" i="11"/>
  <c r="X17" i="11"/>
  <c r="AB17" i="11"/>
  <c r="AF17" i="11"/>
  <c r="X18" i="11"/>
  <c r="AB18" i="11"/>
  <c r="AF18" i="11"/>
  <c r="X19" i="11"/>
  <c r="AB19" i="11"/>
  <c r="AF19" i="11"/>
  <c r="U8" i="11"/>
  <c r="Y8" i="11"/>
  <c r="AC8" i="11"/>
  <c r="V8" i="11"/>
  <c r="Z8" i="11"/>
  <c r="AD8" i="11"/>
  <c r="W8" i="11"/>
  <c r="AA8" i="11"/>
  <c r="AE8" i="11"/>
  <c r="X8" i="11"/>
  <c r="AB8" i="11"/>
  <c r="AF8" i="11"/>
  <c r="E100" i="9"/>
  <c r="F100" i="9" s="1"/>
  <c r="L78" i="9"/>
  <c r="L77" i="9"/>
  <c r="N77" i="9"/>
  <c r="N79" i="9"/>
  <c r="L79" i="9"/>
  <c r="G81" i="9"/>
  <c r="N78" i="9"/>
  <c r="I44" i="9"/>
  <c r="H44" i="9"/>
  <c r="L44" i="9"/>
  <c r="K44" i="9"/>
  <c r="J44" i="9"/>
  <c r="X11" i="9"/>
  <c r="AD16" i="9"/>
  <c r="Q21" i="9"/>
  <c r="M21" i="9"/>
  <c r="X16" i="9"/>
  <c r="AD14" i="9"/>
  <c r="X8" i="9"/>
  <c r="AD10" i="9"/>
  <c r="AD15" i="9"/>
  <c r="AF19" i="9"/>
  <c r="AF15" i="9"/>
  <c r="AF9" i="9"/>
  <c r="AF17" i="9"/>
  <c r="AF16" i="9"/>
  <c r="AF10" i="9"/>
  <c r="AF11" i="9"/>
  <c r="AF8" i="9"/>
  <c r="AF18" i="9"/>
  <c r="AF14" i="9"/>
  <c r="AF13" i="9"/>
  <c r="AF12" i="9"/>
  <c r="AB19" i="9"/>
  <c r="AB15" i="9"/>
  <c r="AB18" i="9"/>
  <c r="AB17" i="9"/>
  <c r="AB16" i="9"/>
  <c r="AB9" i="9"/>
  <c r="AB12" i="9"/>
  <c r="AB14" i="9"/>
  <c r="AB13" i="9"/>
  <c r="AB10" i="9"/>
  <c r="AB11" i="9"/>
  <c r="AB8" i="9"/>
  <c r="Y16" i="9"/>
  <c r="Y10" i="9"/>
  <c r="Y19" i="9"/>
  <c r="Y18" i="9"/>
  <c r="Y17" i="9"/>
  <c r="Y15" i="9"/>
  <c r="Y14" i="9"/>
  <c r="Y13" i="9"/>
  <c r="Y11" i="9"/>
  <c r="Y12" i="9"/>
  <c r="Y9" i="9"/>
  <c r="AC16" i="9"/>
  <c r="AC15" i="9"/>
  <c r="AC14" i="9"/>
  <c r="AC13" i="9"/>
  <c r="AC10" i="9"/>
  <c r="AC11" i="9"/>
  <c r="AC12" i="9"/>
  <c r="AC19" i="9"/>
  <c r="AC18" i="9"/>
  <c r="AC17" i="9"/>
  <c r="AC9" i="9"/>
  <c r="AE18" i="9"/>
  <c r="AE14" i="9"/>
  <c r="AA18" i="9"/>
  <c r="AA14" i="9"/>
  <c r="AA11" i="9"/>
  <c r="AE13" i="9"/>
  <c r="W19" i="9"/>
  <c r="Z17" i="9"/>
  <c r="Z13" i="9"/>
  <c r="AC8" i="9"/>
  <c r="Z9" i="9"/>
  <c r="W10" i="9"/>
  <c r="AE10" i="9"/>
  <c r="V13" i="9"/>
  <c r="AE15" i="9"/>
  <c r="AE16" i="9"/>
  <c r="AE17" i="9"/>
  <c r="AD18" i="9"/>
  <c r="AD19" i="9"/>
  <c r="Z8" i="9"/>
  <c r="W9" i="9"/>
  <c r="AE9" i="9"/>
  <c r="V12" i="9"/>
  <c r="AD12" i="9"/>
  <c r="AA15" i="9"/>
  <c r="AA16" i="9"/>
  <c r="AA17" i="9"/>
  <c r="AE19" i="9"/>
  <c r="W18" i="9"/>
  <c r="W14" i="9"/>
  <c r="W11" i="9"/>
  <c r="AE11" i="9"/>
  <c r="AD17" i="9"/>
  <c r="AD13" i="9"/>
  <c r="V17" i="9"/>
  <c r="Y8" i="9"/>
  <c r="V9" i="9"/>
  <c r="AD9" i="9"/>
  <c r="AA10" i="9"/>
  <c r="AA13" i="9"/>
  <c r="Z14" i="9"/>
  <c r="Z15" i="9"/>
  <c r="Z16" i="9"/>
  <c r="V8" i="9"/>
  <c r="AD8" i="9"/>
  <c r="AA9" i="9"/>
  <c r="Z12" i="9"/>
  <c r="W13" i="9"/>
  <c r="V14" i="9"/>
  <c r="V15" i="9"/>
  <c r="V16" i="9"/>
  <c r="Z18" i="9"/>
  <c r="Z19" i="9"/>
  <c r="X19" i="9"/>
  <c r="X15" i="9"/>
  <c r="W8" i="9"/>
  <c r="AA8" i="9"/>
  <c r="AE8" i="9"/>
  <c r="X9" i="9"/>
  <c r="V11" i="9"/>
  <c r="Z11" i="9"/>
  <c r="AD11" i="9"/>
  <c r="W12" i="9"/>
  <c r="AA12" i="9"/>
  <c r="AE12" i="9"/>
  <c r="X13" i="9"/>
  <c r="X14" i="9"/>
  <c r="W15" i="9"/>
  <c r="W16" i="9"/>
  <c r="W17" i="9"/>
  <c r="V18" i="9"/>
  <c r="V19" i="9"/>
  <c r="AA19" i="9"/>
  <c r="U8" i="9"/>
  <c r="U10" i="9"/>
  <c r="U12" i="9"/>
  <c r="U14" i="9"/>
  <c r="U16" i="9"/>
  <c r="U18" i="9"/>
  <c r="U9" i="9"/>
  <c r="U11" i="9"/>
  <c r="U13" i="9"/>
  <c r="U15" i="9"/>
  <c r="U17" i="9"/>
  <c r="U19" i="9"/>
  <c r="I44" i="8"/>
  <c r="Q44" i="8"/>
  <c r="M44" i="8"/>
  <c r="H21" i="8"/>
  <c r="G21" i="8"/>
  <c r="AB63" i="7"/>
  <c r="Q67" i="7"/>
  <c r="AF62" i="7" s="1"/>
  <c r="M67" i="7"/>
  <c r="AB64" i="7" s="1"/>
  <c r="I67" i="7"/>
  <c r="X63" i="7" s="1"/>
  <c r="F67" i="7"/>
  <c r="U54" i="7" s="1"/>
  <c r="J67" i="7"/>
  <c r="Y65" i="7" s="1"/>
  <c r="N67" i="7"/>
  <c r="AC62" i="7" s="1"/>
  <c r="G67" i="7"/>
  <c r="V65" i="7" s="1"/>
  <c r="K67" i="7"/>
  <c r="Z56" i="7" s="1"/>
  <c r="O67" i="7"/>
  <c r="AD63" i="7" s="1"/>
  <c r="AF54" i="7"/>
  <c r="H67" i="7"/>
  <c r="W61" i="7" s="1"/>
  <c r="L67" i="7"/>
  <c r="AA62" i="7" s="1"/>
  <c r="P67" i="7"/>
  <c r="AE59" i="7" s="1"/>
  <c r="J44" i="7"/>
  <c r="Y41" i="7" s="1"/>
  <c r="Q44" i="7"/>
  <c r="AF42" i="7" s="1"/>
  <c r="M44" i="7"/>
  <c r="AB35" i="7" s="1"/>
  <c r="I44" i="7"/>
  <c r="X34" i="7" s="1"/>
  <c r="N44" i="7"/>
  <c r="AC40" i="7" s="1"/>
  <c r="Y31" i="7"/>
  <c r="G44" i="7"/>
  <c r="V32" i="7" s="1"/>
  <c r="K44" i="7"/>
  <c r="Z39" i="7" s="1"/>
  <c r="O44" i="7"/>
  <c r="AD34" i="7" s="1"/>
  <c r="AF31" i="7"/>
  <c r="F44" i="7"/>
  <c r="U31" i="7" s="1"/>
  <c r="H44" i="7"/>
  <c r="W35" i="7" s="1"/>
  <c r="L44" i="7"/>
  <c r="AA39" i="7" s="1"/>
  <c r="P44" i="7"/>
  <c r="AE37" i="7" s="1"/>
  <c r="B8" i="7"/>
  <c r="F9" i="7"/>
  <c r="G9" i="7"/>
  <c r="H9" i="7"/>
  <c r="I9" i="7"/>
  <c r="J9" i="7"/>
  <c r="K9" i="7"/>
  <c r="L9" i="7"/>
  <c r="M9" i="7"/>
  <c r="N9" i="7"/>
  <c r="O9" i="7"/>
  <c r="P9" i="7"/>
  <c r="Q9" i="7"/>
  <c r="F10" i="7"/>
  <c r="G10" i="7"/>
  <c r="H10" i="7"/>
  <c r="I10" i="7"/>
  <c r="J10" i="7"/>
  <c r="K10" i="7"/>
  <c r="L10" i="7"/>
  <c r="M10" i="7"/>
  <c r="N10" i="7"/>
  <c r="O10" i="7"/>
  <c r="P10" i="7"/>
  <c r="Q10" i="7"/>
  <c r="F11" i="7"/>
  <c r="G11" i="7"/>
  <c r="H11" i="7"/>
  <c r="I11" i="7"/>
  <c r="J11" i="7"/>
  <c r="K11" i="7"/>
  <c r="L11" i="7"/>
  <c r="M11" i="7"/>
  <c r="N11" i="7"/>
  <c r="O11" i="7"/>
  <c r="P11" i="7"/>
  <c r="Q11" i="7"/>
  <c r="F12" i="7"/>
  <c r="G12" i="7"/>
  <c r="H12" i="7"/>
  <c r="I12" i="7"/>
  <c r="J12" i="7"/>
  <c r="K12" i="7"/>
  <c r="L12" i="7"/>
  <c r="M12" i="7"/>
  <c r="N12" i="7"/>
  <c r="O12" i="7"/>
  <c r="P12" i="7"/>
  <c r="Q12" i="7"/>
  <c r="F13" i="7"/>
  <c r="G13" i="7"/>
  <c r="H13" i="7"/>
  <c r="I13" i="7"/>
  <c r="J13" i="7"/>
  <c r="K13" i="7"/>
  <c r="L13" i="7"/>
  <c r="M13" i="7"/>
  <c r="N13" i="7"/>
  <c r="O13" i="7"/>
  <c r="P13" i="7"/>
  <c r="Q13" i="7"/>
  <c r="F14" i="7"/>
  <c r="G14" i="7"/>
  <c r="H14" i="7"/>
  <c r="I14" i="7"/>
  <c r="J14" i="7"/>
  <c r="K14" i="7"/>
  <c r="L14" i="7"/>
  <c r="M14" i="7"/>
  <c r="N14" i="7"/>
  <c r="O14" i="7"/>
  <c r="P14" i="7"/>
  <c r="Q14" i="7"/>
  <c r="F15" i="7"/>
  <c r="G15" i="7"/>
  <c r="H15" i="7"/>
  <c r="I15" i="7"/>
  <c r="J15" i="7"/>
  <c r="K15" i="7"/>
  <c r="L15" i="7"/>
  <c r="M15" i="7"/>
  <c r="N15" i="7"/>
  <c r="O15" i="7"/>
  <c r="P15" i="7"/>
  <c r="Q15" i="7"/>
  <c r="F16" i="7"/>
  <c r="G16" i="7"/>
  <c r="H16" i="7"/>
  <c r="I16" i="7"/>
  <c r="J16" i="7"/>
  <c r="K16" i="7"/>
  <c r="L16" i="7"/>
  <c r="M16" i="7"/>
  <c r="N16" i="7"/>
  <c r="O16" i="7"/>
  <c r="P16" i="7"/>
  <c r="Q16" i="7"/>
  <c r="F17" i="7"/>
  <c r="G17" i="7"/>
  <c r="H17" i="7"/>
  <c r="I17" i="7"/>
  <c r="J17" i="7"/>
  <c r="K17" i="7"/>
  <c r="L17" i="7"/>
  <c r="M17" i="7"/>
  <c r="N17" i="7"/>
  <c r="O17" i="7"/>
  <c r="P17" i="7"/>
  <c r="Q17" i="7"/>
  <c r="F18" i="7"/>
  <c r="G18" i="7"/>
  <c r="H18" i="7"/>
  <c r="I18" i="7"/>
  <c r="J18" i="7"/>
  <c r="K18" i="7"/>
  <c r="L18" i="7"/>
  <c r="M18" i="7"/>
  <c r="N18" i="7"/>
  <c r="O18" i="7"/>
  <c r="P18" i="7"/>
  <c r="Q18" i="7"/>
  <c r="F19" i="7"/>
  <c r="G19" i="7"/>
  <c r="H19" i="7"/>
  <c r="I19" i="7"/>
  <c r="J19" i="7"/>
  <c r="K19" i="7"/>
  <c r="L19" i="7"/>
  <c r="M19" i="7"/>
  <c r="N19" i="7"/>
  <c r="O19" i="7"/>
  <c r="P19" i="7"/>
  <c r="Q19" i="7"/>
  <c r="G8" i="7"/>
  <c r="H8" i="7"/>
  <c r="I8" i="7"/>
  <c r="J8" i="7"/>
  <c r="K8" i="7"/>
  <c r="L8" i="7"/>
  <c r="M8" i="7"/>
  <c r="N8" i="7"/>
  <c r="O8" i="7"/>
  <c r="P8" i="7"/>
  <c r="Q8" i="7"/>
  <c r="F21" i="7"/>
  <c r="F8" i="7"/>
  <c r="Z18" i="7"/>
  <c r="V10" i="7"/>
  <c r="G21" i="7"/>
  <c r="V11" i="7" s="1"/>
  <c r="H21" i="7"/>
  <c r="W10" i="7" s="1"/>
  <c r="J21" i="7"/>
  <c r="Y12" i="7" s="1"/>
  <c r="K21" i="7"/>
  <c r="Z11" i="7" s="1"/>
  <c r="L21" i="7"/>
  <c r="AA10" i="7" s="1"/>
  <c r="O21" i="7"/>
  <c r="AD11" i="7" s="1"/>
  <c r="P21" i="7"/>
  <c r="AE10" i="7" s="1"/>
  <c r="E99" i="9" l="1"/>
  <c r="F99" i="9" s="1"/>
  <c r="E94" i="9"/>
  <c r="F94" i="9" s="1"/>
  <c r="E93" i="9"/>
  <c r="F93" i="9" s="1"/>
  <c r="E101" i="9"/>
  <c r="F101" i="9" s="1"/>
  <c r="E96" i="9"/>
  <c r="F96" i="9" s="1"/>
  <c r="E91" i="9"/>
  <c r="F91" i="9" s="1"/>
  <c r="E97" i="9"/>
  <c r="F97" i="9" s="1"/>
  <c r="E92" i="9"/>
  <c r="F92" i="9" s="1"/>
  <c r="E98" i="9"/>
  <c r="F98" i="9" s="1"/>
  <c r="E95" i="9"/>
  <c r="F95" i="9" s="1"/>
  <c r="AC16" i="11"/>
  <c r="AC17" i="11"/>
  <c r="AC12" i="11"/>
  <c r="AC13" i="11"/>
  <c r="AC18" i="11"/>
  <c r="AC14" i="11"/>
  <c r="AC10" i="11"/>
  <c r="AC19" i="11"/>
  <c r="AC15" i="11"/>
  <c r="M77" i="9"/>
  <c r="M78" i="9"/>
  <c r="M79" i="9"/>
  <c r="M44" i="9"/>
  <c r="N44" i="9"/>
  <c r="I21" i="8"/>
  <c r="J21" i="8"/>
  <c r="AF56" i="7"/>
  <c r="Y59" i="7"/>
  <c r="AF55" i="7"/>
  <c r="AF60" i="7"/>
  <c r="Y60" i="7"/>
  <c r="AD64" i="7"/>
  <c r="AB59" i="7"/>
  <c r="AF63" i="7"/>
  <c r="AB54" i="7"/>
  <c r="Y55" i="7"/>
  <c r="AA57" i="7"/>
  <c r="AB55" i="7"/>
  <c r="AF59" i="7"/>
  <c r="AF64" i="7"/>
  <c r="Z54" i="7"/>
  <c r="U55" i="7"/>
  <c r="Z59" i="7"/>
  <c r="W56" i="7"/>
  <c r="W63" i="7"/>
  <c r="U63" i="7"/>
  <c r="Z63" i="7"/>
  <c r="AC57" i="7"/>
  <c r="Y64" i="7"/>
  <c r="AD60" i="7"/>
  <c r="W60" i="7"/>
  <c r="AF57" i="7"/>
  <c r="AF61" i="7"/>
  <c r="AF65" i="7"/>
  <c r="Y34" i="7"/>
  <c r="U58" i="7"/>
  <c r="Z55" i="7"/>
  <c r="Z60" i="7"/>
  <c r="Z64" i="7"/>
  <c r="X57" i="7"/>
  <c r="AB58" i="7"/>
  <c r="X61" i="7"/>
  <c r="AB62" i="7"/>
  <c r="X65" i="7"/>
  <c r="X58" i="7"/>
  <c r="X62" i="7"/>
  <c r="U61" i="7"/>
  <c r="V40" i="7"/>
  <c r="X42" i="7"/>
  <c r="Y56" i="7"/>
  <c r="U59" i="7"/>
  <c r="AC61" i="7"/>
  <c r="U65" i="7"/>
  <c r="Z57" i="7"/>
  <c r="Z61" i="7"/>
  <c r="Z65" i="7"/>
  <c r="AC54" i="7"/>
  <c r="AA61" i="7"/>
  <c r="X56" i="7"/>
  <c r="AB57" i="7"/>
  <c r="AF58" i="7"/>
  <c r="X60" i="7"/>
  <c r="AB61" i="7"/>
  <c r="X64" i="7"/>
  <c r="AB65" i="7"/>
  <c r="X54" i="7"/>
  <c r="U57" i="7"/>
  <c r="U62" i="7"/>
  <c r="AC65" i="7"/>
  <c r="Z58" i="7"/>
  <c r="Z62" i="7"/>
  <c r="X55" i="7"/>
  <c r="AB56" i="7"/>
  <c r="X59" i="7"/>
  <c r="AB60" i="7"/>
  <c r="AE65" i="7"/>
  <c r="AE58" i="7"/>
  <c r="AE36" i="7"/>
  <c r="AC56" i="7"/>
  <c r="AC60" i="7"/>
  <c r="Y63" i="7"/>
  <c r="AC64" i="7"/>
  <c r="V54" i="7"/>
  <c r="V56" i="7"/>
  <c r="V58" i="7"/>
  <c r="V60" i="7"/>
  <c r="V62" i="7"/>
  <c r="V64" i="7"/>
  <c r="AD65" i="7"/>
  <c r="W64" i="7"/>
  <c r="Y54" i="7"/>
  <c r="AD57" i="7"/>
  <c r="AD61" i="7"/>
  <c r="W54" i="7"/>
  <c r="W55" i="7"/>
  <c r="AA56" i="7"/>
  <c r="AE57" i="7"/>
  <c r="W59" i="7"/>
  <c r="AA60" i="7"/>
  <c r="AE61" i="7"/>
  <c r="AE63" i="7"/>
  <c r="AE62" i="7"/>
  <c r="AC55" i="7"/>
  <c r="Y58" i="7"/>
  <c r="AA64" i="7"/>
  <c r="V55" i="7"/>
  <c r="AD58" i="7"/>
  <c r="AA63" i="7"/>
  <c r="AA55" i="7"/>
  <c r="AE56" i="7"/>
  <c r="W58" i="7"/>
  <c r="AA59" i="7"/>
  <c r="AE60" i="7"/>
  <c r="W62" i="7"/>
  <c r="AE64" i="7"/>
  <c r="AC59" i="7"/>
  <c r="Y62" i="7"/>
  <c r="AC63" i="7"/>
  <c r="AD56" i="7"/>
  <c r="AA54" i="7"/>
  <c r="AD62" i="7"/>
  <c r="Y42" i="7"/>
  <c r="X35" i="7"/>
  <c r="U56" i="7"/>
  <c r="Y57" i="7"/>
  <c r="AC58" i="7"/>
  <c r="U60" i="7"/>
  <c r="Y61" i="7"/>
  <c r="U64" i="7"/>
  <c r="AD54" i="7"/>
  <c r="V57" i="7"/>
  <c r="V59" i="7"/>
  <c r="V61" i="7"/>
  <c r="V63" i="7"/>
  <c r="AE54" i="7"/>
  <c r="W65" i="7"/>
  <c r="AD55" i="7"/>
  <c r="AD59" i="7"/>
  <c r="AA65" i="7"/>
  <c r="AE55" i="7"/>
  <c r="W57" i="7"/>
  <c r="AA58" i="7"/>
  <c r="X40" i="7"/>
  <c r="X32" i="7"/>
  <c r="X36" i="7"/>
  <c r="X31" i="7"/>
  <c r="Y38" i="7"/>
  <c r="AE31" i="7"/>
  <c r="X41" i="7"/>
  <c r="X33" i="7"/>
  <c r="X37" i="7"/>
  <c r="X38" i="7"/>
  <c r="Z34" i="7"/>
  <c r="AA40" i="7"/>
  <c r="X39" i="7"/>
  <c r="AF35" i="7"/>
  <c r="AF39" i="7"/>
  <c r="W41" i="7"/>
  <c r="Y35" i="7"/>
  <c r="Y39" i="7"/>
  <c r="AE32" i="7"/>
  <c r="W38" i="7"/>
  <c r="AB39" i="7"/>
  <c r="AB41" i="7"/>
  <c r="AB33" i="7"/>
  <c r="AF34" i="7"/>
  <c r="AB37" i="7"/>
  <c r="AF40" i="7"/>
  <c r="AB34" i="7"/>
  <c r="Y36" i="7"/>
  <c r="AE41" i="7"/>
  <c r="AF37" i="7"/>
  <c r="AB32" i="7"/>
  <c r="AB36" i="7"/>
  <c r="AF41" i="7"/>
  <c r="Y32" i="7"/>
  <c r="Y40" i="7"/>
  <c r="Z36" i="7"/>
  <c r="W34" i="7"/>
  <c r="AF33" i="7"/>
  <c r="AB31" i="7"/>
  <c r="Y33" i="7"/>
  <c r="Y37" i="7"/>
  <c r="Z38" i="7"/>
  <c r="Z32" i="7"/>
  <c r="AA35" i="7"/>
  <c r="AB38" i="7"/>
  <c r="AB40" i="7"/>
  <c r="AB42" i="7"/>
  <c r="AF32" i="7"/>
  <c r="AF36" i="7"/>
  <c r="AF38" i="7"/>
  <c r="AC35" i="7"/>
  <c r="U41" i="7"/>
  <c r="U32" i="7"/>
  <c r="AC34" i="7"/>
  <c r="U36" i="7"/>
  <c r="AC38" i="7"/>
  <c r="U40" i="7"/>
  <c r="AC42" i="7"/>
  <c r="AD32" i="7"/>
  <c r="V35" i="7"/>
  <c r="AD36" i="7"/>
  <c r="AD38" i="7"/>
  <c r="Z40" i="7"/>
  <c r="Z42" i="7"/>
  <c r="W39" i="7"/>
  <c r="W42" i="7"/>
  <c r="V33" i="7"/>
  <c r="V37" i="7"/>
  <c r="V42" i="7"/>
  <c r="AA42" i="7"/>
  <c r="W33" i="7"/>
  <c r="AA34" i="7"/>
  <c r="AE35" i="7"/>
  <c r="W37" i="7"/>
  <c r="AA38" i="7"/>
  <c r="AA41" i="7"/>
  <c r="U37" i="7"/>
  <c r="AC39" i="7"/>
  <c r="AD31" i="7"/>
  <c r="AD41" i="7"/>
  <c r="AD40" i="7"/>
  <c r="AC33" i="7"/>
  <c r="U35" i="7"/>
  <c r="AC37" i="7"/>
  <c r="U39" i="7"/>
  <c r="AC41" i="7"/>
  <c r="V31" i="7"/>
  <c r="B31" i="7" s="1"/>
  <c r="Z33" i="7"/>
  <c r="Z35" i="7"/>
  <c r="Z37" i="7"/>
  <c r="V39" i="7"/>
  <c r="V41" i="7"/>
  <c r="AD42" i="7"/>
  <c r="AE39" i="7"/>
  <c r="AC31" i="7"/>
  <c r="AD33" i="7"/>
  <c r="V38" i="7"/>
  <c r="AA31" i="7"/>
  <c r="W32" i="7"/>
  <c r="AA33" i="7"/>
  <c r="AE34" i="7"/>
  <c r="W36" i="7"/>
  <c r="AA37" i="7"/>
  <c r="AE38" i="7"/>
  <c r="AE42" i="7"/>
  <c r="U33" i="7"/>
  <c r="AD35" i="7"/>
  <c r="AC32" i="7"/>
  <c r="U34" i="7"/>
  <c r="AC36" i="7"/>
  <c r="U38" i="7"/>
  <c r="U42" i="7"/>
  <c r="Z31" i="7"/>
  <c r="V34" i="7"/>
  <c r="V36" i="7"/>
  <c r="AD37" i="7"/>
  <c r="AD39" i="7"/>
  <c r="Z41" i="7"/>
  <c r="W31" i="7"/>
  <c r="AE40" i="7"/>
  <c r="W40" i="7"/>
  <c r="AA32" i="7"/>
  <c r="AE33" i="7"/>
  <c r="AA36" i="7"/>
  <c r="Y8" i="7"/>
  <c r="W17" i="7"/>
  <c r="Z14" i="7"/>
  <c r="AA9" i="7"/>
  <c r="AA13" i="7"/>
  <c r="V18" i="7"/>
  <c r="W13" i="7"/>
  <c r="Z10" i="7"/>
  <c r="V14" i="7"/>
  <c r="W9" i="7"/>
  <c r="AA17" i="7"/>
  <c r="Y19" i="7"/>
  <c r="Y11" i="7"/>
  <c r="AD14" i="7"/>
  <c r="AE17" i="7"/>
  <c r="AE13" i="7"/>
  <c r="N21" i="7"/>
  <c r="AE8" i="7"/>
  <c r="AA8" i="7"/>
  <c r="W8" i="7"/>
  <c r="V17" i="7"/>
  <c r="V13" i="7"/>
  <c r="V9" i="7"/>
  <c r="W16" i="7"/>
  <c r="W12" i="7"/>
  <c r="Y18" i="7"/>
  <c r="Y14" i="7"/>
  <c r="Y10" i="7"/>
  <c r="Z17" i="7"/>
  <c r="Z13" i="7"/>
  <c r="Z9" i="7"/>
  <c r="AA16" i="7"/>
  <c r="AA12" i="7"/>
  <c r="AD17" i="7"/>
  <c r="AD13" i="7"/>
  <c r="AD9" i="7"/>
  <c r="AE16" i="7"/>
  <c r="AE12" i="7"/>
  <c r="Y15" i="7"/>
  <c r="AD18" i="7"/>
  <c r="AD10" i="7"/>
  <c r="AE9" i="7"/>
  <c r="AD8" i="7"/>
  <c r="Z8" i="7"/>
  <c r="V8" i="7"/>
  <c r="V16" i="7"/>
  <c r="V12" i="7"/>
  <c r="W19" i="7"/>
  <c r="W15" i="7"/>
  <c r="W11" i="7"/>
  <c r="Y17" i="7"/>
  <c r="Y13" i="7"/>
  <c r="Y9" i="7"/>
  <c r="Z16" i="7"/>
  <c r="Z12" i="7"/>
  <c r="AA19" i="7"/>
  <c r="AA15" i="7"/>
  <c r="AA11" i="7"/>
  <c r="AD16" i="7"/>
  <c r="AD12" i="7"/>
  <c r="AE19" i="7"/>
  <c r="AE15" i="7"/>
  <c r="AE11" i="7"/>
  <c r="V19" i="7"/>
  <c r="V15" i="7"/>
  <c r="W18" i="7"/>
  <c r="W14" i="7"/>
  <c r="Y16" i="7"/>
  <c r="Z19" i="7"/>
  <c r="Z15" i="7"/>
  <c r="AA18" i="7"/>
  <c r="AA14" i="7"/>
  <c r="AD19" i="7"/>
  <c r="AD15" i="7"/>
  <c r="AE18" i="7"/>
  <c r="AE14" i="7"/>
  <c r="U11" i="7"/>
  <c r="U18" i="7"/>
  <c r="U14" i="7"/>
  <c r="U10" i="7"/>
  <c r="U17" i="7"/>
  <c r="U13" i="7"/>
  <c r="U9" i="7"/>
  <c r="U16" i="7"/>
  <c r="U12" i="7"/>
  <c r="U8" i="7"/>
  <c r="U19" i="7"/>
  <c r="U15" i="7"/>
  <c r="M21" i="7"/>
  <c r="I21" i="7"/>
  <c r="Q21" i="7"/>
  <c r="P44" i="9" l="1"/>
  <c r="O44" i="9"/>
  <c r="K21" i="8"/>
  <c r="L21" i="8"/>
  <c r="B57" i="7"/>
  <c r="B55" i="7"/>
  <c r="B65" i="7"/>
  <c r="B59" i="7"/>
  <c r="B61" i="7"/>
  <c r="B56" i="7"/>
  <c r="B58" i="7"/>
  <c r="B63" i="7"/>
  <c r="B62" i="7"/>
  <c r="B54" i="7"/>
  <c r="D90" i="7" s="1" a="1"/>
  <c r="D90" i="7" s="1"/>
  <c r="B64" i="7"/>
  <c r="B60" i="7"/>
  <c r="B37" i="7"/>
  <c r="B34" i="7"/>
  <c r="B39" i="7"/>
  <c r="B40" i="7"/>
  <c r="B32" i="7"/>
  <c r="C90" i="7" s="1" a="1"/>
  <c r="B42" i="7"/>
  <c r="B41" i="7"/>
  <c r="B38" i="7"/>
  <c r="B35" i="7"/>
  <c r="B36" i="7"/>
  <c r="B33" i="7"/>
  <c r="AC12" i="7"/>
  <c r="AC16" i="7"/>
  <c r="AC11" i="7"/>
  <c r="AC9" i="7"/>
  <c r="AC13" i="7"/>
  <c r="AC17" i="7"/>
  <c r="AC19" i="7"/>
  <c r="AC10" i="7"/>
  <c r="AC14" i="7"/>
  <c r="AC18" i="7"/>
  <c r="AC15" i="7"/>
  <c r="X9" i="7"/>
  <c r="X13" i="7"/>
  <c r="X17" i="7"/>
  <c r="X16" i="7"/>
  <c r="X10" i="7"/>
  <c r="X14" i="7"/>
  <c r="X18" i="7"/>
  <c r="X12" i="7"/>
  <c r="X8" i="7"/>
  <c r="X11" i="7"/>
  <c r="X15" i="7"/>
  <c r="X19" i="7"/>
  <c r="AB9" i="7"/>
  <c r="AB13" i="7"/>
  <c r="AB17" i="7"/>
  <c r="AB10" i="7"/>
  <c r="AB14" i="7"/>
  <c r="AB18" i="7"/>
  <c r="AB16" i="7"/>
  <c r="AB11" i="7"/>
  <c r="B11" i="7" s="1"/>
  <c r="AB15" i="7"/>
  <c r="AB19" i="7"/>
  <c r="AB12" i="7"/>
  <c r="AB8" i="7"/>
  <c r="AF9" i="7"/>
  <c r="AF13" i="7"/>
  <c r="AF17" i="7"/>
  <c r="AF10" i="7"/>
  <c r="B10" i="7" s="1"/>
  <c r="AF14" i="7"/>
  <c r="AF18" i="7"/>
  <c r="AF12" i="7"/>
  <c r="AF8" i="7"/>
  <c r="AF11" i="7"/>
  <c r="AF15" i="7"/>
  <c r="AF19" i="7"/>
  <c r="AF16" i="7"/>
  <c r="B9" i="7"/>
  <c r="B14" i="7"/>
  <c r="AC8" i="7"/>
  <c r="Q44" i="9" l="1"/>
  <c r="P21" i="8"/>
  <c r="N21" i="8"/>
  <c r="M21" i="8"/>
  <c r="C90" i="7"/>
  <c r="E90" i="7" s="1"/>
  <c r="E93" i="7"/>
  <c r="E97" i="7"/>
  <c r="E101" i="7"/>
  <c r="E92" i="7"/>
  <c r="E96" i="7"/>
  <c r="E100" i="7"/>
  <c r="E94" i="7"/>
  <c r="E98" i="7"/>
  <c r="E99" i="7"/>
  <c r="E95" i="7"/>
  <c r="E91" i="7"/>
  <c r="B15" i="7"/>
  <c r="B19" i="7"/>
  <c r="B12" i="7"/>
  <c r="B16" i="7"/>
  <c r="B17" i="7"/>
  <c r="B18" i="7"/>
  <c r="B13" i="7"/>
  <c r="O21" i="8" l="1"/>
  <c r="Q21"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<sst xmlns="http://schemas.openxmlformats.org/spreadsheetml/2006/main" count="997" uniqueCount="92">
  <si>
    <t xml:space="preserve">Introduction </t>
  </si>
  <si>
    <t>Table of Content</t>
  </si>
  <si>
    <t xml:space="preserve"> </t>
  </si>
  <si>
    <t>Supplier Name</t>
  </si>
  <si>
    <t>Location</t>
  </si>
  <si>
    <t>Revenue</t>
  </si>
  <si>
    <t xml:space="preserve">Cash from Operations </t>
  </si>
  <si>
    <t>Credit Rating</t>
  </si>
  <si>
    <t>S-OTD</t>
  </si>
  <si>
    <t>Single Source</t>
  </si>
  <si>
    <t>IP Protection</t>
  </si>
  <si>
    <t>Data security</t>
  </si>
  <si>
    <t>Labour Unrests</t>
  </si>
  <si>
    <t>Environmental Incidents</t>
  </si>
  <si>
    <t>US</t>
  </si>
  <si>
    <t>$6,040M</t>
  </si>
  <si>
    <t>Y</t>
  </si>
  <si>
    <t>N</t>
  </si>
  <si>
    <t>$8,293M</t>
  </si>
  <si>
    <t>$9,287M</t>
  </si>
  <si>
    <t>India</t>
  </si>
  <si>
    <t>$3,147M</t>
  </si>
  <si>
    <t>China</t>
  </si>
  <si>
    <t>$37,719M</t>
  </si>
  <si>
    <t>$113M</t>
  </si>
  <si>
    <t>$5,379M</t>
  </si>
  <si>
    <t>$10M</t>
  </si>
  <si>
    <t>$2,431M</t>
  </si>
  <si>
    <t>$95M</t>
  </si>
  <si>
    <t>$395M</t>
  </si>
  <si>
    <t>$1,431M</t>
  </si>
  <si>
    <t>Plaxian</t>
  </si>
  <si>
    <t>Optikiet</t>
  </si>
  <si>
    <t>MedicMetric</t>
  </si>
  <si>
    <t>Shale</t>
  </si>
  <si>
    <t>Opticful</t>
  </si>
  <si>
    <t>PharmyLeaf</t>
  </si>
  <si>
    <t>BestOGlass</t>
  </si>
  <si>
    <t>RealGlass</t>
  </si>
  <si>
    <t>Germany</t>
  </si>
  <si>
    <t>Brazil</t>
  </si>
  <si>
    <t>Saanch</t>
  </si>
  <si>
    <t>Philippines</t>
  </si>
  <si>
    <t>Saudi Arabia</t>
  </si>
  <si>
    <t>Italy</t>
  </si>
  <si>
    <t>basicPharm</t>
  </si>
  <si>
    <t>GutesGlas</t>
  </si>
  <si>
    <t>Boavidro</t>
  </si>
  <si>
    <t>Data Exhibit-1</t>
  </si>
  <si>
    <t>Data Exhibit-2</t>
  </si>
  <si>
    <t>Data Exhibit-3</t>
  </si>
  <si>
    <t>Data Exhibit-4</t>
  </si>
  <si>
    <r>
      <t xml:space="preserve">This sheet has 4 tables with data related to demand for the products from Fabricadas. The first table has the demand projections for the year 2020, starting from Q3 of 2020 to Q2 of 2021 for each product in units of lots of each product manufactured in a single quarter.
The second table mentions the cycle time for each product in number of hours for each lot. The third table mentions cycle time for each product broken up according to the respective process times, in number of hours for each lot.
The final table of the sheet contains the net lot equivalents rejected in a quarter by Fabricadas, averaged from the previous year's data.
</t>
    </r>
    <r>
      <rPr>
        <b/>
        <sz val="12"/>
        <rFont val="Verdana"/>
        <family val="2"/>
      </rPr>
      <t xml:space="preserve">
</t>
    </r>
  </si>
  <si>
    <t xml:space="preserve">According to the plans shared with the team, steps for manufacturing can be said to have the following processes : the glass tubing capacity unit, the hot-forming process unit that creates the required shape, washing and inspection unit and finally the packing and distribution unit.
Each plant manufactures the three products: Ampoules, Tubular Vials and Glass Syringes. Each product has it's own separate movement through the manufacturing chain which is shown in the figure of this sheet. 
Below figure is the data on shutdowns of Fabricadas provided by the Plant Manager. Each column gives the number of days a particular unit of the plant remains shut in a year, on an average and for what reasons.
Note: For one plant, only one product can undergo one process at a time. Mention any assumptions if required with clear reasoning mentioned alongside.
</t>
  </si>
  <si>
    <r>
      <t>This is the data exhibits that will be accompanying the</t>
    </r>
    <r>
      <rPr>
        <b/>
        <sz val="12"/>
        <color theme="1"/>
        <rFont val="Verdana"/>
        <family val="2"/>
      </rPr>
      <t xml:space="preserve"> "ASCM School Round 2020-21 Case Competition"</t>
    </r>
    <r>
      <rPr>
        <sz val="12"/>
        <color theme="1"/>
        <rFont val="Verdana"/>
        <family val="2"/>
      </rPr>
      <t xml:space="preserve"> to provide clarity on the situation and support on which the solutions should be formed. The data exhibits highlight </t>
    </r>
    <r>
      <rPr>
        <sz val="12"/>
        <rFont val="Verdana"/>
        <family val="2"/>
      </rPr>
      <t>3 main areas: Supplier Risk, Inventory SKU Data, Capacity Constraint.</t>
    </r>
    <r>
      <rPr>
        <sz val="12"/>
        <color theme="1"/>
        <rFont val="Verdana"/>
        <family val="2"/>
      </rPr>
      <t xml:space="preserve"> The data sets in the exhibit are distinct and will provide different insights, which may or may not be codependent among each other.</t>
    </r>
  </si>
  <si>
    <t>This sheet contains data about the suppliers of MediCrystals collected by the 'Risk Complaince' team. Find the description of each column below:
Supplier Name - Name of the supplier 
Location - Location of the supplier warehouse from which the product is supplied to MediCrystals
Revenue - Revenue of the suppliers for FY 2019
Cash from Operations -  Cash flow from Operations reported by the supplier in their annual financial statements
Credit Rating - Credit rating provided by D&amp;B
S-OTD - Supplier On-time delivery (S-OTD) performance for the past 12 months
Single Source -"Y" - if the supplier is the only qualified source of supply for the product; "N" - if alternate suppliers are available to supply the product
IP Protection - "Y" - if the supplier owns an IP for the product supplied and "N" if the supplier doesn't own any IP
Data security - Internal scoring done for each supplier by MediCrystals assessing supplier's systems &amp; Data security on a scale of 0-10 (10 indicates excellent systems &amp; data security and 0 indicates very poor systems &amp; data security)
Labor Unrests - "Y" indicates if the supplier has faced any labor unrests in the past 12 months. "N" if no labor unrests have been faced by the supplier in the past 12 months.
Environmental Incidents - "Y" indicates if the supplier has faced any environmental incidents in the past 12 months. "N" if no environmental incidents have been faced by the supplier in the past 12 months.</t>
  </si>
  <si>
    <t>Data as of 30th Sep'20</t>
  </si>
  <si>
    <t>Credit Rating:</t>
  </si>
  <si>
    <t>SUM</t>
  </si>
  <si>
    <t>Original Preference Matrix</t>
  </si>
  <si>
    <t>Normalized Matrix</t>
  </si>
  <si>
    <t>Relative Priorities</t>
  </si>
  <si>
    <t>Priorities</t>
  </si>
  <si>
    <t>operational</t>
  </si>
  <si>
    <t>Data Management</t>
  </si>
  <si>
    <t>Ranking</t>
  </si>
  <si>
    <t>Cash From Operations:</t>
  </si>
  <si>
    <t>Value</t>
  </si>
  <si>
    <t xml:space="preserve">Cash from Operations ($M) </t>
  </si>
  <si>
    <t>Revenue:</t>
  </si>
  <si>
    <t>Range Start</t>
  </si>
  <si>
    <t xml:space="preserve">Revenue ($M) </t>
  </si>
  <si>
    <t>Criteria</t>
  </si>
  <si>
    <t>Cash from Opeations</t>
  </si>
  <si>
    <t>Pairwise Comparision of Criterian</t>
  </si>
  <si>
    <t>Normalized Criterian</t>
  </si>
  <si>
    <t>Total Priorities</t>
  </si>
  <si>
    <t>Criteria Priorities</t>
  </si>
  <si>
    <t>Percentage Priority</t>
  </si>
  <si>
    <t>Labor Unrest</t>
  </si>
  <si>
    <t xml:space="preserve">Criteria </t>
  </si>
  <si>
    <t>Priority</t>
  </si>
  <si>
    <t>Data Security</t>
  </si>
  <si>
    <t>Single  Source</t>
  </si>
  <si>
    <t>Regulatory Factors</t>
  </si>
  <si>
    <t>Financial Factors</t>
  </si>
  <si>
    <t>Data Management Factors</t>
  </si>
  <si>
    <t>Operational Factors</t>
  </si>
  <si>
    <t>Criteria  Priorities</t>
  </si>
  <si>
    <t>S - OTD</t>
  </si>
  <si>
    <r>
      <t xml:space="preserve">This sheet contains data about the inventory at GlasWork. Each column describes the SKU information as described below:
SKU - SKU NUmber
Std. Price ($) - Price of each unit of SKU
On-Hand Stock ($) - Total stock on-hand as of 30th Sep'20	 
APU (units) - Average monthly consumption (30 days) of the SKU
APU Trend - Anticipated APU trend provided by marketing (e.g. 50% indicates 50% increase in APU consumption)
</t>
    </r>
    <r>
      <rPr>
        <sz val="12"/>
        <color rgb="FFFF0000"/>
        <rFont val="Verdana"/>
        <family val="2"/>
      </rPr>
      <t>S-OTD - Supplier On-time delivery (S-OTD) performance for the past 12 months</t>
    </r>
    <r>
      <rPr>
        <sz val="12"/>
        <rFont val="Verdana"/>
        <family val="2"/>
      </rPr>
      <t xml:space="preserve">
</t>
    </r>
    <r>
      <rPr>
        <sz val="12"/>
        <color rgb="FFFF0000"/>
        <rFont val="Verdana"/>
        <family val="2"/>
      </rPr>
      <t>Demand variability (COV)</t>
    </r>
    <r>
      <rPr>
        <sz val="12"/>
        <rFont val="Verdana"/>
        <family val="2"/>
      </rPr>
      <t xml:space="preserve"> - Demand Coefficient of variance for the past 12 months
Lead Time (days) - Lead time in days to procure the SKU
</t>
    </r>
    <r>
      <rPr>
        <b/>
        <sz val="12"/>
        <color rgb="FFFF0000"/>
        <rFont val="Verdana"/>
        <family val="2"/>
      </rPr>
      <t>Assumptions</t>
    </r>
    <r>
      <rPr>
        <b/>
        <sz val="12"/>
        <rFont val="Verdana"/>
        <family val="2"/>
      </rPr>
      <t xml:space="preserve"> to be taken into consideration:
</t>
    </r>
    <r>
      <rPr>
        <sz val="12"/>
        <rFont val="Verdana"/>
        <family val="2"/>
      </rPr>
      <t xml:space="preserve">- The Minimum Order Quantity (MOQ) is equal to </t>
    </r>
    <r>
      <rPr>
        <sz val="12"/>
        <color rgb="FFFF0000"/>
        <rFont val="Verdana"/>
        <family val="2"/>
      </rPr>
      <t>one lead-time demand</t>
    </r>
    <r>
      <rPr>
        <sz val="12"/>
        <rFont val="Verdana"/>
        <family val="2"/>
      </rPr>
      <t xml:space="preserve">
- The service level targeted can be assumed to be 95%
- </t>
    </r>
    <r>
      <rPr>
        <sz val="12"/>
        <color rgb="FFFF0000"/>
        <rFont val="Verdana"/>
        <family val="2"/>
      </rPr>
      <t>The expiry for all the mentioned SKUs is one year</t>
    </r>
    <r>
      <rPr>
        <sz val="12"/>
        <rFont val="Verdana"/>
        <family val="2"/>
      </rPr>
      <t xml:space="preserve"> (</t>
    </r>
    <r>
      <rPr>
        <sz val="12"/>
        <color rgb="FFFF0000"/>
        <rFont val="Verdana"/>
        <family val="2"/>
      </rPr>
      <t>FIFO</t>
    </r>
    <r>
      <rPr>
        <sz val="12"/>
        <rFont val="Verdana"/>
        <family val="2"/>
      </rPr>
      <t>)</t>
    </r>
  </si>
  <si>
    <t>Criteria: VlookUP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</si>
</sst>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quot;$&quot;#,##0,,&quot;M&quot;"/>
    <numFmt numFmtId="166" formatCode="0.0000"/>
    <numFmt numFmtId="167" formatCode="&quot;₹&quot;#,##0.00"/>
    <numFmt numFmtId="168" formatCode="0.000"/>
  </numFmts>
  <fonts count="19" x14ac:knownFonts="1">
    <font>
      <sz val="11"/>
      <color theme="1"/>
      <name val="Calibri"/>
      <family val="2"/>
      <scheme val="minor"/>
    </font>
    <font>
      <sz val="10"/>
      <color theme="1"/>
      <name val="Verdana"/>
      <family val="2"/>
    </font>
    <font>
      <b/>
      <sz val="14"/>
      <color theme="1"/>
      <name val="Verdana"/>
      <family val="2"/>
    </font>
    <font>
      <sz val="12"/>
      <color theme="1"/>
      <name val="Verdana"/>
      <family val="2"/>
    </font>
    <font>
      <b/>
      <sz val="12"/>
      <color theme="1"/>
      <name val="Verdana"/>
      <family val="2"/>
    </font>
    <font>
      <sz val="12"/>
      <name val="Verdana"/>
      <family val="2"/>
    </font>
    <font>
      <b/>
      <sz val="12"/>
      <name val="Verdana"/>
      <family val="2"/>
    </font>
    <font>
      <sz val="11"/>
      <color theme="1"/>
      <name val="Calibri"/>
      <family val="2"/>
      <scheme val="minor"/>
    </font>
    <font>
      <b/>
      <sz val="14"/>
      <color theme="0"/>
      <name val="Verdana"/>
      <family val="2"/>
    </font>
    <font>
      <sz val="9"/>
      <color rgb="FF000000"/>
      <name val="Verdana"/>
      <family val="2"/>
    </font>
    <font>
      <sz val="9"/>
      <color theme="1"/>
      <name val="Verdana"/>
      <family val="2"/>
    </font>
    <font>
      <b/>
      <sz val="9"/>
      <color theme="0"/>
      <name val="Verdana"/>
      <family val="2"/>
    </font>
    <font>
      <sz val="9"/>
      <color rgb="FF0A0A0A"/>
      <name val="Verdana"/>
      <family val="2"/>
    </font>
    <font>
      <b/>
      <sz val="11"/>
      <color theme="1"/>
      <name val="Calibri"/>
      <family val="2"/>
      <scheme val="minor"/>
    </font>
    <font>
      <b/>
      <sz val="11"/>
      <color theme="0"/>
      <name val="Calibri (Body)"/>
    </font>
    <font>
      <sz val="11"/>
      <color theme="0"/>
      <name val="Calibri"/>
      <family val="2"/>
      <scheme val="minor"/>
    </font>
    <font>
      <b/>
      <sz val="11"/>
      <color theme="0"/>
      <name val="Calibri"/>
      <family val="2"/>
      <scheme val="minor"/>
    </font>
    <font>
      <sz val="12"/>
      <color rgb="FFFF0000"/>
      <name val="Verdana"/>
      <family val="2"/>
    </font>
    <font>
      <b/>
      <sz val="12"/>
      <color rgb="FFFF0000"/>
      <name val="Verdana"/>
      <family val="2"/>
    </font>
  </fonts>
  <fills count="13">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top style="thin">
        <color theme="0"/>
      </top>
      <bottom/>
      <diagonal/>
    </border>
    <border>
      <left style="thin">
        <color indexed="64"/>
      </left>
      <right/>
      <top/>
      <bottom/>
      <diagonal/>
    </border>
    <border>
      <left style="thin">
        <color theme="0"/>
      </left>
      <right/>
      <top style="thin">
        <color theme="1"/>
      </top>
      <bottom style="thin">
        <color theme="1"/>
      </bottom>
      <diagonal/>
    </border>
    <border>
      <left/>
      <right/>
      <top style="thin">
        <color theme="1"/>
      </top>
      <bottom/>
      <diagonal/>
    </border>
    <border>
      <left style="thin">
        <color theme="1"/>
      </left>
      <right/>
      <top style="thin">
        <color theme="1"/>
      </top>
      <bottom/>
      <diagonal/>
    </border>
    <border>
      <left style="thin">
        <color theme="1"/>
      </left>
      <right style="thin">
        <color theme="1"/>
      </right>
      <top style="thin">
        <color theme="1"/>
      </top>
      <bottom/>
      <diagonal/>
    </border>
    <border>
      <left style="thin">
        <color indexed="64"/>
      </left>
      <right/>
      <top style="thin">
        <color theme="1"/>
      </top>
      <bottom/>
      <diagonal/>
    </border>
    <border>
      <left style="thin">
        <color theme="0"/>
      </left>
      <right style="thin">
        <color theme="1"/>
      </right>
      <top style="thin">
        <color theme="0"/>
      </top>
      <bottom style="thin">
        <color theme="0"/>
      </bottom>
      <diagonal/>
    </border>
    <border>
      <left style="thin">
        <color theme="1"/>
      </left>
      <right style="thin">
        <color theme="1"/>
      </right>
      <top style="thin">
        <color theme="0"/>
      </top>
      <bottom style="thin">
        <color theme="1"/>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s>
  <cellStyleXfs count="2">
    <xf numFmtId="0" fontId="0" fillId="0" borderId="0"/>
    <xf numFmtId="164" fontId="7" fillId="0" borderId="0" applyFont="0" applyFill="0" applyBorder="0" applyAlignment="0" applyProtection="0"/>
  </cellStyleXfs>
  <cellXfs count="118">
    <xf numFmtId="0" fontId="0" fillId="0" borderId="0" xfId="0"/>
    <xf numFmtId="0" fontId="1" fillId="0" borderId="0" xfId="0" applyFont="1" applyAlignment="1">
      <alignment wrapText="1"/>
    </xf>
    <xf numFmtId="0" fontId="5" fillId="0" borderId="10" xfId="0" applyFont="1" applyBorder="1" applyAlignment="1">
      <alignment horizontal="left" vertical="top" wrapText="1"/>
    </xf>
    <xf numFmtId="0" fontId="5" fillId="0" borderId="5" xfId="0" applyFont="1" applyBorder="1" applyAlignment="1">
      <alignment horizontal="left" vertical="top" wrapText="1"/>
    </xf>
    <xf numFmtId="0" fontId="2" fillId="2" borderId="10"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11" fillId="3" borderId="1"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Border="1" applyAlignment="1">
      <alignment horizontal="center" vertical="center" wrapText="1"/>
    </xf>
    <xf numFmtId="165" fontId="10" fillId="0" borderId="11" xfId="1" applyNumberFormat="1" applyFont="1" applyBorder="1" applyAlignment="1">
      <alignment horizontal="center" vertical="center"/>
    </xf>
    <xf numFmtId="0" fontId="10" fillId="0" borderId="5" xfId="0" applyFont="1" applyBorder="1" applyAlignment="1">
      <alignment horizontal="center" vertical="center" wrapText="1"/>
    </xf>
    <xf numFmtId="0" fontId="12" fillId="0" borderId="4" xfId="0" applyFont="1" applyBorder="1" applyAlignment="1">
      <alignment horizontal="center" vertical="center" wrapText="1"/>
    </xf>
    <xf numFmtId="165" fontId="10" fillId="0" borderId="0" xfId="1" applyNumberFormat="1" applyFont="1" applyBorder="1" applyAlignment="1">
      <alignment horizontal="center" vertical="center"/>
    </xf>
    <xf numFmtId="0" fontId="12" fillId="0" borderId="0" xfId="0" applyFont="1" applyBorder="1" applyAlignment="1">
      <alignment horizontal="center" vertical="center" wrapText="1"/>
    </xf>
    <xf numFmtId="0" fontId="12" fillId="0" borderId="6" xfId="0" applyFont="1" applyBorder="1" applyAlignment="1">
      <alignment horizontal="center" vertical="center" wrapText="1"/>
    </xf>
    <xf numFmtId="0" fontId="10" fillId="0" borderId="7" xfId="0" applyFont="1" applyBorder="1" applyAlignment="1">
      <alignment horizontal="center" vertical="center" wrapText="1"/>
    </xf>
    <xf numFmtId="165" fontId="10" fillId="0" borderId="7" xfId="1" applyNumberFormat="1" applyFont="1" applyBorder="1" applyAlignment="1">
      <alignment horizontal="center" vertical="center"/>
    </xf>
    <xf numFmtId="0" fontId="12"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5" fillId="0" borderId="10" xfId="0" applyFont="1" applyFill="1" applyBorder="1" applyAlignment="1">
      <alignment horizontal="left" vertical="top" wrapText="1"/>
    </xf>
    <xf numFmtId="2" fontId="0" fillId="0" borderId="0" xfId="0" applyNumberFormat="1"/>
    <xf numFmtId="166" fontId="0" fillId="0" borderId="0" xfId="0" applyNumberFormat="1"/>
    <xf numFmtId="0" fontId="10" fillId="5" borderId="18" xfId="0" applyFont="1" applyFill="1" applyBorder="1" applyAlignment="1">
      <alignment horizontal="center" vertical="center" wrapText="1"/>
    </xf>
    <xf numFmtId="0" fontId="12" fillId="5" borderId="19" xfId="0" applyFont="1" applyFill="1" applyBorder="1" applyAlignment="1">
      <alignment horizontal="center" vertical="center" wrapText="1"/>
    </xf>
    <xf numFmtId="0" fontId="10" fillId="5" borderId="19" xfId="0" applyFont="1" applyFill="1" applyBorder="1" applyAlignment="1">
      <alignment horizontal="center" vertical="center" wrapText="1"/>
    </xf>
    <xf numFmtId="0" fontId="12" fillId="5" borderId="20" xfId="0" applyFont="1" applyFill="1" applyBorder="1" applyAlignment="1">
      <alignment horizontal="center" vertical="center" wrapText="1"/>
    </xf>
    <xf numFmtId="0" fontId="10" fillId="5" borderId="9" xfId="0" applyFont="1" applyFill="1" applyBorder="1" applyAlignment="1">
      <alignment horizontal="center" vertical="center" wrapText="1"/>
    </xf>
    <xf numFmtId="0" fontId="12" fillId="5" borderId="9" xfId="0" applyFont="1" applyFill="1" applyBorder="1" applyAlignment="1">
      <alignment horizontal="center" vertical="center" wrapText="1"/>
    </xf>
    <xf numFmtId="0" fontId="13" fillId="0" borderId="0" xfId="0" applyFont="1"/>
    <xf numFmtId="0" fontId="0" fillId="0" borderId="0" xfId="0" applyAlignment="1">
      <alignment horizontal="center"/>
    </xf>
    <xf numFmtId="0" fontId="14" fillId="3" borderId="0" xfId="0" applyFont="1" applyFill="1" applyAlignment="1">
      <alignment horizontal="center" vertical="center"/>
    </xf>
    <xf numFmtId="0" fontId="14" fillId="3" borderId="0" xfId="0" applyFont="1" applyFill="1" applyAlignment="1">
      <alignment vertical="center"/>
    </xf>
    <xf numFmtId="165" fontId="0" fillId="0" borderId="0" xfId="0" applyNumberFormat="1"/>
    <xf numFmtId="167" fontId="0" fillId="0" borderId="0" xfId="0" applyNumberFormat="1"/>
    <xf numFmtId="165" fontId="10" fillId="0" borderId="17" xfId="1" applyNumberFormat="1" applyFont="1" applyBorder="1" applyAlignment="1">
      <alignment horizontal="center" vertical="center"/>
    </xf>
    <xf numFmtId="165" fontId="10" fillId="0" borderId="13" xfId="1" applyNumberFormat="1" applyFont="1" applyBorder="1" applyAlignment="1">
      <alignment horizontal="center" vertical="center"/>
    </xf>
    <xf numFmtId="0" fontId="13" fillId="4" borderId="0" xfId="0" applyFont="1" applyFill="1"/>
    <xf numFmtId="2" fontId="0" fillId="0" borderId="5" xfId="0" applyNumberFormat="1" applyBorder="1" applyAlignment="1">
      <alignment horizontal="center"/>
    </xf>
    <xf numFmtId="2" fontId="0" fillId="0" borderId="8" xfId="0" applyNumberFormat="1" applyBorder="1" applyAlignment="1">
      <alignment horizontal="center"/>
    </xf>
    <xf numFmtId="0" fontId="0" fillId="7" borderId="12" xfId="0" applyFill="1" applyBorder="1" applyAlignment="1">
      <alignment horizontal="center" vertical="center"/>
    </xf>
    <xf numFmtId="0" fontId="0" fillId="7" borderId="10" xfId="0" applyFill="1" applyBorder="1" applyAlignment="1">
      <alignment vertical="center"/>
    </xf>
    <xf numFmtId="0" fontId="0" fillId="5" borderId="12" xfId="0" applyFill="1" applyBorder="1" applyAlignment="1">
      <alignment horizontal="center"/>
    </xf>
    <xf numFmtId="0" fontId="0" fillId="5" borderId="10" xfId="0" applyFill="1" applyBorder="1"/>
    <xf numFmtId="0" fontId="15" fillId="3" borderId="0" xfId="0" applyFont="1" applyFill="1" applyAlignment="1">
      <alignment horizontal="center"/>
    </xf>
    <xf numFmtId="0" fontId="0" fillId="7" borderId="9" xfId="0" applyFill="1" applyBorder="1"/>
    <xf numFmtId="2" fontId="0" fillId="8" borderId="9" xfId="0" applyNumberFormat="1" applyFill="1" applyBorder="1"/>
    <xf numFmtId="0" fontId="0" fillId="8" borderId="22" xfId="0" applyFont="1" applyFill="1" applyBorder="1"/>
    <xf numFmtId="0" fontId="10" fillId="5" borderId="21" xfId="0" applyFont="1" applyFill="1" applyBorder="1" applyAlignment="1">
      <alignment horizontal="center" vertical="center" wrapText="1"/>
    </xf>
    <xf numFmtId="0" fontId="0" fillId="7" borderId="23" xfId="0" applyFill="1" applyBorder="1"/>
    <xf numFmtId="0" fontId="0" fillId="7" borderId="24" xfId="0" applyFill="1" applyBorder="1"/>
    <xf numFmtId="0" fontId="0" fillId="7" borderId="26" xfId="0" applyFill="1" applyBorder="1"/>
    <xf numFmtId="0" fontId="0" fillId="9" borderId="25" xfId="0" applyFill="1" applyBorder="1"/>
    <xf numFmtId="0" fontId="11" fillId="3" borderId="32" xfId="0" applyFont="1" applyFill="1" applyBorder="1" applyAlignment="1">
      <alignment horizontal="center" vertical="center" wrapText="1"/>
    </xf>
    <xf numFmtId="0" fontId="15" fillId="3" borderId="32" xfId="0" applyFont="1" applyFill="1" applyBorder="1" applyAlignment="1">
      <alignment horizontal="center"/>
    </xf>
    <xf numFmtId="0" fontId="0" fillId="9" borderId="33" xfId="0" applyFill="1" applyBorder="1"/>
    <xf numFmtId="0" fontId="0" fillId="6" borderId="27" xfId="0" applyFill="1" applyBorder="1" applyAlignment="1">
      <alignment horizontal="center"/>
    </xf>
    <xf numFmtId="0" fontId="0" fillId="6" borderId="29" xfId="0" applyFill="1" applyBorder="1" applyAlignment="1">
      <alignment horizontal="center"/>
    </xf>
    <xf numFmtId="0" fontId="0" fillId="6" borderId="30" xfId="0" applyFill="1" applyBorder="1" applyAlignment="1">
      <alignment horizontal="center"/>
    </xf>
    <xf numFmtId="0" fontId="0" fillId="0" borderId="29" xfId="0" applyBorder="1" applyAlignment="1">
      <alignment horizontal="center"/>
    </xf>
    <xf numFmtId="0" fontId="0" fillId="0" borderId="28" xfId="0" applyBorder="1" applyAlignment="1">
      <alignment horizontal="center"/>
    </xf>
    <xf numFmtId="2" fontId="0" fillId="0" borderId="0" xfId="0" applyNumberFormat="1" applyAlignment="1">
      <alignment horizontal="center"/>
    </xf>
    <xf numFmtId="0" fontId="0" fillId="6" borderId="0" xfId="0" applyFill="1"/>
    <xf numFmtId="0" fontId="0" fillId="5" borderId="34" xfId="0" applyFill="1" applyBorder="1"/>
    <xf numFmtId="0" fontId="13" fillId="0" borderId="0" xfId="0" applyFont="1" applyAlignment="1">
      <alignment horizontal="center"/>
    </xf>
    <xf numFmtId="168" fontId="0" fillId="0" borderId="0" xfId="0" applyNumberFormat="1"/>
    <xf numFmtId="0" fontId="0" fillId="4" borderId="34" xfId="0" applyFill="1" applyBorder="1" applyAlignment="1">
      <alignment horizontal="center"/>
    </xf>
    <xf numFmtId="0" fontId="0" fillId="9" borderId="25" xfId="0" applyFill="1" applyBorder="1" applyAlignment="1">
      <alignment horizontal="center"/>
    </xf>
    <xf numFmtId="0" fontId="0" fillId="9" borderId="33" xfId="0" applyFill="1" applyBorder="1" applyAlignment="1">
      <alignment horizontal="center"/>
    </xf>
    <xf numFmtId="168" fontId="0" fillId="0" borderId="0" xfId="0" applyNumberFormat="1" applyAlignment="1">
      <alignment horizontal="center"/>
    </xf>
    <xf numFmtId="0" fontId="0" fillId="6" borderId="34" xfId="0" applyFill="1" applyBorder="1" applyAlignment="1">
      <alignment horizontal="center"/>
    </xf>
    <xf numFmtId="0" fontId="16" fillId="3" borderId="0" xfId="0" applyFont="1" applyFill="1" applyAlignment="1">
      <alignment horizontal="center"/>
    </xf>
    <xf numFmtId="0" fontId="11" fillId="3" borderId="35" xfId="0" applyFont="1" applyFill="1" applyBorder="1" applyAlignment="1">
      <alignment horizontal="center" vertical="center" wrapText="1"/>
    </xf>
    <xf numFmtId="0" fontId="0" fillId="7" borderId="22" xfId="0" applyFill="1" applyBorder="1"/>
    <xf numFmtId="0" fontId="0" fillId="9" borderId="0" xfId="0" applyFill="1" applyBorder="1"/>
    <xf numFmtId="0" fontId="15" fillId="3" borderId="35" xfId="0" applyFont="1" applyFill="1" applyBorder="1" applyAlignment="1">
      <alignment horizontal="center"/>
    </xf>
    <xf numFmtId="0" fontId="16" fillId="3" borderId="0" xfId="0" applyFont="1" applyFill="1"/>
    <xf numFmtId="0" fontId="0" fillId="4" borderId="0" xfId="0" applyFill="1"/>
    <xf numFmtId="2" fontId="0" fillId="0" borderId="0" xfId="0" applyNumberFormat="1" applyFill="1" applyBorder="1"/>
    <xf numFmtId="166" fontId="0" fillId="0" borderId="0" xfId="0" applyNumberFormat="1" applyAlignment="1">
      <alignment horizontal="center"/>
    </xf>
    <xf numFmtId="2" fontId="0" fillId="0" borderId="31" xfId="0" applyNumberFormat="1" applyBorder="1"/>
    <xf numFmtId="2" fontId="0" fillId="0" borderId="28" xfId="0" applyNumberFormat="1" applyBorder="1"/>
    <xf numFmtId="2" fontId="0" fillId="0" borderId="0" xfId="0" applyNumberFormat="1" applyBorder="1"/>
    <xf numFmtId="0" fontId="0" fillId="8" borderId="22" xfId="0" applyFont="1" applyFill="1" applyBorder="1" applyAlignment="1">
      <alignment horizontal="center"/>
    </xf>
    <xf numFmtId="2" fontId="0" fillId="8" borderId="9" xfId="0" applyNumberFormat="1" applyFill="1" applyBorder="1" applyAlignment="1">
      <alignment horizontal="center"/>
    </xf>
    <xf numFmtId="0" fontId="0" fillId="5" borderId="9" xfId="0" applyFill="1" applyBorder="1" applyAlignment="1">
      <alignment horizontal="center"/>
    </xf>
    <xf numFmtId="0" fontId="0" fillId="9" borderId="0" xfId="0" applyFill="1" applyAlignment="1">
      <alignment horizontal="center"/>
    </xf>
    <xf numFmtId="0" fontId="0" fillId="4" borderId="9" xfId="0" applyFill="1" applyBorder="1" applyAlignment="1">
      <alignment horizontal="center"/>
    </xf>
    <xf numFmtId="0" fontId="0" fillId="6" borderId="9" xfId="0" applyFill="1" applyBorder="1" applyAlignment="1">
      <alignment horizontal="center"/>
    </xf>
    <xf numFmtId="0" fontId="10" fillId="9" borderId="0" xfId="0" applyFont="1" applyFill="1" applyBorder="1" applyAlignment="1">
      <alignment horizontal="center" vertical="center" wrapText="1"/>
    </xf>
    <xf numFmtId="0" fontId="10" fillId="9" borderId="7" xfId="0" applyFont="1" applyFill="1" applyBorder="1" applyAlignment="1">
      <alignment horizontal="center" vertical="center" wrapText="1"/>
    </xf>
    <xf numFmtId="0" fontId="10" fillId="11" borderId="0" xfId="0" applyFont="1" applyFill="1" applyBorder="1" applyAlignment="1">
      <alignment horizontal="center" vertical="center" wrapText="1"/>
    </xf>
    <xf numFmtId="0" fontId="12" fillId="11" borderId="0" xfId="0" applyFont="1" applyFill="1" applyBorder="1" applyAlignment="1">
      <alignment horizontal="center" vertical="center" wrapText="1"/>
    </xf>
    <xf numFmtId="0" fontId="10" fillId="11" borderId="7" xfId="0" applyFont="1" applyFill="1" applyBorder="1" applyAlignment="1">
      <alignment horizontal="center" vertical="center" wrapText="1"/>
    </xf>
    <xf numFmtId="0" fontId="12" fillId="11" borderId="7" xfId="0" applyFont="1" applyFill="1" applyBorder="1" applyAlignment="1">
      <alignment horizontal="center" vertical="center" wrapText="1"/>
    </xf>
    <xf numFmtId="0" fontId="10" fillId="10" borderId="0" xfId="0" applyFont="1" applyFill="1" applyBorder="1" applyAlignment="1">
      <alignment horizontal="center" vertical="center" wrapText="1"/>
    </xf>
    <xf numFmtId="0" fontId="10" fillId="10" borderId="5" xfId="0" applyFont="1" applyFill="1" applyBorder="1" applyAlignment="1">
      <alignment horizontal="center" vertical="center" wrapText="1"/>
    </xf>
    <xf numFmtId="0" fontId="10" fillId="10" borderId="7" xfId="0" applyFont="1" applyFill="1" applyBorder="1" applyAlignment="1">
      <alignment horizontal="center" vertical="center" wrapText="1"/>
    </xf>
    <xf numFmtId="0" fontId="10" fillId="10" borderId="8" xfId="0" applyFont="1" applyFill="1" applyBorder="1" applyAlignment="1">
      <alignment horizontal="center" vertical="center" wrapText="1"/>
    </xf>
    <xf numFmtId="0" fontId="10" fillId="12" borderId="0" xfId="0" applyFont="1" applyFill="1" applyBorder="1" applyAlignment="1">
      <alignment horizontal="center" vertical="center" wrapText="1"/>
    </xf>
    <xf numFmtId="165" fontId="10" fillId="12" borderId="11" xfId="1" applyNumberFormat="1" applyFont="1" applyFill="1" applyBorder="1" applyAlignment="1">
      <alignment horizontal="center" vertical="center"/>
    </xf>
    <xf numFmtId="165" fontId="10" fillId="12" borderId="0" xfId="1" applyNumberFormat="1" applyFont="1" applyFill="1" applyBorder="1" applyAlignment="1">
      <alignment horizontal="center" vertical="center"/>
    </xf>
    <xf numFmtId="0" fontId="12" fillId="12" borderId="0" xfId="0" applyFont="1" applyFill="1" applyBorder="1" applyAlignment="1">
      <alignment horizontal="center" vertical="center" wrapText="1"/>
    </xf>
    <xf numFmtId="0" fontId="10" fillId="12" borderId="7" xfId="0" applyFont="1" applyFill="1" applyBorder="1" applyAlignment="1">
      <alignment horizontal="center" vertical="center" wrapText="1"/>
    </xf>
    <xf numFmtId="165" fontId="10" fillId="12" borderId="7" xfId="1" applyNumberFormat="1" applyFont="1" applyFill="1" applyBorder="1" applyAlignment="1">
      <alignment horizontal="center" vertical="center"/>
    </xf>
    <xf numFmtId="0" fontId="12" fillId="12" borderId="7"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3" fillId="0" borderId="14" xfId="0" applyFont="1" applyFill="1" applyBorder="1" applyAlignment="1">
      <alignment horizontal="left" vertical="top" wrapText="1"/>
    </xf>
    <xf numFmtId="0" fontId="3" fillId="0" borderId="15" xfId="0" applyFont="1" applyFill="1" applyBorder="1" applyAlignment="1">
      <alignment horizontal="left" vertical="top"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0" fillId="6" borderId="0" xfId="0" applyFill="1" applyAlignment="1">
      <alignment horizontal="center"/>
    </xf>
    <xf numFmtId="0" fontId="13" fillId="6" borderId="0" xfId="0" applyFont="1" applyFill="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9554-3DA6-4232-8BAA-35A3AE504425}">
  <sheetPr>
    <tabColor theme="1"/>
  </sheetPr>
  <dimension ref="B2:D9"/>
  <sheetViews>
    <sheetView topLeftCell="B7" zoomScaleNormal="301" workbookViewId="0">
      <selection activeCell="B9" sqref="B9"/>
    </sheetView>
  </sheetViews>
  <sheetFormatPr baseColWidth="10" defaultColWidth="9.1640625" defaultRowHeight="13" x14ac:dyDescent="0.15"/>
  <cols>
    <col min="1" max="1" width="8.33203125" style="1" customWidth="1"/>
    <col min="2" max="2" width="25.33203125" style="1" customWidth="1"/>
    <col min="3" max="3" width="132.1640625" style="1" customWidth="1"/>
    <col min="4" max="16384" width="9.1640625" style="1"/>
  </cols>
  <sheetData>
    <row r="2" spans="2:4" ht="14" thickBot="1" x14ac:dyDescent="0.2"/>
    <row r="3" spans="2:4" ht="30" customHeight="1" thickBot="1" x14ac:dyDescent="0.2">
      <c r="B3" s="109" t="s">
        <v>0</v>
      </c>
      <c r="C3" s="110"/>
    </row>
    <row r="4" spans="2:4" ht="79" customHeight="1" thickBot="1" x14ac:dyDescent="0.2">
      <c r="B4" s="111" t="s">
        <v>54</v>
      </c>
      <c r="C4" s="112"/>
    </row>
    <row r="5" spans="2:4" ht="28" customHeight="1" thickBot="1" x14ac:dyDescent="0.2">
      <c r="B5" s="113" t="s">
        <v>1</v>
      </c>
      <c r="C5" s="114"/>
    </row>
    <row r="6" spans="2:4" ht="308" customHeight="1" thickBot="1" x14ac:dyDescent="0.2">
      <c r="B6" s="5" t="s">
        <v>48</v>
      </c>
      <c r="C6" s="2" t="s">
        <v>55</v>
      </c>
      <c r="D6" s="1" t="s">
        <v>2</v>
      </c>
    </row>
    <row r="7" spans="2:4" ht="259" customHeight="1" thickBot="1" x14ac:dyDescent="0.2">
      <c r="B7" s="4" t="s">
        <v>49</v>
      </c>
      <c r="C7" s="2" t="s">
        <v>90</v>
      </c>
    </row>
    <row r="8" spans="2:4" ht="150" customHeight="1" thickBot="1" x14ac:dyDescent="0.2">
      <c r="B8" s="4" t="s">
        <v>50</v>
      </c>
      <c r="C8" s="3" t="s">
        <v>52</v>
      </c>
    </row>
    <row r="9" spans="2:4" ht="228" customHeight="1" thickBot="1" x14ac:dyDescent="0.2">
      <c r="B9" s="4" t="s">
        <v>51</v>
      </c>
      <c r="C9" s="23" t="s">
        <v>53</v>
      </c>
    </row>
  </sheetData>
  <mergeCells count="3">
    <mergeCell ref="B3:C3"/>
    <mergeCell ref="B4:C4"/>
    <mergeCell ref="B5:C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357A-6C48-423C-A8E2-F2CBF03B0292}">
  <sheetPr>
    <tabColor theme="9" tint="0.39997558519241921"/>
  </sheetPr>
  <dimension ref="A1:K16"/>
  <sheetViews>
    <sheetView zoomScale="133" zoomScaleNormal="60" workbookViewId="0">
      <selection activeCell="E21" sqref="E21"/>
    </sheetView>
  </sheetViews>
  <sheetFormatPr baseColWidth="10" defaultColWidth="8.6640625" defaultRowHeight="12" x14ac:dyDescent="0.2"/>
  <cols>
    <col min="1" max="1" width="14.5" style="6" bestFit="1" customWidth="1"/>
    <col min="2" max="2" width="12.83203125" style="6" bestFit="1" customWidth="1"/>
    <col min="3" max="3" width="12.33203125" style="6" customWidth="1"/>
    <col min="4" max="4" width="14.1640625" style="6" customWidth="1"/>
    <col min="5" max="5" width="11.83203125" style="6" bestFit="1" customWidth="1"/>
    <col min="6" max="6" width="11.1640625" style="6" customWidth="1"/>
    <col min="7" max="7" width="12.1640625" style="6" bestFit="1" customWidth="1"/>
    <col min="8" max="8" width="11.6640625" style="6" bestFit="1" customWidth="1"/>
    <col min="9" max="9" width="12.1640625" style="6" bestFit="1" customWidth="1"/>
    <col min="10" max="10" width="13.6640625" style="6" bestFit="1" customWidth="1"/>
    <col min="11" max="11" width="18.5" style="6" customWidth="1"/>
    <col min="12" max="16384" width="8.6640625" style="6"/>
  </cols>
  <sheetData>
    <row r="1" spans="1:11" ht="15" customHeight="1" thickBot="1" x14ac:dyDescent="0.25">
      <c r="A1" s="115" t="s">
        <v>56</v>
      </c>
      <c r="B1" s="115"/>
      <c r="C1" s="115"/>
      <c r="I1" s="7"/>
      <c r="J1" s="7"/>
      <c r="K1" s="7"/>
    </row>
    <row r="2" spans="1:11" ht="26" x14ac:dyDescent="0.2">
      <c r="A2" s="8" t="s">
        <v>3</v>
      </c>
      <c r="B2" s="9" t="s">
        <v>4</v>
      </c>
      <c r="C2" s="9" t="s">
        <v>5</v>
      </c>
      <c r="D2" s="9" t="s">
        <v>6</v>
      </c>
      <c r="E2" s="8" t="s">
        <v>7</v>
      </c>
      <c r="F2" s="9" t="s">
        <v>8</v>
      </c>
      <c r="G2" s="9" t="s">
        <v>9</v>
      </c>
      <c r="H2" s="9" t="s">
        <v>10</v>
      </c>
      <c r="I2" s="8" t="s">
        <v>11</v>
      </c>
      <c r="J2" s="9" t="s">
        <v>12</v>
      </c>
      <c r="K2" s="10" t="s">
        <v>13</v>
      </c>
    </row>
    <row r="3" spans="1:11" ht="13" x14ac:dyDescent="0.2">
      <c r="A3" s="11" t="s">
        <v>31</v>
      </c>
      <c r="B3" s="12" t="s">
        <v>14</v>
      </c>
      <c r="C3" s="102" t="s">
        <v>15</v>
      </c>
      <c r="D3" s="103">
        <v>354000000</v>
      </c>
      <c r="E3" s="102">
        <v>3</v>
      </c>
      <c r="F3" s="92">
        <v>0.91</v>
      </c>
      <c r="G3" s="94" t="s">
        <v>16</v>
      </c>
      <c r="H3" s="94" t="s">
        <v>17</v>
      </c>
      <c r="I3" s="94">
        <v>9</v>
      </c>
      <c r="J3" s="98" t="s">
        <v>16</v>
      </c>
      <c r="K3" s="99" t="s">
        <v>17</v>
      </c>
    </row>
    <row r="4" spans="1:11" ht="13" x14ac:dyDescent="0.2">
      <c r="A4" s="15" t="s">
        <v>46</v>
      </c>
      <c r="B4" s="12" t="s">
        <v>39</v>
      </c>
      <c r="C4" s="102" t="s">
        <v>18</v>
      </c>
      <c r="D4" s="104">
        <v>904628910</v>
      </c>
      <c r="E4" s="105">
        <v>3</v>
      </c>
      <c r="F4" s="92">
        <v>0.85</v>
      </c>
      <c r="G4" s="94" t="s">
        <v>17</v>
      </c>
      <c r="H4" s="94" t="s">
        <v>17</v>
      </c>
      <c r="I4" s="95">
        <v>8</v>
      </c>
      <c r="J4" s="98" t="s">
        <v>17</v>
      </c>
      <c r="K4" s="99" t="s">
        <v>17</v>
      </c>
    </row>
    <row r="5" spans="1:11" ht="13" x14ac:dyDescent="0.2">
      <c r="A5" s="11" t="s">
        <v>47</v>
      </c>
      <c r="B5" s="12" t="s">
        <v>40</v>
      </c>
      <c r="C5" s="102" t="s">
        <v>19</v>
      </c>
      <c r="D5" s="104">
        <v>363900000</v>
      </c>
      <c r="E5" s="102">
        <v>3</v>
      </c>
      <c r="F5" s="92">
        <v>0.63</v>
      </c>
      <c r="G5" s="94" t="s">
        <v>17</v>
      </c>
      <c r="H5" s="94" t="s">
        <v>17</v>
      </c>
      <c r="I5" s="94">
        <v>8</v>
      </c>
      <c r="J5" s="98" t="s">
        <v>17</v>
      </c>
      <c r="K5" s="99" t="s">
        <v>17</v>
      </c>
    </row>
    <row r="6" spans="1:11" ht="13" x14ac:dyDescent="0.2">
      <c r="A6" s="15" t="s">
        <v>41</v>
      </c>
      <c r="B6" s="12" t="s">
        <v>20</v>
      </c>
      <c r="C6" s="102" t="s">
        <v>21</v>
      </c>
      <c r="D6" s="104">
        <v>435960000</v>
      </c>
      <c r="E6" s="105">
        <v>2</v>
      </c>
      <c r="F6" s="92">
        <v>0.9</v>
      </c>
      <c r="G6" s="94" t="s">
        <v>17</v>
      </c>
      <c r="H6" s="94" t="s">
        <v>17</v>
      </c>
      <c r="I6" s="95">
        <v>9</v>
      </c>
      <c r="J6" s="98" t="s">
        <v>17</v>
      </c>
      <c r="K6" s="99" t="s">
        <v>17</v>
      </c>
    </row>
    <row r="7" spans="1:11" ht="13" x14ac:dyDescent="0.2">
      <c r="A7" s="11" t="s">
        <v>38</v>
      </c>
      <c r="B7" s="12" t="s">
        <v>22</v>
      </c>
      <c r="C7" s="102" t="s">
        <v>23</v>
      </c>
      <c r="D7" s="104">
        <v>3996000000</v>
      </c>
      <c r="E7" s="102">
        <v>1</v>
      </c>
      <c r="F7" s="92">
        <v>0.82</v>
      </c>
      <c r="G7" s="94" t="s">
        <v>16</v>
      </c>
      <c r="H7" s="94" t="s">
        <v>16</v>
      </c>
      <c r="I7" s="94">
        <v>10</v>
      </c>
      <c r="J7" s="98" t="s">
        <v>16</v>
      </c>
      <c r="K7" s="99" t="s">
        <v>16</v>
      </c>
    </row>
    <row r="8" spans="1:11" ht="13" x14ac:dyDescent="0.2">
      <c r="A8" s="15" t="s">
        <v>32</v>
      </c>
      <c r="B8" s="12" t="s">
        <v>22</v>
      </c>
      <c r="C8" s="102" t="s">
        <v>24</v>
      </c>
      <c r="D8" s="104">
        <v>23310000</v>
      </c>
      <c r="E8" s="105">
        <v>4</v>
      </c>
      <c r="F8" s="92">
        <v>0.88</v>
      </c>
      <c r="G8" s="94" t="s">
        <v>16</v>
      </c>
      <c r="H8" s="94" t="s">
        <v>16</v>
      </c>
      <c r="I8" s="95">
        <v>7</v>
      </c>
      <c r="J8" s="98" t="s">
        <v>17</v>
      </c>
      <c r="K8" s="99" t="s">
        <v>17</v>
      </c>
    </row>
    <row r="9" spans="1:11" ht="13" x14ac:dyDescent="0.2">
      <c r="A9" s="11" t="s">
        <v>37</v>
      </c>
      <c r="B9" s="12" t="s">
        <v>14</v>
      </c>
      <c r="C9" s="102" t="s">
        <v>25</v>
      </c>
      <c r="D9" s="104">
        <v>23900000</v>
      </c>
      <c r="E9" s="102">
        <v>2</v>
      </c>
      <c r="F9" s="92">
        <v>0.78</v>
      </c>
      <c r="G9" s="94" t="s">
        <v>16</v>
      </c>
      <c r="H9" s="94" t="s">
        <v>17</v>
      </c>
      <c r="I9" s="94">
        <v>10</v>
      </c>
      <c r="J9" s="98" t="s">
        <v>17</v>
      </c>
      <c r="K9" s="99" t="s">
        <v>17</v>
      </c>
    </row>
    <row r="10" spans="1:11" ht="13" x14ac:dyDescent="0.2">
      <c r="A10" s="15" t="s">
        <v>33</v>
      </c>
      <c r="B10" s="12" t="s">
        <v>42</v>
      </c>
      <c r="C10" s="102" t="s">
        <v>26</v>
      </c>
      <c r="D10" s="104">
        <v>9500000</v>
      </c>
      <c r="E10" s="105">
        <v>4</v>
      </c>
      <c r="F10" s="92">
        <v>0.94</v>
      </c>
      <c r="G10" s="94" t="s">
        <v>16</v>
      </c>
      <c r="H10" s="94" t="s">
        <v>16</v>
      </c>
      <c r="I10" s="95">
        <v>7</v>
      </c>
      <c r="J10" s="98" t="s">
        <v>17</v>
      </c>
      <c r="K10" s="99" t="s">
        <v>17</v>
      </c>
    </row>
    <row r="11" spans="1:11" ht="13" x14ac:dyDescent="0.2">
      <c r="A11" s="11" t="s">
        <v>34</v>
      </c>
      <c r="B11" s="12" t="s">
        <v>43</v>
      </c>
      <c r="C11" s="102" t="s">
        <v>27</v>
      </c>
      <c r="D11" s="104">
        <v>309135000</v>
      </c>
      <c r="E11" s="102">
        <v>3</v>
      </c>
      <c r="F11" s="92">
        <v>0.86</v>
      </c>
      <c r="G11" s="94" t="s">
        <v>17</v>
      </c>
      <c r="H11" s="94" t="s">
        <v>17</v>
      </c>
      <c r="I11" s="94">
        <v>8</v>
      </c>
      <c r="J11" s="98" t="s">
        <v>17</v>
      </c>
      <c r="K11" s="99" t="s">
        <v>16</v>
      </c>
    </row>
    <row r="12" spans="1:11" ht="13" x14ac:dyDescent="0.2">
      <c r="A12" s="15" t="s">
        <v>35</v>
      </c>
      <c r="B12" s="12" t="s">
        <v>44</v>
      </c>
      <c r="C12" s="102" t="s">
        <v>28</v>
      </c>
      <c r="D12" s="104">
        <v>6375600</v>
      </c>
      <c r="E12" s="105">
        <v>3</v>
      </c>
      <c r="F12" s="92">
        <v>0.92</v>
      </c>
      <c r="G12" s="94" t="s">
        <v>17</v>
      </c>
      <c r="H12" s="94" t="s">
        <v>17</v>
      </c>
      <c r="I12" s="95">
        <v>5</v>
      </c>
      <c r="J12" s="98" t="s">
        <v>17</v>
      </c>
      <c r="K12" s="99" t="s">
        <v>17</v>
      </c>
    </row>
    <row r="13" spans="1:11" ht="13" x14ac:dyDescent="0.2">
      <c r="A13" s="11" t="s">
        <v>45</v>
      </c>
      <c r="B13" s="12" t="s">
        <v>14</v>
      </c>
      <c r="C13" s="102" t="s">
        <v>29</v>
      </c>
      <c r="D13" s="104">
        <v>9000000</v>
      </c>
      <c r="E13" s="102">
        <v>5</v>
      </c>
      <c r="F13" s="92">
        <v>0.88</v>
      </c>
      <c r="G13" s="94" t="s">
        <v>16</v>
      </c>
      <c r="H13" s="94" t="s">
        <v>16</v>
      </c>
      <c r="I13" s="94">
        <v>7</v>
      </c>
      <c r="J13" s="98" t="s">
        <v>17</v>
      </c>
      <c r="K13" s="99" t="s">
        <v>17</v>
      </c>
    </row>
    <row r="14" spans="1:11" ht="14" thickBot="1" x14ac:dyDescent="0.25">
      <c r="A14" s="18" t="s">
        <v>36</v>
      </c>
      <c r="B14" s="19" t="s">
        <v>20</v>
      </c>
      <c r="C14" s="106" t="s">
        <v>30</v>
      </c>
      <c r="D14" s="107">
        <v>340368000</v>
      </c>
      <c r="E14" s="108">
        <v>2</v>
      </c>
      <c r="F14" s="93">
        <v>0.79</v>
      </c>
      <c r="G14" s="96" t="s">
        <v>17</v>
      </c>
      <c r="H14" s="96" t="s">
        <v>17</v>
      </c>
      <c r="I14" s="97">
        <v>8</v>
      </c>
      <c r="J14" s="100" t="s">
        <v>17</v>
      </c>
      <c r="K14" s="101" t="s">
        <v>17</v>
      </c>
    </row>
    <row r="16" spans="1:11" ht="26" x14ac:dyDescent="0.2">
      <c r="F16" s="6" t="s">
        <v>63</v>
      </c>
      <c r="G16" s="6" t="s">
        <v>64</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2228B-AF4F-BA41-8CBC-DCE49925797C}">
  <sheetPr>
    <tabColor theme="9" tint="0.39997558519241921"/>
  </sheetPr>
  <dimension ref="A4:I20"/>
  <sheetViews>
    <sheetView workbookViewId="0">
      <selection activeCell="O39" sqref="O39"/>
    </sheetView>
  </sheetViews>
  <sheetFormatPr baseColWidth="10" defaultRowHeight="15" x14ac:dyDescent="0.2"/>
  <cols>
    <col min="1" max="1" width="22.6640625" customWidth="1"/>
    <col min="2" max="2" width="18.33203125" customWidth="1"/>
    <col min="3" max="3" width="20.83203125" customWidth="1"/>
    <col min="4" max="4" width="21.83203125" customWidth="1"/>
    <col min="5" max="5" width="21.5" customWidth="1"/>
    <col min="7" max="7" width="18.83203125" customWidth="1"/>
    <col min="8" max="8" width="21.33203125" customWidth="1"/>
    <col min="9" max="9" width="16.6640625" customWidth="1"/>
  </cols>
  <sheetData>
    <row r="4" spans="1:9" x14ac:dyDescent="0.2">
      <c r="A4" s="86" t="s">
        <v>77</v>
      </c>
      <c r="B4" s="87">
        <v>0.25</v>
      </c>
      <c r="C4" s="87">
        <v>0.25</v>
      </c>
      <c r="D4" s="87">
        <v>0.25</v>
      </c>
      <c r="E4" s="87">
        <v>0.25</v>
      </c>
      <c r="G4" s="91" t="s">
        <v>76</v>
      </c>
      <c r="H4" s="91" t="s">
        <v>78</v>
      </c>
      <c r="I4" s="91" t="s">
        <v>65</v>
      </c>
    </row>
    <row r="5" spans="1:9" x14ac:dyDescent="0.2">
      <c r="A5" s="78" t="s">
        <v>72</v>
      </c>
      <c r="B5" s="88" t="s">
        <v>84</v>
      </c>
      <c r="C5" s="88" t="s">
        <v>85</v>
      </c>
      <c r="D5" s="88" t="s">
        <v>86</v>
      </c>
      <c r="E5" s="88" t="s">
        <v>87</v>
      </c>
    </row>
    <row r="6" spans="1:9" x14ac:dyDescent="0.2">
      <c r="A6" s="75" t="s">
        <v>3</v>
      </c>
      <c r="B6" s="89"/>
      <c r="C6" s="89"/>
      <c r="D6" s="89"/>
      <c r="E6" s="89"/>
    </row>
    <row r="7" spans="1:9" x14ac:dyDescent="0.2">
      <c r="A7" s="51" t="s">
        <v>31</v>
      </c>
      <c r="B7" s="64" cm="1">
        <f t="array" ref="B7:B18">Regulatory_Priorities</f>
        <v>4.1666666666666664E-2</v>
      </c>
      <c r="C7" s="64" cm="1">
        <f t="array" ref="C7:C18">Financial_Priorities</f>
        <v>8.3110314207987007E-2</v>
      </c>
      <c r="D7" s="64" cm="1">
        <f t="array" ref="D7:D18">DataManagement_Priorities</f>
        <v>8.184523809523811E-2</v>
      </c>
      <c r="E7" s="64" cm="1">
        <f t="array" ref="E7:E18">SOTD_Priorities</f>
        <v>8.9566929133858275E-2</v>
      </c>
      <c r="G7" s="72">
        <f>SUMPRODUCT($B$4:$E$4,B7:E7)</f>
        <v>7.4047287025937519E-2</v>
      </c>
      <c r="H7" s="82">
        <f>100*G7</f>
        <v>7.4047287025937516</v>
      </c>
      <c r="I7" s="90">
        <v>11</v>
      </c>
    </row>
    <row r="8" spans="1:9" x14ac:dyDescent="0.2">
      <c r="A8" s="31" t="s">
        <v>46</v>
      </c>
      <c r="B8" s="64">
        <v>9.722222222222221E-2</v>
      </c>
      <c r="C8" s="64">
        <v>9.2742566403352822E-2</v>
      </c>
      <c r="D8" s="64">
        <v>6.5476190476190479E-2</v>
      </c>
      <c r="E8" s="64">
        <v>8.3661417322834622E-2</v>
      </c>
      <c r="G8" s="72">
        <f t="shared" ref="G8:G18" si="0">SUMPRODUCT($B$4:$E$4,B8:E8)</f>
        <v>8.4775599106150026E-2</v>
      </c>
      <c r="H8" s="82">
        <f t="shared" ref="H8:H18" si="1">100*G8</f>
        <v>8.4775599106150032</v>
      </c>
      <c r="I8" s="90">
        <v>5</v>
      </c>
    </row>
    <row r="9" spans="1:9" x14ac:dyDescent="0.2">
      <c r="A9" s="30" t="s">
        <v>47</v>
      </c>
      <c r="B9" s="64">
        <v>9.722222222222221E-2</v>
      </c>
      <c r="C9" s="64">
        <v>8.9433958015693052E-2</v>
      </c>
      <c r="D9" s="64">
        <v>6.5476190476190479E-2</v>
      </c>
      <c r="E9" s="64">
        <v>6.2007874015748032E-2</v>
      </c>
      <c r="G9" s="72">
        <f t="shared" si="0"/>
        <v>7.8535061182463436E-2</v>
      </c>
      <c r="H9" s="82">
        <f t="shared" si="1"/>
        <v>7.8535061182463437</v>
      </c>
      <c r="I9" s="90">
        <v>8</v>
      </c>
    </row>
    <row r="10" spans="1:9" x14ac:dyDescent="0.2">
      <c r="A10" s="31" t="s">
        <v>41</v>
      </c>
      <c r="B10" s="64">
        <v>9.722222222222221E-2</v>
      </c>
      <c r="C10" s="64">
        <v>6.943766332945378E-2</v>
      </c>
      <c r="D10" s="64">
        <v>6.9940476190476192E-2</v>
      </c>
      <c r="E10" s="64">
        <v>8.8582677165354326E-2</v>
      </c>
      <c r="G10" s="72">
        <f t="shared" si="0"/>
        <v>8.1295759726876624E-2</v>
      </c>
      <c r="H10" s="82">
        <f t="shared" si="1"/>
        <v>8.1295759726876629</v>
      </c>
      <c r="I10" s="90">
        <v>6</v>
      </c>
    </row>
    <row r="11" spans="1:9" x14ac:dyDescent="0.2">
      <c r="A11" s="30" t="s">
        <v>38</v>
      </c>
      <c r="B11" s="64">
        <v>1.3888888888888888E-2</v>
      </c>
      <c r="C11" s="64">
        <v>0.14713885466656182</v>
      </c>
      <c r="D11" s="64">
        <v>0.12202380952380953</v>
      </c>
      <c r="E11" s="64">
        <v>8.0708661417322816E-2</v>
      </c>
      <c r="G11" s="72">
        <f t="shared" si="0"/>
        <v>9.0940053624145756E-2</v>
      </c>
      <c r="H11" s="82">
        <f t="shared" si="1"/>
        <v>9.0940053624145758</v>
      </c>
      <c r="I11" s="90">
        <v>4</v>
      </c>
    </row>
    <row r="12" spans="1:9" x14ac:dyDescent="0.2">
      <c r="A12" s="31" t="s">
        <v>32</v>
      </c>
      <c r="B12" s="64">
        <v>9.722222222222221E-2</v>
      </c>
      <c r="C12" s="64">
        <v>8.3875291179205128E-2</v>
      </c>
      <c r="D12" s="64">
        <v>0.10863095238095238</v>
      </c>
      <c r="E12" s="64">
        <v>8.6614173228346455E-2</v>
      </c>
      <c r="G12" s="72">
        <f t="shared" si="0"/>
        <v>9.4085659752681544E-2</v>
      </c>
      <c r="H12" s="82">
        <f t="shared" si="1"/>
        <v>9.4085659752681536</v>
      </c>
      <c r="I12" s="90">
        <v>3</v>
      </c>
    </row>
    <row r="13" spans="1:9" x14ac:dyDescent="0.2">
      <c r="A13" s="30" t="s">
        <v>37</v>
      </c>
      <c r="B13" s="64">
        <v>9.722222222222221E-2</v>
      </c>
      <c r="C13" s="64">
        <v>5.9181007623175269E-2</v>
      </c>
      <c r="D13" s="64">
        <v>8.6309523809523822E-2</v>
      </c>
      <c r="E13" s="64">
        <v>7.6771653543307075E-2</v>
      </c>
      <c r="G13" s="72">
        <f t="shared" si="0"/>
        <v>7.9871101799557087E-2</v>
      </c>
      <c r="H13" s="82">
        <f t="shared" si="1"/>
        <v>7.9871101799557085</v>
      </c>
      <c r="I13" s="90">
        <v>7</v>
      </c>
    </row>
    <row r="14" spans="1:9" x14ac:dyDescent="0.2">
      <c r="A14" s="31" t="s">
        <v>33</v>
      </c>
      <c r="B14" s="64">
        <v>9.722222222222221E-2</v>
      </c>
      <c r="C14" s="64">
        <v>7.9525932041564398E-2</v>
      </c>
      <c r="D14" s="64">
        <v>0.10863095238095238</v>
      </c>
      <c r="E14" s="64">
        <v>9.2519685039370067E-2</v>
      </c>
      <c r="G14" s="72">
        <f t="shared" si="0"/>
        <v>9.4474697921027265E-2</v>
      </c>
      <c r="H14" s="82">
        <f t="shared" si="1"/>
        <v>9.4474697921027264</v>
      </c>
      <c r="I14" s="90">
        <v>2</v>
      </c>
    </row>
    <row r="15" spans="1:9" x14ac:dyDescent="0.2">
      <c r="A15" s="30" t="s">
        <v>34</v>
      </c>
      <c r="B15" s="64">
        <v>6.9444444444444448E-2</v>
      </c>
      <c r="C15" s="64">
        <v>7.4980027140318553E-2</v>
      </c>
      <c r="D15" s="64">
        <v>6.5476190476190479E-2</v>
      </c>
      <c r="E15" s="64">
        <v>8.4645669291338557E-2</v>
      </c>
      <c r="G15" s="72">
        <f t="shared" si="0"/>
        <v>7.3636582838073006E-2</v>
      </c>
      <c r="H15" s="82">
        <f t="shared" si="1"/>
        <v>7.3636582838073004</v>
      </c>
      <c r="I15" s="90">
        <v>12</v>
      </c>
    </row>
    <row r="16" spans="1:9" x14ac:dyDescent="0.2">
      <c r="A16" s="31" t="s">
        <v>35</v>
      </c>
      <c r="B16" s="64">
        <v>9.722222222222221E-2</v>
      </c>
      <c r="C16" s="64">
        <v>6.298172562026004E-2</v>
      </c>
      <c r="D16" s="64">
        <v>5.2083333333333343E-2</v>
      </c>
      <c r="E16" s="64">
        <v>9.055118110236221E-2</v>
      </c>
      <c r="G16" s="72">
        <f t="shared" si="0"/>
        <v>7.5709615569544447E-2</v>
      </c>
      <c r="H16" s="82">
        <f t="shared" si="1"/>
        <v>7.5709615569544448</v>
      </c>
      <c r="I16" s="90">
        <v>9</v>
      </c>
    </row>
    <row r="17" spans="1:9" x14ac:dyDescent="0.2">
      <c r="A17" s="30" t="s">
        <v>45</v>
      </c>
      <c r="B17" s="64">
        <v>9.722222222222221E-2</v>
      </c>
      <c r="C17" s="64">
        <v>9.7467173957239306E-2</v>
      </c>
      <c r="D17" s="64">
        <v>0.10863095238095238</v>
      </c>
      <c r="E17" s="64">
        <v>8.6614173228346455E-2</v>
      </c>
      <c r="G17" s="72">
        <f t="shared" si="0"/>
        <v>9.7483630447190092E-2</v>
      </c>
      <c r="H17" s="82">
        <f t="shared" si="1"/>
        <v>9.7483630447190084</v>
      </c>
      <c r="I17" s="90">
        <v>1</v>
      </c>
    </row>
    <row r="18" spans="1:9" x14ac:dyDescent="0.2">
      <c r="A18" s="31" t="s">
        <v>36</v>
      </c>
      <c r="B18" s="64">
        <v>9.722222222222221E-2</v>
      </c>
      <c r="C18" s="64">
        <v>6.0125485815188985E-2</v>
      </c>
      <c r="D18" s="64">
        <v>6.5476190476190479E-2</v>
      </c>
      <c r="E18" s="64">
        <v>7.775590551181101E-2</v>
      </c>
      <c r="G18" s="72">
        <f t="shared" si="0"/>
        <v>7.5144951006353169E-2</v>
      </c>
      <c r="H18" s="82">
        <f t="shared" si="1"/>
        <v>7.5144951006353171</v>
      </c>
      <c r="I18" s="90">
        <v>10</v>
      </c>
    </row>
    <row r="19" spans="1:9" x14ac:dyDescent="0.2">
      <c r="G19" s="33"/>
      <c r="H19" s="33"/>
      <c r="I19" s="33"/>
    </row>
    <row r="20" spans="1:9" x14ac:dyDescent="0.2">
      <c r="F20" s="67" t="s">
        <v>58</v>
      </c>
      <c r="G20" s="72">
        <f>SUM(G7:G18)</f>
        <v>1.0000000000000002</v>
      </c>
      <c r="H20" s="33"/>
      <c r="I20" s="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36407-A11B-9F45-B140-382DAB1C882F}">
  <sheetPr>
    <tabColor theme="9" tint="0.39997558519241921"/>
  </sheetPr>
  <dimension ref="A2:AF21"/>
  <sheetViews>
    <sheetView workbookViewId="0">
      <selection activeCell="G29" sqref="G29"/>
    </sheetView>
  </sheetViews>
  <sheetFormatPr baseColWidth="10" defaultRowHeight="15" x14ac:dyDescent="0.2"/>
  <cols>
    <col min="1" max="1" width="17.1640625" customWidth="1"/>
    <col min="2" max="2" width="14.33203125" customWidth="1"/>
  </cols>
  <sheetData>
    <row r="2" spans="1:32" x14ac:dyDescent="0.2">
      <c r="A2" s="80" t="s">
        <v>89</v>
      </c>
    </row>
    <row r="5" spans="1:32" x14ac:dyDescent="0.2">
      <c r="A5" s="116" t="s">
        <v>88</v>
      </c>
      <c r="B5" s="116"/>
      <c r="D5" s="65"/>
      <c r="E5" s="116" t="s">
        <v>59</v>
      </c>
      <c r="F5" s="116"/>
      <c r="G5" s="116"/>
      <c r="H5" s="116"/>
      <c r="I5" s="116"/>
      <c r="J5" s="116"/>
      <c r="K5" s="116"/>
      <c r="L5" s="116"/>
      <c r="M5" s="116"/>
      <c r="N5" s="116"/>
      <c r="O5" s="116"/>
      <c r="P5" s="116"/>
      <c r="Q5" s="116"/>
      <c r="T5" s="116" t="s">
        <v>60</v>
      </c>
      <c r="U5" s="116"/>
      <c r="V5" s="116"/>
      <c r="W5" s="116"/>
      <c r="X5" s="116"/>
      <c r="Y5" s="116"/>
      <c r="Z5" s="116"/>
      <c r="AA5" s="116"/>
      <c r="AB5" s="116"/>
      <c r="AC5" s="116"/>
      <c r="AD5" s="116"/>
      <c r="AE5" s="116"/>
      <c r="AF5" s="116"/>
    </row>
    <row r="6" spans="1:32" ht="16" thickBot="1" x14ac:dyDescent="0.25">
      <c r="F6" s="12">
        <v>0.91</v>
      </c>
      <c r="G6">
        <v>0.85</v>
      </c>
      <c r="H6">
        <v>0.63</v>
      </c>
      <c r="I6">
        <v>0.9</v>
      </c>
      <c r="J6">
        <v>0.82</v>
      </c>
      <c r="K6">
        <v>0.88</v>
      </c>
      <c r="L6">
        <v>0.78</v>
      </c>
      <c r="M6">
        <v>0.94</v>
      </c>
      <c r="N6">
        <v>0.86</v>
      </c>
      <c r="O6">
        <v>0.92</v>
      </c>
      <c r="P6">
        <v>0.88</v>
      </c>
      <c r="Q6">
        <v>0.79</v>
      </c>
    </row>
    <row r="7" spans="1:32" ht="26" x14ac:dyDescent="0.2">
      <c r="A7" s="8" t="s">
        <v>3</v>
      </c>
      <c r="B7" s="79" t="s">
        <v>81</v>
      </c>
      <c r="D7" s="9" t="s">
        <v>8</v>
      </c>
      <c r="E7" s="8" t="s">
        <v>3</v>
      </c>
      <c r="F7" s="26" t="s">
        <v>31</v>
      </c>
      <c r="G7" s="27" t="s">
        <v>46</v>
      </c>
      <c r="H7" s="28" t="s">
        <v>47</v>
      </c>
      <c r="I7" s="27" t="s">
        <v>41</v>
      </c>
      <c r="J7" s="28" t="s">
        <v>38</v>
      </c>
      <c r="K7" s="27" t="s">
        <v>32</v>
      </c>
      <c r="L7" s="28" t="s">
        <v>37</v>
      </c>
      <c r="M7" s="27" t="s">
        <v>33</v>
      </c>
      <c r="N7" s="28" t="s">
        <v>34</v>
      </c>
      <c r="O7" s="27" t="s">
        <v>35</v>
      </c>
      <c r="P7" s="28" t="s">
        <v>45</v>
      </c>
      <c r="Q7" s="29" t="s">
        <v>36</v>
      </c>
      <c r="T7" s="8" t="s">
        <v>3</v>
      </c>
      <c r="U7" s="26" t="s">
        <v>31</v>
      </c>
      <c r="V7" s="27" t="s">
        <v>46</v>
      </c>
      <c r="W7" s="28" t="s">
        <v>47</v>
      </c>
      <c r="X7" s="27" t="s">
        <v>41</v>
      </c>
      <c r="Y7" s="28" t="s">
        <v>38</v>
      </c>
      <c r="Z7" s="27" t="s">
        <v>32</v>
      </c>
      <c r="AA7" s="28" t="s">
        <v>37</v>
      </c>
      <c r="AB7" s="27" t="s">
        <v>33</v>
      </c>
      <c r="AC7" s="28" t="s">
        <v>34</v>
      </c>
      <c r="AD7" s="27" t="s">
        <v>35</v>
      </c>
      <c r="AE7" s="28" t="s">
        <v>45</v>
      </c>
      <c r="AF7" s="29" t="s">
        <v>36</v>
      </c>
    </row>
    <row r="8" spans="1:32" x14ac:dyDescent="0.2">
      <c r="A8" s="30" t="s">
        <v>31</v>
      </c>
      <c r="B8" s="24">
        <f>AVERAGE(U8:AF8)</f>
        <v>8.9566929133858275E-2</v>
      </c>
      <c r="D8" s="12">
        <v>0.91</v>
      </c>
      <c r="E8" s="30" t="s">
        <v>31</v>
      </c>
      <c r="F8" s="24">
        <f>$D8/F$6</f>
        <v>1</v>
      </c>
      <c r="G8" s="24">
        <f t="shared" ref="G8:Q19" si="0">$D8/G$6</f>
        <v>1.0705882352941176</v>
      </c>
      <c r="H8" s="24">
        <f t="shared" si="0"/>
        <v>1.4444444444444444</v>
      </c>
      <c r="I8" s="24">
        <f t="shared" si="0"/>
        <v>1.0111111111111111</v>
      </c>
      <c r="J8" s="24">
        <f t="shared" si="0"/>
        <v>1.1097560975609757</v>
      </c>
      <c r="K8" s="24">
        <f t="shared" si="0"/>
        <v>1.0340909090909092</v>
      </c>
      <c r="L8" s="24">
        <f t="shared" si="0"/>
        <v>1.1666666666666667</v>
      </c>
      <c r="M8" s="24">
        <f t="shared" si="0"/>
        <v>0.96808510638297884</v>
      </c>
      <c r="N8" s="24">
        <f t="shared" si="0"/>
        <v>1.058139534883721</v>
      </c>
      <c r="O8" s="24">
        <f t="shared" si="0"/>
        <v>0.98913043478260865</v>
      </c>
      <c r="P8" s="24">
        <f t="shared" si="0"/>
        <v>1.0340909090909092</v>
      </c>
      <c r="Q8" s="24">
        <f t="shared" si="0"/>
        <v>1.1518987341772151</v>
      </c>
      <c r="T8" s="30" t="s">
        <v>31</v>
      </c>
      <c r="U8" s="24">
        <f>F8/F$21</f>
        <v>8.9566929133858275E-2</v>
      </c>
      <c r="V8" s="24">
        <f t="shared" ref="V8:AF19" si="1">G8/G$21</f>
        <v>8.9566929133858261E-2</v>
      </c>
      <c r="W8" s="24">
        <f t="shared" si="1"/>
        <v>8.9566929133858275E-2</v>
      </c>
      <c r="X8" s="24">
        <f t="shared" si="1"/>
        <v>8.9566929133858261E-2</v>
      </c>
      <c r="Y8" s="24">
        <f t="shared" si="1"/>
        <v>8.9566929133858261E-2</v>
      </c>
      <c r="Z8" s="24">
        <f t="shared" si="1"/>
        <v>8.9566929133858275E-2</v>
      </c>
      <c r="AA8" s="24">
        <f t="shared" si="1"/>
        <v>8.9566929133858303E-2</v>
      </c>
      <c r="AB8" s="24">
        <f t="shared" si="1"/>
        <v>8.9566929133858275E-2</v>
      </c>
      <c r="AC8" s="24">
        <f t="shared" si="1"/>
        <v>8.9566929133858261E-2</v>
      </c>
      <c r="AD8" s="24">
        <f t="shared" si="1"/>
        <v>8.9566929133858261E-2</v>
      </c>
      <c r="AE8" s="24">
        <f t="shared" si="1"/>
        <v>8.9566929133858275E-2</v>
      </c>
      <c r="AF8" s="24">
        <f t="shared" si="1"/>
        <v>8.9566929133858261E-2</v>
      </c>
    </row>
    <row r="9" spans="1:32" x14ac:dyDescent="0.2">
      <c r="A9" s="31" t="s">
        <v>46</v>
      </c>
      <c r="B9" s="24">
        <f t="shared" ref="B9:B19" si="2">AVERAGE(U9:AF9)</f>
        <v>8.3661417322834622E-2</v>
      </c>
      <c r="D9" s="12">
        <v>0.85</v>
      </c>
      <c r="E9" s="31" t="s">
        <v>46</v>
      </c>
      <c r="F9" s="24">
        <f t="shared" ref="F9:F19" si="3">$D9/F$6</f>
        <v>0.93406593406593397</v>
      </c>
      <c r="G9" s="24">
        <f t="shared" si="0"/>
        <v>1</v>
      </c>
      <c r="H9" s="24">
        <f t="shared" si="0"/>
        <v>1.3492063492063491</v>
      </c>
      <c r="I9" s="24">
        <f t="shared" si="0"/>
        <v>0.94444444444444442</v>
      </c>
      <c r="J9" s="24">
        <f t="shared" si="0"/>
        <v>1.0365853658536586</v>
      </c>
      <c r="K9" s="24">
        <f t="shared" si="0"/>
        <v>0.96590909090909083</v>
      </c>
      <c r="L9" s="24">
        <f t="shared" si="0"/>
        <v>1.0897435897435896</v>
      </c>
      <c r="M9" s="24">
        <f t="shared" si="0"/>
        <v>0.9042553191489362</v>
      </c>
      <c r="N9" s="24">
        <f t="shared" si="0"/>
        <v>0.98837209302325579</v>
      </c>
      <c r="O9" s="24">
        <f t="shared" si="0"/>
        <v>0.92391304347826075</v>
      </c>
      <c r="P9" s="24">
        <f t="shared" si="0"/>
        <v>0.96590909090909083</v>
      </c>
      <c r="Q9" s="24">
        <f t="shared" si="0"/>
        <v>1.0759493670886076</v>
      </c>
      <c r="T9" s="31" t="s">
        <v>46</v>
      </c>
      <c r="U9" s="24">
        <f t="shared" ref="U9:U19" si="4">F9/F$21</f>
        <v>8.3661417322834636E-2</v>
      </c>
      <c r="V9" s="24">
        <f t="shared" si="1"/>
        <v>8.366141732283465E-2</v>
      </c>
      <c r="W9" s="24">
        <f t="shared" si="1"/>
        <v>8.3661417322834636E-2</v>
      </c>
      <c r="X9" s="24">
        <f t="shared" si="1"/>
        <v>8.3661417322834636E-2</v>
      </c>
      <c r="Y9" s="24">
        <f t="shared" si="1"/>
        <v>8.3661417322834636E-2</v>
      </c>
      <c r="Z9" s="24">
        <f t="shared" si="1"/>
        <v>8.3661417322834636E-2</v>
      </c>
      <c r="AA9" s="24">
        <f t="shared" si="1"/>
        <v>8.3661417322834664E-2</v>
      </c>
      <c r="AB9" s="24">
        <f t="shared" si="1"/>
        <v>8.3661417322834636E-2</v>
      </c>
      <c r="AC9" s="24">
        <f t="shared" si="1"/>
        <v>8.3661417322834636E-2</v>
      </c>
      <c r="AD9" s="24">
        <f t="shared" si="1"/>
        <v>8.3661417322834622E-2</v>
      </c>
      <c r="AE9" s="24">
        <f t="shared" si="1"/>
        <v>8.3661417322834636E-2</v>
      </c>
      <c r="AF9" s="24">
        <f t="shared" si="1"/>
        <v>8.366141732283465E-2</v>
      </c>
    </row>
    <row r="10" spans="1:32" x14ac:dyDescent="0.2">
      <c r="A10" s="30" t="s">
        <v>47</v>
      </c>
      <c r="B10" s="24">
        <f t="shared" si="2"/>
        <v>6.2007874015748032E-2</v>
      </c>
      <c r="D10" s="12">
        <v>0.63</v>
      </c>
      <c r="E10" s="30" t="s">
        <v>47</v>
      </c>
      <c r="F10" s="24">
        <f t="shared" si="3"/>
        <v>0.69230769230769229</v>
      </c>
      <c r="G10" s="24">
        <f t="shared" si="0"/>
        <v>0.74117647058823533</v>
      </c>
      <c r="H10" s="24">
        <f t="shared" si="0"/>
        <v>1</v>
      </c>
      <c r="I10" s="24">
        <f t="shared" si="0"/>
        <v>0.7</v>
      </c>
      <c r="J10" s="24">
        <f t="shared" si="0"/>
        <v>0.76829268292682928</v>
      </c>
      <c r="K10" s="24">
        <f t="shared" si="0"/>
        <v>0.71590909090909094</v>
      </c>
      <c r="L10" s="24">
        <f t="shared" si="0"/>
        <v>0.80769230769230771</v>
      </c>
      <c r="M10" s="24">
        <f t="shared" si="0"/>
        <v>0.67021276595744683</v>
      </c>
      <c r="N10" s="24">
        <f t="shared" si="0"/>
        <v>0.73255813953488369</v>
      </c>
      <c r="O10" s="24">
        <f t="shared" si="0"/>
        <v>0.68478260869565211</v>
      </c>
      <c r="P10" s="24">
        <f t="shared" si="0"/>
        <v>0.71590909090909094</v>
      </c>
      <c r="Q10" s="24">
        <f t="shared" si="0"/>
        <v>0.79746835443037967</v>
      </c>
      <c r="T10" s="30" t="s">
        <v>47</v>
      </c>
      <c r="U10" s="24">
        <f t="shared" si="4"/>
        <v>6.2007874015748032E-2</v>
      </c>
      <c r="V10" s="24">
        <f t="shared" si="1"/>
        <v>6.2007874015748032E-2</v>
      </c>
      <c r="W10" s="24">
        <f t="shared" si="1"/>
        <v>6.2007874015748032E-2</v>
      </c>
      <c r="X10" s="24">
        <f t="shared" si="1"/>
        <v>6.2007874015748025E-2</v>
      </c>
      <c r="Y10" s="24">
        <f t="shared" si="1"/>
        <v>6.2007874015748025E-2</v>
      </c>
      <c r="Z10" s="24">
        <f t="shared" si="1"/>
        <v>6.2007874015748039E-2</v>
      </c>
      <c r="AA10" s="24">
        <f t="shared" si="1"/>
        <v>6.2007874015748053E-2</v>
      </c>
      <c r="AB10" s="24">
        <f t="shared" si="1"/>
        <v>6.2007874015748025E-2</v>
      </c>
      <c r="AC10" s="24">
        <f t="shared" si="1"/>
        <v>6.2007874015748018E-2</v>
      </c>
      <c r="AD10" s="24">
        <f t="shared" si="1"/>
        <v>6.2007874015748018E-2</v>
      </c>
      <c r="AE10" s="24">
        <f t="shared" si="1"/>
        <v>6.2007874015748039E-2</v>
      </c>
      <c r="AF10" s="24">
        <f t="shared" si="1"/>
        <v>6.2007874015748025E-2</v>
      </c>
    </row>
    <row r="11" spans="1:32" x14ac:dyDescent="0.2">
      <c r="A11" s="31" t="s">
        <v>41</v>
      </c>
      <c r="B11" s="24">
        <f t="shared" si="2"/>
        <v>8.8582677165354326E-2</v>
      </c>
      <c r="D11" s="12">
        <v>0.9</v>
      </c>
      <c r="E11" s="31" t="s">
        <v>41</v>
      </c>
      <c r="F11" s="24">
        <f t="shared" si="3"/>
        <v>0.98901098901098905</v>
      </c>
      <c r="G11" s="24">
        <f t="shared" si="0"/>
        <v>1.0588235294117647</v>
      </c>
      <c r="H11" s="24">
        <f t="shared" si="0"/>
        <v>1.4285714285714286</v>
      </c>
      <c r="I11" s="24">
        <f t="shared" si="0"/>
        <v>1</v>
      </c>
      <c r="J11" s="24">
        <f t="shared" si="0"/>
        <v>1.0975609756097562</v>
      </c>
      <c r="K11" s="24">
        <f t="shared" si="0"/>
        <v>1.0227272727272727</v>
      </c>
      <c r="L11" s="24">
        <f t="shared" si="0"/>
        <v>1.1538461538461537</v>
      </c>
      <c r="M11" s="24">
        <f t="shared" si="0"/>
        <v>0.95744680851063835</v>
      </c>
      <c r="N11" s="24">
        <f t="shared" si="0"/>
        <v>1.0465116279069768</v>
      </c>
      <c r="O11" s="24">
        <f t="shared" si="0"/>
        <v>0.97826086956521741</v>
      </c>
      <c r="P11" s="24">
        <f t="shared" si="0"/>
        <v>1.0227272727272727</v>
      </c>
      <c r="Q11" s="24">
        <f t="shared" si="0"/>
        <v>1.139240506329114</v>
      </c>
      <c r="T11" s="31" t="s">
        <v>41</v>
      </c>
      <c r="U11" s="24">
        <f t="shared" si="4"/>
        <v>8.858267716535434E-2</v>
      </c>
      <c r="V11" s="24">
        <f t="shared" si="1"/>
        <v>8.8582677165354326E-2</v>
      </c>
      <c r="W11" s="24">
        <f t="shared" si="1"/>
        <v>8.858267716535434E-2</v>
      </c>
      <c r="X11" s="24">
        <f t="shared" si="1"/>
        <v>8.8582677165354326E-2</v>
      </c>
      <c r="Y11" s="24">
        <f t="shared" si="1"/>
        <v>8.8582677165354326E-2</v>
      </c>
      <c r="Z11" s="24">
        <f t="shared" si="1"/>
        <v>8.8582677165354326E-2</v>
      </c>
      <c r="AA11" s="24">
        <f t="shared" si="1"/>
        <v>8.8582677165354354E-2</v>
      </c>
      <c r="AB11" s="24">
        <f t="shared" si="1"/>
        <v>8.8582677165354326E-2</v>
      </c>
      <c r="AC11" s="24">
        <f t="shared" si="1"/>
        <v>8.8582677165354326E-2</v>
      </c>
      <c r="AD11" s="24">
        <f t="shared" si="1"/>
        <v>8.8582677165354326E-2</v>
      </c>
      <c r="AE11" s="24">
        <f t="shared" si="1"/>
        <v>8.8582677165354326E-2</v>
      </c>
      <c r="AF11" s="24">
        <f t="shared" si="1"/>
        <v>8.858267716535434E-2</v>
      </c>
    </row>
    <row r="12" spans="1:32" x14ac:dyDescent="0.2">
      <c r="A12" s="30" t="s">
        <v>38</v>
      </c>
      <c r="B12" s="24">
        <f t="shared" si="2"/>
        <v>8.0708661417322816E-2</v>
      </c>
      <c r="D12" s="12">
        <v>0.82</v>
      </c>
      <c r="E12" s="30" t="s">
        <v>38</v>
      </c>
      <c r="F12" s="24">
        <f t="shared" si="3"/>
        <v>0.90109890109890101</v>
      </c>
      <c r="G12" s="24">
        <f t="shared" si="0"/>
        <v>0.96470588235294119</v>
      </c>
      <c r="H12" s="24">
        <f t="shared" si="0"/>
        <v>1.3015873015873014</v>
      </c>
      <c r="I12" s="24">
        <f t="shared" si="0"/>
        <v>0.91111111111111098</v>
      </c>
      <c r="J12" s="24">
        <f t="shared" si="0"/>
        <v>1</v>
      </c>
      <c r="K12" s="24">
        <f t="shared" si="0"/>
        <v>0.93181818181818177</v>
      </c>
      <c r="L12" s="24">
        <f t="shared" si="0"/>
        <v>1.0512820512820511</v>
      </c>
      <c r="M12" s="24">
        <f t="shared" si="0"/>
        <v>0.87234042553191493</v>
      </c>
      <c r="N12" s="24">
        <f t="shared" si="0"/>
        <v>0.95348837209302317</v>
      </c>
      <c r="O12" s="24">
        <f t="shared" si="0"/>
        <v>0.89130434782608692</v>
      </c>
      <c r="P12" s="24">
        <f t="shared" si="0"/>
        <v>0.93181818181818177</v>
      </c>
      <c r="Q12" s="24">
        <f t="shared" si="0"/>
        <v>1.0379746835443038</v>
      </c>
      <c r="T12" s="30" t="s">
        <v>38</v>
      </c>
      <c r="U12" s="24">
        <f t="shared" si="4"/>
        <v>8.070866141732283E-2</v>
      </c>
      <c r="V12" s="24">
        <f t="shared" si="1"/>
        <v>8.070866141732283E-2</v>
      </c>
      <c r="W12" s="24">
        <f t="shared" si="1"/>
        <v>8.070866141732283E-2</v>
      </c>
      <c r="X12" s="24">
        <f t="shared" si="1"/>
        <v>8.0708661417322816E-2</v>
      </c>
      <c r="Y12" s="24">
        <f t="shared" si="1"/>
        <v>8.0708661417322816E-2</v>
      </c>
      <c r="Z12" s="24">
        <f t="shared" si="1"/>
        <v>8.070866141732283E-2</v>
      </c>
      <c r="AA12" s="24">
        <f t="shared" si="1"/>
        <v>8.0708661417322844E-2</v>
      </c>
      <c r="AB12" s="24">
        <f t="shared" si="1"/>
        <v>8.070866141732283E-2</v>
      </c>
      <c r="AC12" s="24">
        <f t="shared" si="1"/>
        <v>8.0708661417322816E-2</v>
      </c>
      <c r="AD12" s="24">
        <f t="shared" si="1"/>
        <v>8.070866141732283E-2</v>
      </c>
      <c r="AE12" s="24">
        <f t="shared" si="1"/>
        <v>8.070866141732283E-2</v>
      </c>
      <c r="AF12" s="24">
        <f t="shared" si="1"/>
        <v>8.0708661417322844E-2</v>
      </c>
    </row>
    <row r="13" spans="1:32" x14ac:dyDescent="0.2">
      <c r="A13" s="31" t="s">
        <v>32</v>
      </c>
      <c r="B13" s="24">
        <f t="shared" si="2"/>
        <v>8.6614173228346455E-2</v>
      </c>
      <c r="D13" s="12">
        <v>0.88</v>
      </c>
      <c r="E13" s="31" t="s">
        <v>32</v>
      </c>
      <c r="F13" s="24">
        <f t="shared" si="3"/>
        <v>0.96703296703296704</v>
      </c>
      <c r="G13" s="24">
        <f t="shared" si="0"/>
        <v>1.0352941176470589</v>
      </c>
      <c r="H13" s="24">
        <f t="shared" si="0"/>
        <v>1.3968253968253967</v>
      </c>
      <c r="I13" s="24">
        <f t="shared" si="0"/>
        <v>0.97777777777777775</v>
      </c>
      <c r="J13" s="24">
        <f t="shared" si="0"/>
        <v>1.0731707317073171</v>
      </c>
      <c r="K13" s="24">
        <f t="shared" si="0"/>
        <v>1</v>
      </c>
      <c r="L13" s="24">
        <f t="shared" si="0"/>
        <v>1.1282051282051282</v>
      </c>
      <c r="M13" s="24">
        <f t="shared" si="0"/>
        <v>0.93617021276595747</v>
      </c>
      <c r="N13" s="24">
        <f t="shared" si="0"/>
        <v>1.0232558139534884</v>
      </c>
      <c r="O13" s="24">
        <f t="shared" si="0"/>
        <v>0.9565217391304347</v>
      </c>
      <c r="P13" s="24">
        <f t="shared" si="0"/>
        <v>1</v>
      </c>
      <c r="Q13" s="24">
        <f t="shared" si="0"/>
        <v>1.1139240506329113</v>
      </c>
      <c r="T13" s="31" t="s">
        <v>32</v>
      </c>
      <c r="U13" s="24">
        <f t="shared" si="4"/>
        <v>8.6614173228346455E-2</v>
      </c>
      <c r="V13" s="24">
        <f t="shared" si="1"/>
        <v>8.6614173228346469E-2</v>
      </c>
      <c r="W13" s="24">
        <f t="shared" si="1"/>
        <v>8.6614173228346455E-2</v>
      </c>
      <c r="X13" s="24">
        <f t="shared" si="1"/>
        <v>8.6614173228346442E-2</v>
      </c>
      <c r="Y13" s="24">
        <f t="shared" si="1"/>
        <v>8.6614173228346442E-2</v>
      </c>
      <c r="Z13" s="24">
        <f t="shared" si="1"/>
        <v>8.6614173228346455E-2</v>
      </c>
      <c r="AA13" s="24">
        <f t="shared" si="1"/>
        <v>8.6614173228346483E-2</v>
      </c>
      <c r="AB13" s="24">
        <f t="shared" si="1"/>
        <v>8.6614173228346455E-2</v>
      </c>
      <c r="AC13" s="24">
        <f t="shared" si="1"/>
        <v>8.6614173228346455E-2</v>
      </c>
      <c r="AD13" s="24">
        <f t="shared" si="1"/>
        <v>8.6614173228346442E-2</v>
      </c>
      <c r="AE13" s="24">
        <f t="shared" si="1"/>
        <v>8.6614173228346455E-2</v>
      </c>
      <c r="AF13" s="24">
        <f t="shared" si="1"/>
        <v>8.6614173228346455E-2</v>
      </c>
    </row>
    <row r="14" spans="1:32" x14ac:dyDescent="0.2">
      <c r="A14" s="30" t="s">
        <v>37</v>
      </c>
      <c r="B14" s="24">
        <f t="shared" si="2"/>
        <v>7.6771653543307075E-2</v>
      </c>
      <c r="D14" s="12">
        <v>0.78</v>
      </c>
      <c r="E14" s="30" t="s">
        <v>37</v>
      </c>
      <c r="F14" s="24">
        <f t="shared" si="3"/>
        <v>0.8571428571428571</v>
      </c>
      <c r="G14" s="24">
        <f t="shared" si="0"/>
        <v>0.91764705882352948</v>
      </c>
      <c r="H14" s="24">
        <f t="shared" si="0"/>
        <v>1.2380952380952381</v>
      </c>
      <c r="I14" s="24">
        <f t="shared" si="0"/>
        <v>0.8666666666666667</v>
      </c>
      <c r="J14" s="24">
        <f t="shared" si="0"/>
        <v>0.95121951219512202</v>
      </c>
      <c r="K14" s="24">
        <f t="shared" si="0"/>
        <v>0.88636363636363635</v>
      </c>
      <c r="L14" s="24">
        <f t="shared" si="0"/>
        <v>1</v>
      </c>
      <c r="M14" s="24">
        <f t="shared" si="0"/>
        <v>0.82978723404255328</v>
      </c>
      <c r="N14" s="24">
        <f t="shared" si="0"/>
        <v>0.90697674418604657</v>
      </c>
      <c r="O14" s="24">
        <f t="shared" si="0"/>
        <v>0.84782608695652173</v>
      </c>
      <c r="P14" s="24">
        <f t="shared" si="0"/>
        <v>0.88636363636363635</v>
      </c>
      <c r="Q14" s="24">
        <f t="shared" si="0"/>
        <v>0.98734177215189878</v>
      </c>
      <c r="T14" s="30" t="s">
        <v>37</v>
      </c>
      <c r="U14" s="24">
        <f t="shared" si="4"/>
        <v>7.6771653543307089E-2</v>
      </c>
      <c r="V14" s="24">
        <f t="shared" si="1"/>
        <v>7.6771653543307089E-2</v>
      </c>
      <c r="W14" s="24">
        <f t="shared" si="1"/>
        <v>7.6771653543307089E-2</v>
      </c>
      <c r="X14" s="24">
        <f t="shared" si="1"/>
        <v>7.6771653543307089E-2</v>
      </c>
      <c r="Y14" s="24">
        <f t="shared" si="1"/>
        <v>7.6771653543307075E-2</v>
      </c>
      <c r="Z14" s="24">
        <f t="shared" si="1"/>
        <v>7.6771653543307089E-2</v>
      </c>
      <c r="AA14" s="24">
        <f t="shared" si="1"/>
        <v>7.6771653543307103E-2</v>
      </c>
      <c r="AB14" s="24">
        <f t="shared" si="1"/>
        <v>7.6771653543307089E-2</v>
      </c>
      <c r="AC14" s="24">
        <f t="shared" si="1"/>
        <v>7.6771653543307075E-2</v>
      </c>
      <c r="AD14" s="24">
        <f t="shared" si="1"/>
        <v>7.6771653543307075E-2</v>
      </c>
      <c r="AE14" s="24">
        <f t="shared" si="1"/>
        <v>7.6771653543307089E-2</v>
      </c>
      <c r="AF14" s="24">
        <f t="shared" si="1"/>
        <v>7.6771653543307089E-2</v>
      </c>
    </row>
    <row r="15" spans="1:32" x14ac:dyDescent="0.2">
      <c r="A15" s="31" t="s">
        <v>33</v>
      </c>
      <c r="B15" s="24">
        <f t="shared" si="2"/>
        <v>9.2519685039370067E-2</v>
      </c>
      <c r="D15" s="12">
        <v>0.94</v>
      </c>
      <c r="E15" s="31" t="s">
        <v>33</v>
      </c>
      <c r="F15" s="24">
        <f t="shared" si="3"/>
        <v>1.0329670329670328</v>
      </c>
      <c r="G15" s="24">
        <f t="shared" si="0"/>
        <v>1.1058823529411765</v>
      </c>
      <c r="H15" s="24">
        <f t="shared" si="0"/>
        <v>1.4920634920634919</v>
      </c>
      <c r="I15" s="24">
        <f t="shared" si="0"/>
        <v>1.0444444444444443</v>
      </c>
      <c r="J15" s="24">
        <f t="shared" si="0"/>
        <v>1.1463414634146341</v>
      </c>
      <c r="K15" s="24">
        <f t="shared" si="0"/>
        <v>1.0681818181818181</v>
      </c>
      <c r="L15" s="24">
        <f t="shared" si="0"/>
        <v>1.2051282051282051</v>
      </c>
      <c r="M15" s="24">
        <f t="shared" si="0"/>
        <v>1</v>
      </c>
      <c r="N15" s="24">
        <f t="shared" si="0"/>
        <v>1.0930232558139534</v>
      </c>
      <c r="O15" s="24">
        <f t="shared" si="0"/>
        <v>1.0217391304347825</v>
      </c>
      <c r="P15" s="24">
        <f t="shared" si="0"/>
        <v>1.0681818181818181</v>
      </c>
      <c r="Q15" s="24">
        <f t="shared" si="0"/>
        <v>1.1898734177215189</v>
      </c>
      <c r="T15" s="31" t="s">
        <v>33</v>
      </c>
      <c r="U15" s="24">
        <f t="shared" si="4"/>
        <v>9.2519685039370067E-2</v>
      </c>
      <c r="V15" s="24">
        <f t="shared" si="1"/>
        <v>9.2519685039370081E-2</v>
      </c>
      <c r="W15" s="24">
        <f t="shared" si="1"/>
        <v>9.2519685039370067E-2</v>
      </c>
      <c r="X15" s="24">
        <f t="shared" si="1"/>
        <v>9.2519685039370053E-2</v>
      </c>
      <c r="Y15" s="24">
        <f t="shared" si="1"/>
        <v>9.2519685039370053E-2</v>
      </c>
      <c r="Z15" s="24">
        <f t="shared" si="1"/>
        <v>9.2519685039370081E-2</v>
      </c>
      <c r="AA15" s="24">
        <f t="shared" si="1"/>
        <v>9.2519685039370095E-2</v>
      </c>
      <c r="AB15" s="24">
        <f t="shared" si="1"/>
        <v>9.2519685039370067E-2</v>
      </c>
      <c r="AC15" s="24">
        <f t="shared" si="1"/>
        <v>9.2519685039370067E-2</v>
      </c>
      <c r="AD15" s="24">
        <f t="shared" si="1"/>
        <v>9.2519685039370053E-2</v>
      </c>
      <c r="AE15" s="24">
        <f t="shared" si="1"/>
        <v>9.2519685039370081E-2</v>
      </c>
      <c r="AF15" s="24">
        <f t="shared" si="1"/>
        <v>9.2519685039370081E-2</v>
      </c>
    </row>
    <row r="16" spans="1:32" x14ac:dyDescent="0.2">
      <c r="A16" s="30" t="s">
        <v>34</v>
      </c>
      <c r="B16" s="24">
        <f t="shared" si="2"/>
        <v>8.4645669291338557E-2</v>
      </c>
      <c r="D16" s="12">
        <v>0.86</v>
      </c>
      <c r="E16" s="30" t="s">
        <v>34</v>
      </c>
      <c r="F16" s="24">
        <f t="shared" si="3"/>
        <v>0.94505494505494503</v>
      </c>
      <c r="G16" s="24">
        <f t="shared" si="0"/>
        <v>1.0117647058823529</v>
      </c>
      <c r="H16" s="24">
        <f t="shared" si="0"/>
        <v>1.3650793650793651</v>
      </c>
      <c r="I16" s="24">
        <f t="shared" si="0"/>
        <v>0.95555555555555549</v>
      </c>
      <c r="J16" s="24">
        <f t="shared" si="0"/>
        <v>1.0487804878048781</v>
      </c>
      <c r="K16" s="24">
        <f t="shared" si="0"/>
        <v>0.97727272727272729</v>
      </c>
      <c r="L16" s="24">
        <f t="shared" si="0"/>
        <v>1.1025641025641024</v>
      </c>
      <c r="M16" s="24">
        <f t="shared" si="0"/>
        <v>0.91489361702127658</v>
      </c>
      <c r="N16" s="24">
        <f t="shared" si="0"/>
        <v>1</v>
      </c>
      <c r="O16" s="24">
        <f t="shared" si="0"/>
        <v>0.93478260869565211</v>
      </c>
      <c r="P16" s="24">
        <f t="shared" si="0"/>
        <v>0.97727272727272729</v>
      </c>
      <c r="Q16" s="24">
        <f t="shared" si="0"/>
        <v>1.0886075949367089</v>
      </c>
      <c r="T16" s="30" t="s">
        <v>34</v>
      </c>
      <c r="U16" s="24">
        <f t="shared" si="4"/>
        <v>8.4645669291338585E-2</v>
      </c>
      <c r="V16" s="24">
        <f t="shared" si="1"/>
        <v>8.4645669291338571E-2</v>
      </c>
      <c r="W16" s="24">
        <f t="shared" si="1"/>
        <v>8.4645669291338585E-2</v>
      </c>
      <c r="X16" s="24">
        <f t="shared" si="1"/>
        <v>8.4645669291338571E-2</v>
      </c>
      <c r="Y16" s="24">
        <f t="shared" si="1"/>
        <v>8.4645669291338571E-2</v>
      </c>
      <c r="Z16" s="24">
        <f t="shared" si="1"/>
        <v>8.4645669291338585E-2</v>
      </c>
      <c r="AA16" s="24">
        <f t="shared" si="1"/>
        <v>8.4645669291338599E-2</v>
      </c>
      <c r="AB16" s="24">
        <f t="shared" si="1"/>
        <v>8.4645669291338571E-2</v>
      </c>
      <c r="AC16" s="24">
        <f t="shared" si="1"/>
        <v>8.4645669291338571E-2</v>
      </c>
      <c r="AD16" s="24">
        <f t="shared" si="1"/>
        <v>8.4645669291338571E-2</v>
      </c>
      <c r="AE16" s="24">
        <f t="shared" si="1"/>
        <v>8.4645669291338585E-2</v>
      </c>
      <c r="AF16" s="24">
        <f t="shared" si="1"/>
        <v>8.4645669291338585E-2</v>
      </c>
    </row>
    <row r="17" spans="1:32" x14ac:dyDescent="0.2">
      <c r="A17" s="31" t="s">
        <v>35</v>
      </c>
      <c r="B17" s="24">
        <f t="shared" si="2"/>
        <v>9.055118110236221E-2</v>
      </c>
      <c r="D17" s="12">
        <v>0.92</v>
      </c>
      <c r="E17" s="31" t="s">
        <v>35</v>
      </c>
      <c r="F17" s="24">
        <f t="shared" si="3"/>
        <v>1.0109890109890109</v>
      </c>
      <c r="G17" s="24">
        <f t="shared" si="0"/>
        <v>1.0823529411764707</v>
      </c>
      <c r="H17" s="24">
        <f t="shared" si="0"/>
        <v>1.4603174603174605</v>
      </c>
      <c r="I17" s="24">
        <f t="shared" si="0"/>
        <v>1.0222222222222221</v>
      </c>
      <c r="J17" s="24">
        <f t="shared" si="0"/>
        <v>1.1219512195121952</v>
      </c>
      <c r="K17" s="24">
        <f t="shared" si="0"/>
        <v>1.0454545454545454</v>
      </c>
      <c r="L17" s="24">
        <f t="shared" si="0"/>
        <v>1.1794871794871795</v>
      </c>
      <c r="M17" s="24">
        <f t="shared" si="0"/>
        <v>0.97872340425531923</v>
      </c>
      <c r="N17" s="24">
        <f t="shared" si="0"/>
        <v>1.0697674418604652</v>
      </c>
      <c r="O17" s="24">
        <f t="shared" si="0"/>
        <v>1</v>
      </c>
      <c r="P17" s="24">
        <f t="shared" si="0"/>
        <v>1.0454545454545454</v>
      </c>
      <c r="Q17" s="24">
        <f t="shared" si="0"/>
        <v>1.1645569620253164</v>
      </c>
      <c r="T17" s="31" t="s">
        <v>35</v>
      </c>
      <c r="U17" s="24">
        <f t="shared" si="4"/>
        <v>9.055118110236221E-2</v>
      </c>
      <c r="V17" s="24">
        <f t="shared" si="1"/>
        <v>9.055118110236221E-2</v>
      </c>
      <c r="W17" s="24">
        <f t="shared" si="1"/>
        <v>9.055118110236221E-2</v>
      </c>
      <c r="X17" s="24">
        <f t="shared" si="1"/>
        <v>9.0551181102362197E-2</v>
      </c>
      <c r="Y17" s="24">
        <f t="shared" si="1"/>
        <v>9.0551181102362197E-2</v>
      </c>
      <c r="Z17" s="24">
        <f t="shared" si="1"/>
        <v>9.055118110236221E-2</v>
      </c>
      <c r="AA17" s="24">
        <f t="shared" si="1"/>
        <v>9.0551181102362238E-2</v>
      </c>
      <c r="AB17" s="24">
        <f t="shared" si="1"/>
        <v>9.055118110236221E-2</v>
      </c>
      <c r="AC17" s="24">
        <f t="shared" si="1"/>
        <v>9.055118110236221E-2</v>
      </c>
      <c r="AD17" s="24">
        <f t="shared" si="1"/>
        <v>9.0551181102362197E-2</v>
      </c>
      <c r="AE17" s="24">
        <f t="shared" si="1"/>
        <v>9.055118110236221E-2</v>
      </c>
      <c r="AF17" s="24">
        <f t="shared" si="1"/>
        <v>9.055118110236221E-2</v>
      </c>
    </row>
    <row r="18" spans="1:32" x14ac:dyDescent="0.2">
      <c r="A18" s="30" t="s">
        <v>45</v>
      </c>
      <c r="B18" s="24">
        <f t="shared" si="2"/>
        <v>8.6614173228346455E-2</v>
      </c>
      <c r="D18" s="12">
        <v>0.88</v>
      </c>
      <c r="E18" s="30" t="s">
        <v>45</v>
      </c>
      <c r="F18" s="24">
        <f t="shared" si="3"/>
        <v>0.96703296703296704</v>
      </c>
      <c r="G18" s="24">
        <f t="shared" si="0"/>
        <v>1.0352941176470589</v>
      </c>
      <c r="H18" s="24">
        <f t="shared" si="0"/>
        <v>1.3968253968253967</v>
      </c>
      <c r="I18" s="24">
        <f t="shared" si="0"/>
        <v>0.97777777777777775</v>
      </c>
      <c r="J18" s="24">
        <f t="shared" si="0"/>
        <v>1.0731707317073171</v>
      </c>
      <c r="K18" s="24">
        <f t="shared" si="0"/>
        <v>1</v>
      </c>
      <c r="L18" s="24">
        <f t="shared" si="0"/>
        <v>1.1282051282051282</v>
      </c>
      <c r="M18" s="24">
        <f t="shared" si="0"/>
        <v>0.93617021276595747</v>
      </c>
      <c r="N18" s="24">
        <f t="shared" si="0"/>
        <v>1.0232558139534884</v>
      </c>
      <c r="O18" s="24">
        <f t="shared" si="0"/>
        <v>0.9565217391304347</v>
      </c>
      <c r="P18" s="24">
        <f t="shared" si="0"/>
        <v>1</v>
      </c>
      <c r="Q18" s="24">
        <f t="shared" si="0"/>
        <v>1.1139240506329113</v>
      </c>
      <c r="T18" s="30" t="s">
        <v>45</v>
      </c>
      <c r="U18" s="24">
        <f t="shared" si="4"/>
        <v>8.6614173228346455E-2</v>
      </c>
      <c r="V18" s="24">
        <f t="shared" si="1"/>
        <v>8.6614173228346469E-2</v>
      </c>
      <c r="W18" s="24">
        <f t="shared" si="1"/>
        <v>8.6614173228346455E-2</v>
      </c>
      <c r="X18" s="24">
        <f t="shared" si="1"/>
        <v>8.6614173228346442E-2</v>
      </c>
      <c r="Y18" s="24">
        <f t="shared" si="1"/>
        <v>8.6614173228346442E-2</v>
      </c>
      <c r="Z18" s="24">
        <f t="shared" si="1"/>
        <v>8.6614173228346455E-2</v>
      </c>
      <c r="AA18" s="24">
        <f t="shared" si="1"/>
        <v>8.6614173228346483E-2</v>
      </c>
      <c r="AB18" s="24">
        <f t="shared" si="1"/>
        <v>8.6614173228346455E-2</v>
      </c>
      <c r="AC18" s="24">
        <f t="shared" si="1"/>
        <v>8.6614173228346455E-2</v>
      </c>
      <c r="AD18" s="24">
        <f t="shared" si="1"/>
        <v>8.6614173228346442E-2</v>
      </c>
      <c r="AE18" s="24">
        <f t="shared" si="1"/>
        <v>8.6614173228346455E-2</v>
      </c>
      <c r="AF18" s="24">
        <f t="shared" si="1"/>
        <v>8.6614173228346455E-2</v>
      </c>
    </row>
    <row r="19" spans="1:32" ht="16" thickBot="1" x14ac:dyDescent="0.25">
      <c r="A19" s="31" t="s">
        <v>36</v>
      </c>
      <c r="B19" s="24">
        <f t="shared" si="2"/>
        <v>7.775590551181101E-2</v>
      </c>
      <c r="D19" s="19">
        <v>0.79</v>
      </c>
      <c r="E19" s="31" t="s">
        <v>36</v>
      </c>
      <c r="F19" s="24">
        <f t="shared" si="3"/>
        <v>0.86813186813186816</v>
      </c>
      <c r="G19" s="24">
        <f t="shared" si="0"/>
        <v>0.92941176470588238</v>
      </c>
      <c r="H19" s="24">
        <f t="shared" si="0"/>
        <v>1.253968253968254</v>
      </c>
      <c r="I19" s="24">
        <f t="shared" si="0"/>
        <v>0.87777777777777777</v>
      </c>
      <c r="J19" s="24">
        <f t="shared" si="0"/>
        <v>0.96341463414634154</v>
      </c>
      <c r="K19" s="24">
        <f t="shared" si="0"/>
        <v>0.89772727272727282</v>
      </c>
      <c r="L19" s="24">
        <f t="shared" si="0"/>
        <v>1.0128205128205128</v>
      </c>
      <c r="M19" s="24">
        <f t="shared" si="0"/>
        <v>0.84042553191489366</v>
      </c>
      <c r="N19" s="24">
        <f t="shared" si="0"/>
        <v>0.91860465116279078</v>
      </c>
      <c r="O19" s="24">
        <f t="shared" si="0"/>
        <v>0.85869565217391308</v>
      </c>
      <c r="P19" s="24">
        <f t="shared" si="0"/>
        <v>0.89772727272727282</v>
      </c>
      <c r="Q19" s="24">
        <f t="shared" si="0"/>
        <v>1</v>
      </c>
      <c r="T19" s="31" t="s">
        <v>36</v>
      </c>
      <c r="U19" s="24">
        <f t="shared" si="4"/>
        <v>7.7755905511811024E-2</v>
      </c>
      <c r="V19" s="24">
        <f t="shared" si="1"/>
        <v>7.7755905511811024E-2</v>
      </c>
      <c r="W19" s="24">
        <f t="shared" si="1"/>
        <v>7.7755905511811024E-2</v>
      </c>
      <c r="X19" s="24">
        <f t="shared" si="1"/>
        <v>7.7755905511811024E-2</v>
      </c>
      <c r="Y19" s="24">
        <f t="shared" si="1"/>
        <v>7.775590551181101E-2</v>
      </c>
      <c r="Z19" s="24">
        <f t="shared" si="1"/>
        <v>7.7755905511811038E-2</v>
      </c>
      <c r="AA19" s="24">
        <f t="shared" si="1"/>
        <v>7.7755905511811038E-2</v>
      </c>
      <c r="AB19" s="24">
        <f t="shared" si="1"/>
        <v>7.7755905511811024E-2</v>
      </c>
      <c r="AC19" s="24">
        <f t="shared" si="1"/>
        <v>7.7755905511811024E-2</v>
      </c>
      <c r="AD19" s="24">
        <f t="shared" si="1"/>
        <v>7.7755905511811024E-2</v>
      </c>
      <c r="AE19" s="24">
        <f t="shared" si="1"/>
        <v>7.7755905511811038E-2</v>
      </c>
      <c r="AF19" s="24">
        <f t="shared" si="1"/>
        <v>7.7755905511811024E-2</v>
      </c>
    </row>
    <row r="21" spans="1:32" x14ac:dyDescent="0.2">
      <c r="B21" s="81">
        <f>SUM(SOTD_Priorities)</f>
        <v>0.99999999999999978</v>
      </c>
      <c r="E21" s="32" t="s">
        <v>58</v>
      </c>
      <c r="F21" s="24">
        <f>SUM(F8:F19)</f>
        <v>11.164835164835164</v>
      </c>
      <c r="G21" s="24">
        <f t="shared" ref="G21:Q21" si="5">SUM(G8:G19)</f>
        <v>11.952941176470588</v>
      </c>
      <c r="H21" s="24">
        <f t="shared" si="5"/>
        <v>16.126984126984127</v>
      </c>
      <c r="I21" s="24">
        <f t="shared" si="5"/>
        <v>11.28888888888889</v>
      </c>
      <c r="J21" s="24">
        <f t="shared" si="5"/>
        <v>12.390243902439027</v>
      </c>
      <c r="K21" s="24">
        <f t="shared" si="5"/>
        <v>11.545454545454545</v>
      </c>
      <c r="L21" s="24">
        <f t="shared" si="5"/>
        <v>13.025641025641022</v>
      </c>
      <c r="M21" s="24">
        <f t="shared" si="5"/>
        <v>10.808510638297873</v>
      </c>
      <c r="N21" s="24">
        <f t="shared" si="5"/>
        <v>11.813953488372094</v>
      </c>
      <c r="O21" s="24">
        <f t="shared" si="5"/>
        <v>11.043478260869566</v>
      </c>
      <c r="P21" s="24">
        <f t="shared" si="5"/>
        <v>11.545454545454545</v>
      </c>
      <c r="Q21" s="24">
        <f t="shared" si="5"/>
        <v>12.860759493670885</v>
      </c>
    </row>
  </sheetData>
  <mergeCells count="3">
    <mergeCell ref="A5:B5"/>
    <mergeCell ref="E5:Q5"/>
    <mergeCell ref="T5:AF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94BAA-7D2A-7C48-8419-0542C8692DCA}">
  <sheetPr>
    <tabColor theme="9" tint="0.39997558519241921"/>
  </sheetPr>
  <dimension ref="A2:AF103"/>
  <sheetViews>
    <sheetView topLeftCell="I2" workbookViewId="0">
      <selection activeCell="O39" sqref="O39"/>
    </sheetView>
  </sheetViews>
  <sheetFormatPr baseColWidth="10" defaultRowHeight="15" x14ac:dyDescent="0.2"/>
  <cols>
    <col min="1" max="1" width="30.83203125" customWidth="1"/>
    <col min="2" max="2" width="13.33203125" customWidth="1"/>
    <col min="3" max="3" width="13" customWidth="1"/>
    <col min="5" max="5" width="17.5" customWidth="1"/>
    <col min="6" max="7" width="16.5" customWidth="1"/>
    <col min="8" max="8" width="14" customWidth="1"/>
    <col min="11" max="11" width="16.83203125" customWidth="1"/>
    <col min="12" max="12" width="14.5" customWidth="1"/>
    <col min="13" max="13" width="12" customWidth="1"/>
    <col min="14" max="14" width="18.83203125" customWidth="1"/>
  </cols>
  <sheetData>
    <row r="2" spans="1:32" x14ac:dyDescent="0.2">
      <c r="A2" s="40" t="s">
        <v>9</v>
      </c>
    </row>
    <row r="5" spans="1:32" x14ac:dyDescent="0.2">
      <c r="A5" s="116" t="s">
        <v>61</v>
      </c>
      <c r="B5" s="116"/>
      <c r="D5" s="65"/>
      <c r="E5" s="116" t="s">
        <v>59</v>
      </c>
      <c r="F5" s="116"/>
      <c r="G5" s="116"/>
      <c r="H5" s="116"/>
      <c r="I5" s="116"/>
      <c r="J5" s="116"/>
      <c r="K5" s="116"/>
      <c r="L5" s="116"/>
      <c r="M5" s="116"/>
      <c r="N5" s="116"/>
      <c r="O5" s="116"/>
      <c r="P5" s="116"/>
      <c r="Q5" s="116"/>
      <c r="T5" s="116" t="s">
        <v>60</v>
      </c>
      <c r="U5" s="116"/>
      <c r="V5" s="116"/>
      <c r="W5" s="116"/>
      <c r="X5" s="116"/>
      <c r="Y5" s="116"/>
      <c r="Z5" s="116"/>
      <c r="AA5" s="116"/>
      <c r="AB5" s="116"/>
      <c r="AC5" s="116"/>
      <c r="AD5" s="116"/>
      <c r="AE5" s="116"/>
      <c r="AF5" s="116"/>
    </row>
    <row r="6" spans="1:32" ht="16" thickBot="1" x14ac:dyDescent="0.25">
      <c r="F6" t="s">
        <v>16</v>
      </c>
      <c r="G6" t="s">
        <v>17</v>
      </c>
      <c r="H6" t="s">
        <v>17</v>
      </c>
      <c r="I6" t="s">
        <v>17</v>
      </c>
      <c r="J6" t="s">
        <v>16</v>
      </c>
      <c r="K6" t="s">
        <v>16</v>
      </c>
      <c r="L6" t="s">
        <v>16</v>
      </c>
      <c r="M6" t="s">
        <v>16</v>
      </c>
      <c r="N6" t="s">
        <v>17</v>
      </c>
      <c r="O6" t="s">
        <v>17</v>
      </c>
      <c r="P6" t="s">
        <v>16</v>
      </c>
      <c r="Q6" t="s">
        <v>17</v>
      </c>
    </row>
    <row r="7" spans="1:32" ht="26" x14ac:dyDescent="0.2">
      <c r="A7" s="8" t="s">
        <v>3</v>
      </c>
      <c r="B7" s="74" t="s">
        <v>81</v>
      </c>
      <c r="D7" s="9" t="s">
        <v>9</v>
      </c>
      <c r="E7" s="8" t="s">
        <v>3</v>
      </c>
      <c r="F7" s="26" t="s">
        <v>31</v>
      </c>
      <c r="G7" s="27" t="s">
        <v>46</v>
      </c>
      <c r="H7" s="28" t="s">
        <v>47</v>
      </c>
      <c r="I7" s="27" t="s">
        <v>41</v>
      </c>
      <c r="J7" s="28" t="s">
        <v>38</v>
      </c>
      <c r="K7" s="27" t="s">
        <v>32</v>
      </c>
      <c r="L7" s="28" t="s">
        <v>37</v>
      </c>
      <c r="M7" s="27" t="s">
        <v>33</v>
      </c>
      <c r="N7" s="28" t="s">
        <v>34</v>
      </c>
      <c r="O7" s="27" t="s">
        <v>35</v>
      </c>
      <c r="P7" s="28" t="s">
        <v>45</v>
      </c>
      <c r="Q7" s="29" t="s">
        <v>36</v>
      </c>
      <c r="T7" s="8" t="s">
        <v>3</v>
      </c>
      <c r="U7" s="26" t="s">
        <v>31</v>
      </c>
      <c r="V7" s="27" t="s">
        <v>46</v>
      </c>
      <c r="W7" s="28" t="s">
        <v>47</v>
      </c>
      <c r="X7" s="27" t="s">
        <v>41</v>
      </c>
      <c r="Y7" s="28" t="s">
        <v>38</v>
      </c>
      <c r="Z7" s="27" t="s">
        <v>32</v>
      </c>
      <c r="AA7" s="28" t="s">
        <v>37</v>
      </c>
      <c r="AB7" s="27" t="s">
        <v>33</v>
      </c>
      <c r="AC7" s="28" t="s">
        <v>34</v>
      </c>
      <c r="AD7" s="27" t="s">
        <v>35</v>
      </c>
      <c r="AE7" s="28" t="s">
        <v>45</v>
      </c>
      <c r="AF7" s="29" t="s">
        <v>36</v>
      </c>
    </row>
    <row r="8" spans="1:32" x14ac:dyDescent="0.2">
      <c r="A8" s="30" t="s">
        <v>31</v>
      </c>
      <c r="B8" s="24">
        <f>AVERAGE(U8:AF8)</f>
        <v>0.12499999999999999</v>
      </c>
      <c r="D8" s="12" t="s">
        <v>16</v>
      </c>
      <c r="E8" s="30" t="s">
        <v>31</v>
      </c>
      <c r="F8">
        <f>IF($D8=F$6,1,IF($D8="Y",1,0))</f>
        <v>1</v>
      </c>
      <c r="G8">
        <f t="shared" ref="G8:Q19" si="0">IF($D8=G$6,1,IF($D8="Y",1,0))</f>
        <v>1</v>
      </c>
      <c r="H8">
        <f t="shared" si="0"/>
        <v>1</v>
      </c>
      <c r="I8">
        <f t="shared" si="0"/>
        <v>1</v>
      </c>
      <c r="J8">
        <f t="shared" si="0"/>
        <v>1</v>
      </c>
      <c r="K8">
        <f t="shared" si="0"/>
        <v>1</v>
      </c>
      <c r="L8">
        <f t="shared" si="0"/>
        <v>1</v>
      </c>
      <c r="M8">
        <f t="shared" si="0"/>
        <v>1</v>
      </c>
      <c r="N8">
        <f t="shared" si="0"/>
        <v>1</v>
      </c>
      <c r="O8">
        <f t="shared" si="0"/>
        <v>1</v>
      </c>
      <c r="P8">
        <f t="shared" si="0"/>
        <v>1</v>
      </c>
      <c r="Q8">
        <f t="shared" si="0"/>
        <v>1</v>
      </c>
      <c r="T8" s="30" t="s">
        <v>31</v>
      </c>
      <c r="U8" s="25">
        <f>F8/F$21</f>
        <v>0.16666666666666666</v>
      </c>
      <c r="V8" s="25">
        <f t="shared" ref="V8:AF19" si="1">G8/G$21</f>
        <v>8.3333333333333329E-2</v>
      </c>
      <c r="W8" s="25">
        <f t="shared" si="1"/>
        <v>8.3333333333333329E-2</v>
      </c>
      <c r="X8" s="25">
        <f t="shared" si="1"/>
        <v>8.3333333333333329E-2</v>
      </c>
      <c r="Y8" s="25">
        <f t="shared" si="1"/>
        <v>0.16666666666666666</v>
      </c>
      <c r="Z8" s="25">
        <f t="shared" si="1"/>
        <v>0.16666666666666666</v>
      </c>
      <c r="AA8" s="25">
        <f t="shared" si="1"/>
        <v>0.16666666666666666</v>
      </c>
      <c r="AB8" s="25">
        <f t="shared" si="1"/>
        <v>0.16666666666666666</v>
      </c>
      <c r="AC8" s="25">
        <f t="shared" si="1"/>
        <v>8.3333333333333329E-2</v>
      </c>
      <c r="AD8" s="25">
        <f t="shared" si="1"/>
        <v>8.3333333333333329E-2</v>
      </c>
      <c r="AE8" s="25">
        <f t="shared" si="1"/>
        <v>0.16666666666666666</v>
      </c>
      <c r="AF8" s="25">
        <f t="shared" si="1"/>
        <v>8.3333333333333329E-2</v>
      </c>
    </row>
    <row r="9" spans="1:32" x14ac:dyDescent="0.2">
      <c r="A9" s="31" t="s">
        <v>46</v>
      </c>
      <c r="B9" s="24">
        <f t="shared" ref="B9:B19" si="2">AVERAGE(U9:AF9)</f>
        <v>4.1666666666666664E-2</v>
      </c>
      <c r="D9" s="12" t="s">
        <v>17</v>
      </c>
      <c r="E9" s="31" t="s">
        <v>46</v>
      </c>
      <c r="F9">
        <f t="shared" ref="F9:F19" si="3">IF($D9=F$6,1,IF($D9="Y",1,0))</f>
        <v>0</v>
      </c>
      <c r="G9">
        <f t="shared" si="0"/>
        <v>1</v>
      </c>
      <c r="H9">
        <f t="shared" si="0"/>
        <v>1</v>
      </c>
      <c r="I9">
        <f t="shared" si="0"/>
        <v>1</v>
      </c>
      <c r="J9">
        <f t="shared" si="0"/>
        <v>0</v>
      </c>
      <c r="K9">
        <f t="shared" si="0"/>
        <v>0</v>
      </c>
      <c r="L9">
        <f t="shared" si="0"/>
        <v>0</v>
      </c>
      <c r="M9">
        <f t="shared" si="0"/>
        <v>0</v>
      </c>
      <c r="N9">
        <f t="shared" si="0"/>
        <v>1</v>
      </c>
      <c r="O9">
        <f t="shared" si="0"/>
        <v>1</v>
      </c>
      <c r="P9">
        <f t="shared" si="0"/>
        <v>0</v>
      </c>
      <c r="Q9">
        <f t="shared" si="0"/>
        <v>1</v>
      </c>
      <c r="T9" s="31" t="s">
        <v>46</v>
      </c>
      <c r="U9" s="25">
        <f t="shared" ref="U9:U19" si="4">F9/F$21</f>
        <v>0</v>
      </c>
      <c r="V9" s="25">
        <f t="shared" si="1"/>
        <v>8.3333333333333329E-2</v>
      </c>
      <c r="W9" s="25">
        <f t="shared" si="1"/>
        <v>8.3333333333333329E-2</v>
      </c>
      <c r="X9" s="25">
        <f t="shared" si="1"/>
        <v>8.3333333333333329E-2</v>
      </c>
      <c r="Y9" s="25">
        <f t="shared" si="1"/>
        <v>0</v>
      </c>
      <c r="Z9" s="25">
        <f t="shared" si="1"/>
        <v>0</v>
      </c>
      <c r="AA9" s="25">
        <f t="shared" si="1"/>
        <v>0</v>
      </c>
      <c r="AB9" s="25">
        <f t="shared" si="1"/>
        <v>0</v>
      </c>
      <c r="AC9" s="25">
        <f t="shared" si="1"/>
        <v>8.3333333333333329E-2</v>
      </c>
      <c r="AD9" s="25">
        <f t="shared" si="1"/>
        <v>8.3333333333333329E-2</v>
      </c>
      <c r="AE9" s="25">
        <f t="shared" si="1"/>
        <v>0</v>
      </c>
      <c r="AF9" s="25">
        <f t="shared" si="1"/>
        <v>8.3333333333333329E-2</v>
      </c>
    </row>
    <row r="10" spans="1:32" x14ac:dyDescent="0.2">
      <c r="A10" s="30" t="s">
        <v>47</v>
      </c>
      <c r="B10" s="24">
        <f t="shared" si="2"/>
        <v>4.1666666666666664E-2</v>
      </c>
      <c r="D10" s="12" t="s">
        <v>17</v>
      </c>
      <c r="E10" s="30" t="s">
        <v>47</v>
      </c>
      <c r="F10">
        <f t="shared" si="3"/>
        <v>0</v>
      </c>
      <c r="G10">
        <f t="shared" si="0"/>
        <v>1</v>
      </c>
      <c r="H10">
        <f t="shared" si="0"/>
        <v>1</v>
      </c>
      <c r="I10">
        <f t="shared" si="0"/>
        <v>1</v>
      </c>
      <c r="J10">
        <f t="shared" si="0"/>
        <v>0</v>
      </c>
      <c r="K10">
        <f t="shared" si="0"/>
        <v>0</v>
      </c>
      <c r="L10">
        <f t="shared" si="0"/>
        <v>0</v>
      </c>
      <c r="M10">
        <f t="shared" si="0"/>
        <v>0</v>
      </c>
      <c r="N10">
        <f t="shared" si="0"/>
        <v>1</v>
      </c>
      <c r="O10">
        <f t="shared" si="0"/>
        <v>1</v>
      </c>
      <c r="P10">
        <f t="shared" si="0"/>
        <v>0</v>
      </c>
      <c r="Q10">
        <f t="shared" si="0"/>
        <v>1</v>
      </c>
      <c r="T10" s="30" t="s">
        <v>47</v>
      </c>
      <c r="U10" s="25">
        <f t="shared" si="4"/>
        <v>0</v>
      </c>
      <c r="V10" s="25">
        <f t="shared" si="1"/>
        <v>8.3333333333333329E-2</v>
      </c>
      <c r="W10" s="25">
        <f t="shared" si="1"/>
        <v>8.3333333333333329E-2</v>
      </c>
      <c r="X10" s="25">
        <f t="shared" si="1"/>
        <v>8.3333333333333329E-2</v>
      </c>
      <c r="Y10" s="25">
        <f t="shared" si="1"/>
        <v>0</v>
      </c>
      <c r="Z10" s="25">
        <f t="shared" si="1"/>
        <v>0</v>
      </c>
      <c r="AA10" s="25">
        <f t="shared" si="1"/>
        <v>0</v>
      </c>
      <c r="AB10" s="25">
        <f t="shared" si="1"/>
        <v>0</v>
      </c>
      <c r="AC10" s="25">
        <f t="shared" si="1"/>
        <v>8.3333333333333329E-2</v>
      </c>
      <c r="AD10" s="25">
        <f t="shared" si="1"/>
        <v>8.3333333333333329E-2</v>
      </c>
      <c r="AE10" s="25">
        <f t="shared" si="1"/>
        <v>0</v>
      </c>
      <c r="AF10" s="25">
        <f t="shared" si="1"/>
        <v>8.3333333333333329E-2</v>
      </c>
    </row>
    <row r="11" spans="1:32" x14ac:dyDescent="0.2">
      <c r="A11" s="31" t="s">
        <v>41</v>
      </c>
      <c r="B11" s="24">
        <f t="shared" si="2"/>
        <v>4.1666666666666664E-2</v>
      </c>
      <c r="D11" s="12" t="s">
        <v>17</v>
      </c>
      <c r="E11" s="31" t="s">
        <v>41</v>
      </c>
      <c r="F11">
        <f t="shared" si="3"/>
        <v>0</v>
      </c>
      <c r="G11">
        <f t="shared" si="0"/>
        <v>1</v>
      </c>
      <c r="H11">
        <f t="shared" si="0"/>
        <v>1</v>
      </c>
      <c r="I11">
        <f t="shared" si="0"/>
        <v>1</v>
      </c>
      <c r="J11">
        <f t="shared" si="0"/>
        <v>0</v>
      </c>
      <c r="K11">
        <f t="shared" si="0"/>
        <v>0</v>
      </c>
      <c r="L11">
        <f t="shared" si="0"/>
        <v>0</v>
      </c>
      <c r="M11">
        <f t="shared" si="0"/>
        <v>0</v>
      </c>
      <c r="N11">
        <f t="shared" si="0"/>
        <v>1</v>
      </c>
      <c r="O11">
        <f t="shared" si="0"/>
        <v>1</v>
      </c>
      <c r="P11">
        <f t="shared" si="0"/>
        <v>0</v>
      </c>
      <c r="Q11">
        <f t="shared" si="0"/>
        <v>1</v>
      </c>
      <c r="T11" s="31" t="s">
        <v>41</v>
      </c>
      <c r="U11" s="25">
        <f t="shared" si="4"/>
        <v>0</v>
      </c>
      <c r="V11" s="25">
        <f t="shared" si="1"/>
        <v>8.3333333333333329E-2</v>
      </c>
      <c r="W11" s="25">
        <f t="shared" si="1"/>
        <v>8.3333333333333329E-2</v>
      </c>
      <c r="X11" s="25">
        <f t="shared" si="1"/>
        <v>8.3333333333333329E-2</v>
      </c>
      <c r="Y11" s="25">
        <f t="shared" si="1"/>
        <v>0</v>
      </c>
      <c r="Z11" s="25">
        <f t="shared" si="1"/>
        <v>0</v>
      </c>
      <c r="AA11" s="25">
        <f t="shared" si="1"/>
        <v>0</v>
      </c>
      <c r="AB11" s="25">
        <f t="shared" si="1"/>
        <v>0</v>
      </c>
      <c r="AC11" s="25">
        <f t="shared" si="1"/>
        <v>8.3333333333333329E-2</v>
      </c>
      <c r="AD11" s="25">
        <f t="shared" si="1"/>
        <v>8.3333333333333329E-2</v>
      </c>
      <c r="AE11" s="25">
        <f t="shared" si="1"/>
        <v>0</v>
      </c>
      <c r="AF11" s="25">
        <f t="shared" si="1"/>
        <v>8.3333333333333329E-2</v>
      </c>
    </row>
    <row r="12" spans="1:32" x14ac:dyDescent="0.2">
      <c r="A12" s="30" t="s">
        <v>38</v>
      </c>
      <c r="B12" s="24">
        <f t="shared" si="2"/>
        <v>0.12499999999999999</v>
      </c>
      <c r="D12" s="12" t="s">
        <v>16</v>
      </c>
      <c r="E12" s="30" t="s">
        <v>38</v>
      </c>
      <c r="F12">
        <f t="shared" si="3"/>
        <v>1</v>
      </c>
      <c r="G12">
        <f t="shared" si="0"/>
        <v>1</v>
      </c>
      <c r="H12">
        <f t="shared" si="0"/>
        <v>1</v>
      </c>
      <c r="I12">
        <f t="shared" si="0"/>
        <v>1</v>
      </c>
      <c r="J12">
        <f t="shared" si="0"/>
        <v>1</v>
      </c>
      <c r="K12">
        <f t="shared" si="0"/>
        <v>1</v>
      </c>
      <c r="L12">
        <f t="shared" si="0"/>
        <v>1</v>
      </c>
      <c r="M12">
        <f t="shared" si="0"/>
        <v>1</v>
      </c>
      <c r="N12">
        <f t="shared" si="0"/>
        <v>1</v>
      </c>
      <c r="O12">
        <f t="shared" si="0"/>
        <v>1</v>
      </c>
      <c r="P12">
        <f t="shared" si="0"/>
        <v>1</v>
      </c>
      <c r="Q12">
        <f t="shared" si="0"/>
        <v>1</v>
      </c>
      <c r="T12" s="30" t="s">
        <v>38</v>
      </c>
      <c r="U12" s="25">
        <f t="shared" si="4"/>
        <v>0.16666666666666666</v>
      </c>
      <c r="V12" s="25">
        <f t="shared" si="1"/>
        <v>8.3333333333333329E-2</v>
      </c>
      <c r="W12" s="25">
        <f t="shared" si="1"/>
        <v>8.3333333333333329E-2</v>
      </c>
      <c r="X12" s="25">
        <f t="shared" si="1"/>
        <v>8.3333333333333329E-2</v>
      </c>
      <c r="Y12" s="25">
        <f t="shared" si="1"/>
        <v>0.16666666666666666</v>
      </c>
      <c r="Z12" s="25">
        <f t="shared" si="1"/>
        <v>0.16666666666666666</v>
      </c>
      <c r="AA12" s="25">
        <f t="shared" si="1"/>
        <v>0.16666666666666666</v>
      </c>
      <c r="AB12" s="25">
        <f t="shared" si="1"/>
        <v>0.16666666666666666</v>
      </c>
      <c r="AC12" s="25">
        <f t="shared" si="1"/>
        <v>8.3333333333333329E-2</v>
      </c>
      <c r="AD12" s="25">
        <f t="shared" si="1"/>
        <v>8.3333333333333329E-2</v>
      </c>
      <c r="AE12" s="25">
        <f t="shared" si="1"/>
        <v>0.16666666666666666</v>
      </c>
      <c r="AF12" s="25">
        <f t="shared" si="1"/>
        <v>8.3333333333333329E-2</v>
      </c>
    </row>
    <row r="13" spans="1:32" x14ac:dyDescent="0.2">
      <c r="A13" s="31" t="s">
        <v>32</v>
      </c>
      <c r="B13" s="24">
        <f t="shared" si="2"/>
        <v>0.12499999999999999</v>
      </c>
      <c r="D13" s="12" t="s">
        <v>16</v>
      </c>
      <c r="E13" s="31" t="s">
        <v>32</v>
      </c>
      <c r="F13">
        <f t="shared" si="3"/>
        <v>1</v>
      </c>
      <c r="G13">
        <f t="shared" si="0"/>
        <v>1</v>
      </c>
      <c r="H13">
        <f t="shared" si="0"/>
        <v>1</v>
      </c>
      <c r="I13">
        <f t="shared" si="0"/>
        <v>1</v>
      </c>
      <c r="J13">
        <f t="shared" si="0"/>
        <v>1</v>
      </c>
      <c r="K13">
        <f t="shared" si="0"/>
        <v>1</v>
      </c>
      <c r="L13">
        <f t="shared" si="0"/>
        <v>1</v>
      </c>
      <c r="M13">
        <f t="shared" si="0"/>
        <v>1</v>
      </c>
      <c r="N13">
        <f t="shared" si="0"/>
        <v>1</v>
      </c>
      <c r="O13">
        <f t="shared" si="0"/>
        <v>1</v>
      </c>
      <c r="P13">
        <f t="shared" si="0"/>
        <v>1</v>
      </c>
      <c r="Q13">
        <f t="shared" si="0"/>
        <v>1</v>
      </c>
      <c r="T13" s="31" t="s">
        <v>32</v>
      </c>
      <c r="U13" s="25">
        <f t="shared" si="4"/>
        <v>0.16666666666666666</v>
      </c>
      <c r="V13" s="25">
        <f t="shared" si="1"/>
        <v>8.3333333333333329E-2</v>
      </c>
      <c r="W13" s="25">
        <f t="shared" si="1"/>
        <v>8.3333333333333329E-2</v>
      </c>
      <c r="X13" s="25">
        <f t="shared" si="1"/>
        <v>8.3333333333333329E-2</v>
      </c>
      <c r="Y13" s="25">
        <f t="shared" si="1"/>
        <v>0.16666666666666666</v>
      </c>
      <c r="Z13" s="25">
        <f t="shared" si="1"/>
        <v>0.16666666666666666</v>
      </c>
      <c r="AA13" s="25">
        <f t="shared" si="1"/>
        <v>0.16666666666666666</v>
      </c>
      <c r="AB13" s="25">
        <f t="shared" si="1"/>
        <v>0.16666666666666666</v>
      </c>
      <c r="AC13" s="25">
        <f t="shared" si="1"/>
        <v>8.3333333333333329E-2</v>
      </c>
      <c r="AD13" s="25">
        <f t="shared" si="1"/>
        <v>8.3333333333333329E-2</v>
      </c>
      <c r="AE13" s="25">
        <f t="shared" si="1"/>
        <v>0.16666666666666666</v>
      </c>
      <c r="AF13" s="25">
        <f t="shared" si="1"/>
        <v>8.3333333333333329E-2</v>
      </c>
    </row>
    <row r="14" spans="1:32" x14ac:dyDescent="0.2">
      <c r="A14" s="30" t="s">
        <v>37</v>
      </c>
      <c r="B14" s="24">
        <f t="shared" si="2"/>
        <v>0.12499999999999999</v>
      </c>
      <c r="D14" s="12" t="s">
        <v>16</v>
      </c>
      <c r="E14" s="30" t="s">
        <v>37</v>
      </c>
      <c r="F14">
        <f t="shared" si="3"/>
        <v>1</v>
      </c>
      <c r="G14">
        <f t="shared" si="0"/>
        <v>1</v>
      </c>
      <c r="H14">
        <f t="shared" si="0"/>
        <v>1</v>
      </c>
      <c r="I14">
        <f t="shared" si="0"/>
        <v>1</v>
      </c>
      <c r="J14">
        <f t="shared" si="0"/>
        <v>1</v>
      </c>
      <c r="K14">
        <f t="shared" si="0"/>
        <v>1</v>
      </c>
      <c r="L14">
        <f t="shared" si="0"/>
        <v>1</v>
      </c>
      <c r="M14">
        <f t="shared" si="0"/>
        <v>1</v>
      </c>
      <c r="N14">
        <f t="shared" si="0"/>
        <v>1</v>
      </c>
      <c r="O14">
        <f t="shared" si="0"/>
        <v>1</v>
      </c>
      <c r="P14">
        <f t="shared" si="0"/>
        <v>1</v>
      </c>
      <c r="Q14">
        <f t="shared" si="0"/>
        <v>1</v>
      </c>
      <c r="T14" s="30" t="s">
        <v>37</v>
      </c>
      <c r="U14" s="25">
        <f t="shared" si="4"/>
        <v>0.16666666666666666</v>
      </c>
      <c r="V14" s="25">
        <f t="shared" si="1"/>
        <v>8.3333333333333329E-2</v>
      </c>
      <c r="W14" s="25">
        <f t="shared" si="1"/>
        <v>8.3333333333333329E-2</v>
      </c>
      <c r="X14" s="25">
        <f t="shared" si="1"/>
        <v>8.3333333333333329E-2</v>
      </c>
      <c r="Y14" s="25">
        <f t="shared" si="1"/>
        <v>0.16666666666666666</v>
      </c>
      <c r="Z14" s="25">
        <f t="shared" si="1"/>
        <v>0.16666666666666666</v>
      </c>
      <c r="AA14" s="25">
        <f t="shared" si="1"/>
        <v>0.16666666666666666</v>
      </c>
      <c r="AB14" s="25">
        <f t="shared" si="1"/>
        <v>0.16666666666666666</v>
      </c>
      <c r="AC14" s="25">
        <f t="shared" si="1"/>
        <v>8.3333333333333329E-2</v>
      </c>
      <c r="AD14" s="25">
        <f t="shared" si="1"/>
        <v>8.3333333333333329E-2</v>
      </c>
      <c r="AE14" s="25">
        <f t="shared" si="1"/>
        <v>0.16666666666666666</v>
      </c>
      <c r="AF14" s="25">
        <f t="shared" si="1"/>
        <v>8.3333333333333329E-2</v>
      </c>
    </row>
    <row r="15" spans="1:32" x14ac:dyDescent="0.2">
      <c r="A15" s="31" t="s">
        <v>33</v>
      </c>
      <c r="B15" s="24">
        <f t="shared" si="2"/>
        <v>0.12499999999999999</v>
      </c>
      <c r="D15" s="12" t="s">
        <v>16</v>
      </c>
      <c r="E15" s="31" t="s">
        <v>33</v>
      </c>
      <c r="F15">
        <f t="shared" si="3"/>
        <v>1</v>
      </c>
      <c r="G15">
        <f t="shared" si="0"/>
        <v>1</v>
      </c>
      <c r="H15">
        <f t="shared" si="0"/>
        <v>1</v>
      </c>
      <c r="I15">
        <f t="shared" si="0"/>
        <v>1</v>
      </c>
      <c r="J15">
        <f t="shared" si="0"/>
        <v>1</v>
      </c>
      <c r="K15">
        <f t="shared" si="0"/>
        <v>1</v>
      </c>
      <c r="L15">
        <f t="shared" si="0"/>
        <v>1</v>
      </c>
      <c r="M15">
        <f t="shared" si="0"/>
        <v>1</v>
      </c>
      <c r="N15">
        <f t="shared" si="0"/>
        <v>1</v>
      </c>
      <c r="O15">
        <f t="shared" si="0"/>
        <v>1</v>
      </c>
      <c r="P15">
        <f t="shared" si="0"/>
        <v>1</v>
      </c>
      <c r="Q15">
        <f t="shared" si="0"/>
        <v>1</v>
      </c>
      <c r="T15" s="31" t="s">
        <v>33</v>
      </c>
      <c r="U15" s="25">
        <f t="shared" si="4"/>
        <v>0.16666666666666666</v>
      </c>
      <c r="V15" s="25">
        <f t="shared" si="1"/>
        <v>8.3333333333333329E-2</v>
      </c>
      <c r="W15" s="25">
        <f t="shared" si="1"/>
        <v>8.3333333333333329E-2</v>
      </c>
      <c r="X15" s="25">
        <f t="shared" si="1"/>
        <v>8.3333333333333329E-2</v>
      </c>
      <c r="Y15" s="25">
        <f t="shared" si="1"/>
        <v>0.16666666666666666</v>
      </c>
      <c r="Z15" s="25">
        <f t="shared" si="1"/>
        <v>0.16666666666666666</v>
      </c>
      <c r="AA15" s="25">
        <f t="shared" si="1"/>
        <v>0.16666666666666666</v>
      </c>
      <c r="AB15" s="25">
        <f t="shared" si="1"/>
        <v>0.16666666666666666</v>
      </c>
      <c r="AC15" s="25">
        <f t="shared" si="1"/>
        <v>8.3333333333333329E-2</v>
      </c>
      <c r="AD15" s="25">
        <f t="shared" si="1"/>
        <v>8.3333333333333329E-2</v>
      </c>
      <c r="AE15" s="25">
        <f t="shared" si="1"/>
        <v>0.16666666666666666</v>
      </c>
      <c r="AF15" s="25">
        <f t="shared" si="1"/>
        <v>8.3333333333333329E-2</v>
      </c>
    </row>
    <row r="16" spans="1:32" x14ac:dyDescent="0.2">
      <c r="A16" s="30" t="s">
        <v>34</v>
      </c>
      <c r="B16" s="24">
        <f t="shared" si="2"/>
        <v>4.1666666666666664E-2</v>
      </c>
      <c r="D16" s="12" t="s">
        <v>17</v>
      </c>
      <c r="E16" s="30" t="s">
        <v>34</v>
      </c>
      <c r="F16">
        <f t="shared" si="3"/>
        <v>0</v>
      </c>
      <c r="G16">
        <f t="shared" si="0"/>
        <v>1</v>
      </c>
      <c r="H16">
        <f t="shared" si="0"/>
        <v>1</v>
      </c>
      <c r="I16">
        <f t="shared" si="0"/>
        <v>1</v>
      </c>
      <c r="J16">
        <f t="shared" si="0"/>
        <v>0</v>
      </c>
      <c r="K16">
        <f t="shared" si="0"/>
        <v>0</v>
      </c>
      <c r="L16">
        <f t="shared" si="0"/>
        <v>0</v>
      </c>
      <c r="M16">
        <f t="shared" si="0"/>
        <v>0</v>
      </c>
      <c r="N16">
        <f t="shared" si="0"/>
        <v>1</v>
      </c>
      <c r="O16">
        <f t="shared" si="0"/>
        <v>1</v>
      </c>
      <c r="P16">
        <f t="shared" si="0"/>
        <v>0</v>
      </c>
      <c r="Q16">
        <f t="shared" si="0"/>
        <v>1</v>
      </c>
      <c r="T16" s="30" t="s">
        <v>34</v>
      </c>
      <c r="U16" s="25">
        <f t="shared" si="4"/>
        <v>0</v>
      </c>
      <c r="V16" s="25">
        <f t="shared" si="1"/>
        <v>8.3333333333333329E-2</v>
      </c>
      <c r="W16" s="25">
        <f t="shared" si="1"/>
        <v>8.3333333333333329E-2</v>
      </c>
      <c r="X16" s="25">
        <f t="shared" si="1"/>
        <v>8.3333333333333329E-2</v>
      </c>
      <c r="Y16" s="25">
        <f t="shared" si="1"/>
        <v>0</v>
      </c>
      <c r="Z16" s="25">
        <f t="shared" si="1"/>
        <v>0</v>
      </c>
      <c r="AA16" s="25">
        <f t="shared" si="1"/>
        <v>0</v>
      </c>
      <c r="AB16" s="25">
        <f t="shared" si="1"/>
        <v>0</v>
      </c>
      <c r="AC16" s="25">
        <f t="shared" si="1"/>
        <v>8.3333333333333329E-2</v>
      </c>
      <c r="AD16" s="25">
        <f t="shared" si="1"/>
        <v>8.3333333333333329E-2</v>
      </c>
      <c r="AE16" s="25">
        <f t="shared" si="1"/>
        <v>0</v>
      </c>
      <c r="AF16" s="25">
        <f t="shared" si="1"/>
        <v>8.3333333333333329E-2</v>
      </c>
    </row>
    <row r="17" spans="1:32" x14ac:dyDescent="0.2">
      <c r="A17" s="31" t="s">
        <v>35</v>
      </c>
      <c r="B17" s="24">
        <f t="shared" si="2"/>
        <v>4.1666666666666664E-2</v>
      </c>
      <c r="D17" s="12" t="s">
        <v>17</v>
      </c>
      <c r="E17" s="31" t="s">
        <v>35</v>
      </c>
      <c r="F17">
        <f t="shared" si="3"/>
        <v>0</v>
      </c>
      <c r="G17">
        <f t="shared" si="0"/>
        <v>1</v>
      </c>
      <c r="H17">
        <f t="shared" si="0"/>
        <v>1</v>
      </c>
      <c r="I17">
        <f t="shared" si="0"/>
        <v>1</v>
      </c>
      <c r="J17">
        <f t="shared" si="0"/>
        <v>0</v>
      </c>
      <c r="K17">
        <f t="shared" si="0"/>
        <v>0</v>
      </c>
      <c r="L17">
        <f t="shared" si="0"/>
        <v>0</v>
      </c>
      <c r="M17">
        <f t="shared" si="0"/>
        <v>0</v>
      </c>
      <c r="N17">
        <f t="shared" si="0"/>
        <v>1</v>
      </c>
      <c r="O17">
        <f t="shared" si="0"/>
        <v>1</v>
      </c>
      <c r="P17">
        <f t="shared" si="0"/>
        <v>0</v>
      </c>
      <c r="Q17">
        <f t="shared" si="0"/>
        <v>1</v>
      </c>
      <c r="T17" s="31" t="s">
        <v>35</v>
      </c>
      <c r="U17" s="25">
        <f t="shared" si="4"/>
        <v>0</v>
      </c>
      <c r="V17" s="25">
        <f t="shared" si="1"/>
        <v>8.3333333333333329E-2</v>
      </c>
      <c r="W17" s="25">
        <f t="shared" si="1"/>
        <v>8.3333333333333329E-2</v>
      </c>
      <c r="X17" s="25">
        <f t="shared" si="1"/>
        <v>8.3333333333333329E-2</v>
      </c>
      <c r="Y17" s="25">
        <f t="shared" si="1"/>
        <v>0</v>
      </c>
      <c r="Z17" s="25">
        <f t="shared" si="1"/>
        <v>0</v>
      </c>
      <c r="AA17" s="25">
        <f t="shared" si="1"/>
        <v>0</v>
      </c>
      <c r="AB17" s="25">
        <f t="shared" si="1"/>
        <v>0</v>
      </c>
      <c r="AC17" s="25">
        <f t="shared" si="1"/>
        <v>8.3333333333333329E-2</v>
      </c>
      <c r="AD17" s="25">
        <f t="shared" si="1"/>
        <v>8.3333333333333329E-2</v>
      </c>
      <c r="AE17" s="25">
        <f t="shared" si="1"/>
        <v>0</v>
      </c>
      <c r="AF17" s="25">
        <f t="shared" si="1"/>
        <v>8.3333333333333329E-2</v>
      </c>
    </row>
    <row r="18" spans="1:32" x14ac:dyDescent="0.2">
      <c r="A18" s="30" t="s">
        <v>45</v>
      </c>
      <c r="B18" s="24">
        <f t="shared" si="2"/>
        <v>0.12499999999999999</v>
      </c>
      <c r="D18" s="12" t="s">
        <v>16</v>
      </c>
      <c r="E18" s="30" t="s">
        <v>45</v>
      </c>
      <c r="F18">
        <f t="shared" si="3"/>
        <v>1</v>
      </c>
      <c r="G18">
        <f t="shared" si="0"/>
        <v>1</v>
      </c>
      <c r="H18">
        <f t="shared" si="0"/>
        <v>1</v>
      </c>
      <c r="I18">
        <f t="shared" si="0"/>
        <v>1</v>
      </c>
      <c r="J18">
        <f t="shared" si="0"/>
        <v>1</v>
      </c>
      <c r="K18">
        <f t="shared" si="0"/>
        <v>1</v>
      </c>
      <c r="L18">
        <f t="shared" si="0"/>
        <v>1</v>
      </c>
      <c r="M18">
        <f t="shared" si="0"/>
        <v>1</v>
      </c>
      <c r="N18">
        <f t="shared" si="0"/>
        <v>1</v>
      </c>
      <c r="O18">
        <f t="shared" si="0"/>
        <v>1</v>
      </c>
      <c r="P18">
        <f t="shared" si="0"/>
        <v>1</v>
      </c>
      <c r="Q18">
        <f t="shared" si="0"/>
        <v>1</v>
      </c>
      <c r="T18" s="30" t="s">
        <v>45</v>
      </c>
      <c r="U18" s="25">
        <f t="shared" si="4"/>
        <v>0.16666666666666666</v>
      </c>
      <c r="V18" s="25">
        <f t="shared" si="1"/>
        <v>8.3333333333333329E-2</v>
      </c>
      <c r="W18" s="25">
        <f t="shared" si="1"/>
        <v>8.3333333333333329E-2</v>
      </c>
      <c r="X18" s="25">
        <f t="shared" si="1"/>
        <v>8.3333333333333329E-2</v>
      </c>
      <c r="Y18" s="25">
        <f t="shared" si="1"/>
        <v>0.16666666666666666</v>
      </c>
      <c r="Z18" s="25">
        <f t="shared" si="1"/>
        <v>0.16666666666666666</v>
      </c>
      <c r="AA18" s="25">
        <f t="shared" si="1"/>
        <v>0.16666666666666666</v>
      </c>
      <c r="AB18" s="25">
        <f t="shared" si="1"/>
        <v>0.16666666666666666</v>
      </c>
      <c r="AC18" s="25">
        <f t="shared" si="1"/>
        <v>8.3333333333333329E-2</v>
      </c>
      <c r="AD18" s="25">
        <f t="shared" si="1"/>
        <v>8.3333333333333329E-2</v>
      </c>
      <c r="AE18" s="25">
        <f t="shared" si="1"/>
        <v>0.16666666666666666</v>
      </c>
      <c r="AF18" s="25">
        <f t="shared" si="1"/>
        <v>8.3333333333333329E-2</v>
      </c>
    </row>
    <row r="19" spans="1:32" ht="16" thickBot="1" x14ac:dyDescent="0.25">
      <c r="A19" s="31" t="s">
        <v>36</v>
      </c>
      <c r="B19" s="24">
        <f t="shared" si="2"/>
        <v>4.1666666666666664E-2</v>
      </c>
      <c r="D19" s="19" t="s">
        <v>17</v>
      </c>
      <c r="E19" s="31" t="s">
        <v>36</v>
      </c>
      <c r="F19">
        <f t="shared" si="3"/>
        <v>0</v>
      </c>
      <c r="G19">
        <f t="shared" si="0"/>
        <v>1</v>
      </c>
      <c r="H19">
        <f t="shared" si="0"/>
        <v>1</v>
      </c>
      <c r="I19">
        <f t="shared" si="0"/>
        <v>1</v>
      </c>
      <c r="J19">
        <f t="shared" si="0"/>
        <v>0</v>
      </c>
      <c r="K19">
        <f t="shared" si="0"/>
        <v>0</v>
      </c>
      <c r="L19">
        <f t="shared" si="0"/>
        <v>0</v>
      </c>
      <c r="M19">
        <f t="shared" si="0"/>
        <v>0</v>
      </c>
      <c r="N19">
        <f t="shared" si="0"/>
        <v>1</v>
      </c>
      <c r="O19">
        <f t="shared" si="0"/>
        <v>1</v>
      </c>
      <c r="P19">
        <f t="shared" si="0"/>
        <v>0</v>
      </c>
      <c r="Q19">
        <f t="shared" si="0"/>
        <v>1</v>
      </c>
      <c r="T19" s="31" t="s">
        <v>36</v>
      </c>
      <c r="U19" s="25">
        <f t="shared" si="4"/>
        <v>0</v>
      </c>
      <c r="V19" s="25">
        <f t="shared" si="1"/>
        <v>8.3333333333333329E-2</v>
      </c>
      <c r="W19" s="25">
        <f t="shared" si="1"/>
        <v>8.3333333333333329E-2</v>
      </c>
      <c r="X19" s="25">
        <f t="shared" si="1"/>
        <v>8.3333333333333329E-2</v>
      </c>
      <c r="Y19" s="25">
        <f t="shared" si="1"/>
        <v>0</v>
      </c>
      <c r="Z19" s="25">
        <f t="shared" si="1"/>
        <v>0</v>
      </c>
      <c r="AA19" s="25">
        <f t="shared" si="1"/>
        <v>0</v>
      </c>
      <c r="AB19" s="25">
        <f t="shared" si="1"/>
        <v>0</v>
      </c>
      <c r="AC19" s="25">
        <f t="shared" si="1"/>
        <v>8.3333333333333329E-2</v>
      </c>
      <c r="AD19" s="25">
        <f t="shared" si="1"/>
        <v>8.3333333333333329E-2</v>
      </c>
      <c r="AE19" s="25">
        <f t="shared" si="1"/>
        <v>0</v>
      </c>
      <c r="AF19" s="25">
        <f t="shared" si="1"/>
        <v>8.3333333333333329E-2</v>
      </c>
    </row>
    <row r="21" spans="1:32" x14ac:dyDescent="0.2">
      <c r="B21" s="81">
        <f>SUM(SingleSource_Priorities)</f>
        <v>0.99999999999999978</v>
      </c>
      <c r="E21" s="32" t="s">
        <v>58</v>
      </c>
      <c r="F21">
        <f>SUM(F8:F19)</f>
        <v>6</v>
      </c>
      <c r="G21">
        <f t="shared" ref="G21:Q21" si="5">SUM(G8:G19)</f>
        <v>12</v>
      </c>
      <c r="H21">
        <f t="shared" si="5"/>
        <v>12</v>
      </c>
      <c r="I21">
        <f t="shared" si="5"/>
        <v>12</v>
      </c>
      <c r="J21">
        <f t="shared" si="5"/>
        <v>6</v>
      </c>
      <c r="K21">
        <f t="shared" si="5"/>
        <v>6</v>
      </c>
      <c r="L21">
        <f t="shared" si="5"/>
        <v>6</v>
      </c>
      <c r="M21">
        <f t="shared" si="5"/>
        <v>6</v>
      </c>
      <c r="N21">
        <f t="shared" si="5"/>
        <v>12</v>
      </c>
      <c r="O21">
        <f t="shared" si="5"/>
        <v>12</v>
      </c>
      <c r="P21">
        <f t="shared" si="5"/>
        <v>6</v>
      </c>
      <c r="Q21">
        <f t="shared" si="5"/>
        <v>12</v>
      </c>
    </row>
    <row r="25" spans="1:32" x14ac:dyDescent="0.2">
      <c r="A25" s="40" t="s">
        <v>10</v>
      </c>
    </row>
    <row r="28" spans="1:32" x14ac:dyDescent="0.2">
      <c r="A28" s="116" t="s">
        <v>61</v>
      </c>
      <c r="B28" s="116"/>
      <c r="D28" s="65"/>
      <c r="E28" s="116" t="s">
        <v>59</v>
      </c>
      <c r="F28" s="116"/>
      <c r="G28" s="116"/>
      <c r="H28" s="116"/>
      <c r="I28" s="116"/>
      <c r="J28" s="116"/>
      <c r="K28" s="116"/>
      <c r="L28" s="116"/>
      <c r="M28" s="116"/>
      <c r="N28" s="116"/>
      <c r="O28" s="116"/>
      <c r="P28" s="116"/>
      <c r="Q28" s="116"/>
      <c r="T28" s="116" t="s">
        <v>60</v>
      </c>
      <c r="U28" s="116"/>
      <c r="V28" s="116"/>
      <c r="W28" s="116"/>
      <c r="X28" s="116"/>
      <c r="Y28" s="116"/>
      <c r="Z28" s="116"/>
      <c r="AA28" s="116"/>
      <c r="AB28" s="116"/>
      <c r="AC28" s="116"/>
      <c r="AD28" s="116"/>
      <c r="AE28" s="116"/>
      <c r="AF28" s="116"/>
    </row>
    <row r="29" spans="1:32" ht="16" thickBot="1" x14ac:dyDescent="0.25">
      <c r="F29" t="s">
        <v>17</v>
      </c>
      <c r="G29" t="s">
        <v>17</v>
      </c>
      <c r="H29" t="s">
        <v>17</v>
      </c>
      <c r="I29" t="s">
        <v>17</v>
      </c>
      <c r="J29" t="s">
        <v>16</v>
      </c>
      <c r="K29" t="s">
        <v>16</v>
      </c>
      <c r="L29" t="s">
        <v>17</v>
      </c>
      <c r="M29" t="s">
        <v>16</v>
      </c>
      <c r="N29" t="s">
        <v>17</v>
      </c>
      <c r="O29" t="s">
        <v>17</v>
      </c>
      <c r="P29" t="s">
        <v>16</v>
      </c>
      <c r="Q29" t="s">
        <v>17</v>
      </c>
    </row>
    <row r="30" spans="1:32" ht="26" x14ac:dyDescent="0.2">
      <c r="A30" s="8" t="s">
        <v>3</v>
      </c>
      <c r="B30" s="74" t="s">
        <v>81</v>
      </c>
      <c r="D30" s="9" t="s">
        <v>10</v>
      </c>
      <c r="E30" s="8" t="s">
        <v>3</v>
      </c>
      <c r="F30" s="26" t="s">
        <v>31</v>
      </c>
      <c r="G30" s="27" t="s">
        <v>46</v>
      </c>
      <c r="H30" s="28" t="s">
        <v>47</v>
      </c>
      <c r="I30" s="27" t="s">
        <v>41</v>
      </c>
      <c r="J30" s="28" t="s">
        <v>38</v>
      </c>
      <c r="K30" s="27" t="s">
        <v>32</v>
      </c>
      <c r="L30" s="28" t="s">
        <v>37</v>
      </c>
      <c r="M30" s="27" t="s">
        <v>33</v>
      </c>
      <c r="N30" s="28" t="s">
        <v>34</v>
      </c>
      <c r="O30" s="27" t="s">
        <v>35</v>
      </c>
      <c r="P30" s="28" t="s">
        <v>45</v>
      </c>
      <c r="Q30" s="29" t="s">
        <v>36</v>
      </c>
      <c r="T30" s="8" t="s">
        <v>3</v>
      </c>
      <c r="U30" s="26" t="s">
        <v>31</v>
      </c>
      <c r="V30" s="27" t="s">
        <v>46</v>
      </c>
      <c r="W30" s="28" t="s">
        <v>47</v>
      </c>
      <c r="X30" s="27" t="s">
        <v>41</v>
      </c>
      <c r="Y30" s="28" t="s">
        <v>38</v>
      </c>
      <c r="Z30" s="27" t="s">
        <v>32</v>
      </c>
      <c r="AA30" s="28" t="s">
        <v>37</v>
      </c>
      <c r="AB30" s="27" t="s">
        <v>33</v>
      </c>
      <c r="AC30" s="28" t="s">
        <v>34</v>
      </c>
      <c r="AD30" s="27" t="s">
        <v>35</v>
      </c>
      <c r="AE30" s="28" t="s">
        <v>45</v>
      </c>
      <c r="AF30" s="29" t="s">
        <v>36</v>
      </c>
    </row>
    <row r="31" spans="1:32" x14ac:dyDescent="0.2">
      <c r="A31" s="30" t="s">
        <v>31</v>
      </c>
      <c r="B31" s="24">
        <f>AVERAGE(U31:AF31)</f>
        <v>5.5555555555555552E-2</v>
      </c>
      <c r="D31" s="12" t="s">
        <v>17</v>
      </c>
      <c r="E31" s="30" t="s">
        <v>31</v>
      </c>
      <c r="F31">
        <f>IF($D31=F$29,1,IF($D31="Y",1,0))</f>
        <v>1</v>
      </c>
      <c r="G31">
        <f t="shared" ref="G31:Q42" si="6">IF($D31=G$29,1,IF($D31="Y",1,0))</f>
        <v>1</v>
      </c>
      <c r="H31">
        <f t="shared" si="6"/>
        <v>1</v>
      </c>
      <c r="I31">
        <f t="shared" si="6"/>
        <v>1</v>
      </c>
      <c r="J31">
        <f t="shared" si="6"/>
        <v>0</v>
      </c>
      <c r="K31">
        <f t="shared" si="6"/>
        <v>0</v>
      </c>
      <c r="L31">
        <f t="shared" si="6"/>
        <v>1</v>
      </c>
      <c r="M31">
        <f t="shared" si="6"/>
        <v>0</v>
      </c>
      <c r="N31">
        <f t="shared" si="6"/>
        <v>1</v>
      </c>
      <c r="O31">
        <f t="shared" si="6"/>
        <v>1</v>
      </c>
      <c r="P31">
        <f t="shared" si="6"/>
        <v>0</v>
      </c>
      <c r="Q31">
        <f t="shared" si="6"/>
        <v>1</v>
      </c>
      <c r="T31" s="30" t="s">
        <v>31</v>
      </c>
      <c r="U31" s="25">
        <f>F31/F$44</f>
        <v>8.3333333333333329E-2</v>
      </c>
      <c r="V31" s="25">
        <f t="shared" ref="V31:AF31" si="7">G31/G$44</f>
        <v>8.3333333333333329E-2</v>
      </c>
      <c r="W31" s="25">
        <f t="shared" si="7"/>
        <v>8.3333333333333329E-2</v>
      </c>
      <c r="X31" s="25">
        <f t="shared" si="7"/>
        <v>8.3333333333333329E-2</v>
      </c>
      <c r="Y31" s="25">
        <f t="shared" si="7"/>
        <v>0</v>
      </c>
      <c r="Z31" s="25">
        <f t="shared" si="7"/>
        <v>0</v>
      </c>
      <c r="AA31" s="25">
        <f t="shared" si="7"/>
        <v>8.3333333333333329E-2</v>
      </c>
      <c r="AB31" s="25">
        <f t="shared" si="7"/>
        <v>0</v>
      </c>
      <c r="AC31" s="25">
        <f t="shared" si="7"/>
        <v>8.3333333333333329E-2</v>
      </c>
      <c r="AD31" s="25">
        <f t="shared" si="7"/>
        <v>8.3333333333333329E-2</v>
      </c>
      <c r="AE31" s="25">
        <f t="shared" si="7"/>
        <v>0</v>
      </c>
      <c r="AF31" s="25">
        <f t="shared" si="7"/>
        <v>8.3333333333333329E-2</v>
      </c>
    </row>
    <row r="32" spans="1:32" x14ac:dyDescent="0.2">
      <c r="A32" s="31" t="s">
        <v>46</v>
      </c>
      <c r="B32" s="24">
        <f t="shared" ref="B32:B42" si="8">AVERAGE(U32:AF32)</f>
        <v>5.5555555555555552E-2</v>
      </c>
      <c r="D32" s="12" t="s">
        <v>17</v>
      </c>
      <c r="E32" s="31" t="s">
        <v>46</v>
      </c>
      <c r="F32">
        <f t="shared" ref="F32:F42" si="9">IF($D32=F$29,1,IF($D32="Y",1,0))</f>
        <v>1</v>
      </c>
      <c r="G32">
        <f t="shared" si="6"/>
        <v>1</v>
      </c>
      <c r="H32">
        <f t="shared" si="6"/>
        <v>1</v>
      </c>
      <c r="I32">
        <f t="shared" si="6"/>
        <v>1</v>
      </c>
      <c r="J32">
        <f t="shared" si="6"/>
        <v>0</v>
      </c>
      <c r="K32">
        <f t="shared" si="6"/>
        <v>0</v>
      </c>
      <c r="L32">
        <f t="shared" si="6"/>
        <v>1</v>
      </c>
      <c r="M32">
        <f t="shared" si="6"/>
        <v>0</v>
      </c>
      <c r="N32">
        <f t="shared" si="6"/>
        <v>1</v>
      </c>
      <c r="O32">
        <f t="shared" si="6"/>
        <v>1</v>
      </c>
      <c r="P32">
        <f t="shared" si="6"/>
        <v>0</v>
      </c>
      <c r="Q32">
        <f t="shared" si="6"/>
        <v>1</v>
      </c>
      <c r="T32" s="31" t="s">
        <v>46</v>
      </c>
      <c r="U32" s="25">
        <f t="shared" ref="U32:U42" si="10">F32/F$44</f>
        <v>8.3333333333333329E-2</v>
      </c>
      <c r="V32" s="25">
        <f t="shared" ref="V32:V42" si="11">G32/G$44</f>
        <v>8.3333333333333329E-2</v>
      </c>
      <c r="W32" s="25">
        <f t="shared" ref="W32:W42" si="12">H32/H$44</f>
        <v>8.3333333333333329E-2</v>
      </c>
      <c r="X32" s="25">
        <f t="shared" ref="X32:X42" si="13">I32/I$44</f>
        <v>8.3333333333333329E-2</v>
      </c>
      <c r="Y32" s="25">
        <f t="shared" ref="Y32:Y42" si="14">J32/J$44</f>
        <v>0</v>
      </c>
      <c r="Z32" s="25">
        <f t="shared" ref="Z32:Z42" si="15">K32/K$44</f>
        <v>0</v>
      </c>
      <c r="AA32" s="25">
        <f t="shared" ref="AA32:AA42" si="16">L32/L$44</f>
        <v>8.3333333333333329E-2</v>
      </c>
      <c r="AB32" s="25">
        <f t="shared" ref="AB32:AB42" si="17">M32/M$44</f>
        <v>0</v>
      </c>
      <c r="AC32" s="25">
        <f t="shared" ref="AC32:AC42" si="18">N32/N$44</f>
        <v>8.3333333333333329E-2</v>
      </c>
      <c r="AD32" s="25">
        <f t="shared" ref="AD32:AD42" si="19">O32/O$44</f>
        <v>8.3333333333333329E-2</v>
      </c>
      <c r="AE32" s="25">
        <f t="shared" ref="AE32:AE42" si="20">P32/P$44</f>
        <v>0</v>
      </c>
      <c r="AF32" s="25">
        <f t="shared" ref="AF32:AF42" si="21">Q32/Q$44</f>
        <v>8.3333333333333329E-2</v>
      </c>
    </row>
    <row r="33" spans="1:32" x14ac:dyDescent="0.2">
      <c r="A33" s="30" t="s">
        <v>47</v>
      </c>
      <c r="B33" s="24">
        <f t="shared" si="8"/>
        <v>5.5555555555555552E-2</v>
      </c>
      <c r="D33" s="12" t="s">
        <v>17</v>
      </c>
      <c r="E33" s="30" t="s">
        <v>47</v>
      </c>
      <c r="F33">
        <f t="shared" si="9"/>
        <v>1</v>
      </c>
      <c r="G33">
        <f t="shared" si="6"/>
        <v>1</v>
      </c>
      <c r="H33">
        <f t="shared" si="6"/>
        <v>1</v>
      </c>
      <c r="I33">
        <f t="shared" si="6"/>
        <v>1</v>
      </c>
      <c r="J33">
        <f t="shared" si="6"/>
        <v>0</v>
      </c>
      <c r="K33">
        <f t="shared" si="6"/>
        <v>0</v>
      </c>
      <c r="L33">
        <f t="shared" si="6"/>
        <v>1</v>
      </c>
      <c r="M33">
        <f t="shared" si="6"/>
        <v>0</v>
      </c>
      <c r="N33">
        <f t="shared" si="6"/>
        <v>1</v>
      </c>
      <c r="O33">
        <f t="shared" si="6"/>
        <v>1</v>
      </c>
      <c r="P33">
        <f t="shared" si="6"/>
        <v>0</v>
      </c>
      <c r="Q33">
        <f t="shared" si="6"/>
        <v>1</v>
      </c>
      <c r="T33" s="30" t="s">
        <v>47</v>
      </c>
      <c r="U33" s="25">
        <f t="shared" si="10"/>
        <v>8.3333333333333329E-2</v>
      </c>
      <c r="V33" s="25">
        <f t="shared" si="11"/>
        <v>8.3333333333333329E-2</v>
      </c>
      <c r="W33" s="25">
        <f t="shared" si="12"/>
        <v>8.3333333333333329E-2</v>
      </c>
      <c r="X33" s="25">
        <f t="shared" si="13"/>
        <v>8.3333333333333329E-2</v>
      </c>
      <c r="Y33" s="25">
        <f t="shared" si="14"/>
        <v>0</v>
      </c>
      <c r="Z33" s="25">
        <f t="shared" si="15"/>
        <v>0</v>
      </c>
      <c r="AA33" s="25">
        <f t="shared" si="16"/>
        <v>8.3333333333333329E-2</v>
      </c>
      <c r="AB33" s="25">
        <f t="shared" si="17"/>
        <v>0</v>
      </c>
      <c r="AC33" s="25">
        <f t="shared" si="18"/>
        <v>8.3333333333333329E-2</v>
      </c>
      <c r="AD33" s="25">
        <f t="shared" si="19"/>
        <v>8.3333333333333329E-2</v>
      </c>
      <c r="AE33" s="25">
        <f t="shared" si="20"/>
        <v>0</v>
      </c>
      <c r="AF33" s="25">
        <f t="shared" si="21"/>
        <v>8.3333333333333329E-2</v>
      </c>
    </row>
    <row r="34" spans="1:32" x14ac:dyDescent="0.2">
      <c r="A34" s="31" t="s">
        <v>41</v>
      </c>
      <c r="B34" s="24">
        <f t="shared" si="8"/>
        <v>5.5555555555555552E-2</v>
      </c>
      <c r="D34" s="12" t="s">
        <v>17</v>
      </c>
      <c r="E34" s="31" t="s">
        <v>41</v>
      </c>
      <c r="F34">
        <f t="shared" si="9"/>
        <v>1</v>
      </c>
      <c r="G34">
        <f t="shared" si="6"/>
        <v>1</v>
      </c>
      <c r="H34">
        <f t="shared" si="6"/>
        <v>1</v>
      </c>
      <c r="I34">
        <f t="shared" si="6"/>
        <v>1</v>
      </c>
      <c r="J34">
        <f t="shared" si="6"/>
        <v>0</v>
      </c>
      <c r="K34">
        <f t="shared" si="6"/>
        <v>0</v>
      </c>
      <c r="L34">
        <f t="shared" si="6"/>
        <v>1</v>
      </c>
      <c r="M34">
        <f t="shared" si="6"/>
        <v>0</v>
      </c>
      <c r="N34">
        <f t="shared" si="6"/>
        <v>1</v>
      </c>
      <c r="O34">
        <f t="shared" si="6"/>
        <v>1</v>
      </c>
      <c r="P34">
        <f t="shared" si="6"/>
        <v>0</v>
      </c>
      <c r="Q34">
        <f t="shared" si="6"/>
        <v>1</v>
      </c>
      <c r="T34" s="31" t="s">
        <v>41</v>
      </c>
      <c r="U34" s="25">
        <f t="shared" si="10"/>
        <v>8.3333333333333329E-2</v>
      </c>
      <c r="V34" s="25">
        <f t="shared" si="11"/>
        <v>8.3333333333333329E-2</v>
      </c>
      <c r="W34" s="25">
        <f t="shared" si="12"/>
        <v>8.3333333333333329E-2</v>
      </c>
      <c r="X34" s="25">
        <f t="shared" si="13"/>
        <v>8.3333333333333329E-2</v>
      </c>
      <c r="Y34" s="25">
        <f t="shared" si="14"/>
        <v>0</v>
      </c>
      <c r="Z34" s="25">
        <f t="shared" si="15"/>
        <v>0</v>
      </c>
      <c r="AA34" s="25">
        <f t="shared" si="16"/>
        <v>8.3333333333333329E-2</v>
      </c>
      <c r="AB34" s="25">
        <f t="shared" si="17"/>
        <v>0</v>
      </c>
      <c r="AC34" s="25">
        <f t="shared" si="18"/>
        <v>8.3333333333333329E-2</v>
      </c>
      <c r="AD34" s="25">
        <f t="shared" si="19"/>
        <v>8.3333333333333329E-2</v>
      </c>
      <c r="AE34" s="25">
        <f t="shared" si="20"/>
        <v>0</v>
      </c>
      <c r="AF34" s="25">
        <f t="shared" si="21"/>
        <v>8.3333333333333329E-2</v>
      </c>
    </row>
    <row r="35" spans="1:32" x14ac:dyDescent="0.2">
      <c r="A35" s="30" t="s">
        <v>38</v>
      </c>
      <c r="B35" s="24">
        <f t="shared" si="8"/>
        <v>0.13888888888888887</v>
      </c>
      <c r="D35" s="12" t="s">
        <v>16</v>
      </c>
      <c r="E35" s="30" t="s">
        <v>38</v>
      </c>
      <c r="F35">
        <f t="shared" si="9"/>
        <v>1</v>
      </c>
      <c r="G35">
        <f t="shared" si="6"/>
        <v>1</v>
      </c>
      <c r="H35">
        <f t="shared" si="6"/>
        <v>1</v>
      </c>
      <c r="I35">
        <f t="shared" si="6"/>
        <v>1</v>
      </c>
      <c r="J35">
        <f t="shared" si="6"/>
        <v>1</v>
      </c>
      <c r="K35">
        <f t="shared" si="6"/>
        <v>1</v>
      </c>
      <c r="L35">
        <f t="shared" si="6"/>
        <v>1</v>
      </c>
      <c r="M35">
        <f t="shared" si="6"/>
        <v>1</v>
      </c>
      <c r="N35">
        <f t="shared" si="6"/>
        <v>1</v>
      </c>
      <c r="O35">
        <f t="shared" si="6"/>
        <v>1</v>
      </c>
      <c r="P35">
        <f t="shared" si="6"/>
        <v>1</v>
      </c>
      <c r="Q35">
        <f t="shared" si="6"/>
        <v>1</v>
      </c>
      <c r="T35" s="30" t="s">
        <v>38</v>
      </c>
      <c r="U35" s="25">
        <f t="shared" si="10"/>
        <v>8.3333333333333329E-2</v>
      </c>
      <c r="V35" s="25">
        <f t="shared" si="11"/>
        <v>8.3333333333333329E-2</v>
      </c>
      <c r="W35" s="25">
        <f t="shared" si="12"/>
        <v>8.3333333333333329E-2</v>
      </c>
      <c r="X35" s="25">
        <f t="shared" si="13"/>
        <v>8.3333333333333329E-2</v>
      </c>
      <c r="Y35" s="25">
        <f t="shared" si="14"/>
        <v>0.25</v>
      </c>
      <c r="Z35" s="25">
        <f t="shared" si="15"/>
        <v>0.25</v>
      </c>
      <c r="AA35" s="25">
        <f t="shared" si="16"/>
        <v>8.3333333333333329E-2</v>
      </c>
      <c r="AB35" s="25">
        <f t="shared" si="17"/>
        <v>0.25</v>
      </c>
      <c r="AC35" s="25">
        <f t="shared" si="18"/>
        <v>8.3333333333333329E-2</v>
      </c>
      <c r="AD35" s="25">
        <f t="shared" si="19"/>
        <v>8.3333333333333329E-2</v>
      </c>
      <c r="AE35" s="25">
        <f t="shared" si="20"/>
        <v>0.25</v>
      </c>
      <c r="AF35" s="25">
        <f t="shared" si="21"/>
        <v>8.3333333333333329E-2</v>
      </c>
    </row>
    <row r="36" spans="1:32" x14ac:dyDescent="0.2">
      <c r="A36" s="31" t="s">
        <v>32</v>
      </c>
      <c r="B36" s="24">
        <f t="shared" si="8"/>
        <v>0.13888888888888887</v>
      </c>
      <c r="D36" s="12" t="s">
        <v>16</v>
      </c>
      <c r="E36" s="31" t="s">
        <v>32</v>
      </c>
      <c r="F36">
        <f t="shared" si="9"/>
        <v>1</v>
      </c>
      <c r="G36">
        <f t="shared" si="6"/>
        <v>1</v>
      </c>
      <c r="H36">
        <f t="shared" si="6"/>
        <v>1</v>
      </c>
      <c r="I36">
        <f t="shared" si="6"/>
        <v>1</v>
      </c>
      <c r="J36">
        <f t="shared" si="6"/>
        <v>1</v>
      </c>
      <c r="K36">
        <f t="shared" si="6"/>
        <v>1</v>
      </c>
      <c r="L36">
        <f t="shared" si="6"/>
        <v>1</v>
      </c>
      <c r="M36">
        <f t="shared" si="6"/>
        <v>1</v>
      </c>
      <c r="N36">
        <f t="shared" si="6"/>
        <v>1</v>
      </c>
      <c r="O36">
        <f t="shared" si="6"/>
        <v>1</v>
      </c>
      <c r="P36">
        <f t="shared" si="6"/>
        <v>1</v>
      </c>
      <c r="Q36">
        <f t="shared" si="6"/>
        <v>1</v>
      </c>
      <c r="T36" s="31" t="s">
        <v>32</v>
      </c>
      <c r="U36" s="25">
        <f t="shared" si="10"/>
        <v>8.3333333333333329E-2</v>
      </c>
      <c r="V36" s="25">
        <f t="shared" si="11"/>
        <v>8.3333333333333329E-2</v>
      </c>
      <c r="W36" s="25">
        <f t="shared" si="12"/>
        <v>8.3333333333333329E-2</v>
      </c>
      <c r="X36" s="25">
        <f t="shared" si="13"/>
        <v>8.3333333333333329E-2</v>
      </c>
      <c r="Y36" s="25">
        <f t="shared" si="14"/>
        <v>0.25</v>
      </c>
      <c r="Z36" s="25">
        <f t="shared" si="15"/>
        <v>0.25</v>
      </c>
      <c r="AA36" s="25">
        <f t="shared" si="16"/>
        <v>8.3333333333333329E-2</v>
      </c>
      <c r="AB36" s="25">
        <f t="shared" si="17"/>
        <v>0.25</v>
      </c>
      <c r="AC36" s="25">
        <f t="shared" si="18"/>
        <v>8.3333333333333329E-2</v>
      </c>
      <c r="AD36" s="25">
        <f t="shared" si="19"/>
        <v>8.3333333333333329E-2</v>
      </c>
      <c r="AE36" s="25">
        <f t="shared" si="20"/>
        <v>0.25</v>
      </c>
      <c r="AF36" s="25">
        <f t="shared" si="21"/>
        <v>8.3333333333333329E-2</v>
      </c>
    </row>
    <row r="37" spans="1:32" x14ac:dyDescent="0.2">
      <c r="A37" s="30" t="s">
        <v>37</v>
      </c>
      <c r="B37" s="24">
        <f t="shared" si="8"/>
        <v>5.5555555555555552E-2</v>
      </c>
      <c r="D37" s="12" t="s">
        <v>17</v>
      </c>
      <c r="E37" s="30" t="s">
        <v>37</v>
      </c>
      <c r="F37">
        <f t="shared" si="9"/>
        <v>1</v>
      </c>
      <c r="G37">
        <f t="shared" si="6"/>
        <v>1</v>
      </c>
      <c r="H37">
        <f t="shared" si="6"/>
        <v>1</v>
      </c>
      <c r="I37">
        <f t="shared" si="6"/>
        <v>1</v>
      </c>
      <c r="J37">
        <f t="shared" si="6"/>
        <v>0</v>
      </c>
      <c r="K37">
        <f t="shared" si="6"/>
        <v>0</v>
      </c>
      <c r="L37">
        <f t="shared" si="6"/>
        <v>1</v>
      </c>
      <c r="M37">
        <f t="shared" si="6"/>
        <v>0</v>
      </c>
      <c r="N37">
        <f t="shared" si="6"/>
        <v>1</v>
      </c>
      <c r="O37">
        <f t="shared" si="6"/>
        <v>1</v>
      </c>
      <c r="P37">
        <f t="shared" si="6"/>
        <v>0</v>
      </c>
      <c r="Q37">
        <f t="shared" si="6"/>
        <v>1</v>
      </c>
      <c r="T37" s="30" t="s">
        <v>37</v>
      </c>
      <c r="U37" s="25">
        <f t="shared" si="10"/>
        <v>8.3333333333333329E-2</v>
      </c>
      <c r="V37" s="25">
        <f t="shared" si="11"/>
        <v>8.3333333333333329E-2</v>
      </c>
      <c r="W37" s="25">
        <f t="shared" si="12"/>
        <v>8.3333333333333329E-2</v>
      </c>
      <c r="X37" s="25">
        <f t="shared" si="13"/>
        <v>8.3333333333333329E-2</v>
      </c>
      <c r="Y37" s="25">
        <f t="shared" si="14"/>
        <v>0</v>
      </c>
      <c r="Z37" s="25">
        <f t="shared" si="15"/>
        <v>0</v>
      </c>
      <c r="AA37" s="25">
        <f t="shared" si="16"/>
        <v>8.3333333333333329E-2</v>
      </c>
      <c r="AB37" s="25">
        <f t="shared" si="17"/>
        <v>0</v>
      </c>
      <c r="AC37" s="25">
        <f t="shared" si="18"/>
        <v>8.3333333333333329E-2</v>
      </c>
      <c r="AD37" s="25">
        <f t="shared" si="19"/>
        <v>8.3333333333333329E-2</v>
      </c>
      <c r="AE37" s="25">
        <f t="shared" si="20"/>
        <v>0</v>
      </c>
      <c r="AF37" s="25">
        <f t="shared" si="21"/>
        <v>8.3333333333333329E-2</v>
      </c>
    </row>
    <row r="38" spans="1:32" x14ac:dyDescent="0.2">
      <c r="A38" s="31" t="s">
        <v>33</v>
      </c>
      <c r="B38" s="24">
        <f t="shared" si="8"/>
        <v>0.13888888888888887</v>
      </c>
      <c r="D38" s="12" t="s">
        <v>16</v>
      </c>
      <c r="E38" s="31" t="s">
        <v>33</v>
      </c>
      <c r="F38">
        <f t="shared" si="9"/>
        <v>1</v>
      </c>
      <c r="G38">
        <f t="shared" si="6"/>
        <v>1</v>
      </c>
      <c r="H38">
        <f t="shared" si="6"/>
        <v>1</v>
      </c>
      <c r="I38">
        <f t="shared" si="6"/>
        <v>1</v>
      </c>
      <c r="J38">
        <f t="shared" si="6"/>
        <v>1</v>
      </c>
      <c r="K38">
        <f t="shared" si="6"/>
        <v>1</v>
      </c>
      <c r="L38">
        <f t="shared" si="6"/>
        <v>1</v>
      </c>
      <c r="M38">
        <f t="shared" si="6"/>
        <v>1</v>
      </c>
      <c r="N38">
        <f t="shared" si="6"/>
        <v>1</v>
      </c>
      <c r="O38">
        <f t="shared" si="6"/>
        <v>1</v>
      </c>
      <c r="P38">
        <f t="shared" si="6"/>
        <v>1</v>
      </c>
      <c r="Q38">
        <f t="shared" si="6"/>
        <v>1</v>
      </c>
      <c r="T38" s="31" t="s">
        <v>33</v>
      </c>
      <c r="U38" s="25">
        <f t="shared" si="10"/>
        <v>8.3333333333333329E-2</v>
      </c>
      <c r="V38" s="25">
        <f t="shared" si="11"/>
        <v>8.3333333333333329E-2</v>
      </c>
      <c r="W38" s="25">
        <f t="shared" si="12"/>
        <v>8.3333333333333329E-2</v>
      </c>
      <c r="X38" s="25">
        <f t="shared" si="13"/>
        <v>8.3333333333333329E-2</v>
      </c>
      <c r="Y38" s="25">
        <f t="shared" si="14"/>
        <v>0.25</v>
      </c>
      <c r="Z38" s="25">
        <f t="shared" si="15"/>
        <v>0.25</v>
      </c>
      <c r="AA38" s="25">
        <f t="shared" si="16"/>
        <v>8.3333333333333329E-2</v>
      </c>
      <c r="AB38" s="25">
        <f t="shared" si="17"/>
        <v>0.25</v>
      </c>
      <c r="AC38" s="25">
        <f t="shared" si="18"/>
        <v>8.3333333333333329E-2</v>
      </c>
      <c r="AD38" s="25">
        <f t="shared" si="19"/>
        <v>8.3333333333333329E-2</v>
      </c>
      <c r="AE38" s="25">
        <f t="shared" si="20"/>
        <v>0.25</v>
      </c>
      <c r="AF38" s="25">
        <f t="shared" si="21"/>
        <v>8.3333333333333329E-2</v>
      </c>
    </row>
    <row r="39" spans="1:32" x14ac:dyDescent="0.2">
      <c r="A39" s="30" t="s">
        <v>34</v>
      </c>
      <c r="B39" s="24">
        <f t="shared" si="8"/>
        <v>5.5555555555555552E-2</v>
      </c>
      <c r="D39" s="12" t="s">
        <v>17</v>
      </c>
      <c r="E39" s="30" t="s">
        <v>34</v>
      </c>
      <c r="F39">
        <f t="shared" si="9"/>
        <v>1</v>
      </c>
      <c r="G39">
        <f t="shared" si="6"/>
        <v>1</v>
      </c>
      <c r="H39">
        <f t="shared" si="6"/>
        <v>1</v>
      </c>
      <c r="I39">
        <f t="shared" si="6"/>
        <v>1</v>
      </c>
      <c r="J39">
        <f t="shared" si="6"/>
        <v>0</v>
      </c>
      <c r="K39">
        <f t="shared" si="6"/>
        <v>0</v>
      </c>
      <c r="L39">
        <f t="shared" si="6"/>
        <v>1</v>
      </c>
      <c r="M39">
        <f t="shared" si="6"/>
        <v>0</v>
      </c>
      <c r="N39">
        <f t="shared" si="6"/>
        <v>1</v>
      </c>
      <c r="O39">
        <f t="shared" si="6"/>
        <v>1</v>
      </c>
      <c r="P39">
        <f t="shared" si="6"/>
        <v>0</v>
      </c>
      <c r="Q39">
        <f t="shared" si="6"/>
        <v>1</v>
      </c>
      <c r="T39" s="30" t="s">
        <v>34</v>
      </c>
      <c r="U39" s="25">
        <f t="shared" si="10"/>
        <v>8.3333333333333329E-2</v>
      </c>
      <c r="V39" s="25">
        <f t="shared" si="11"/>
        <v>8.3333333333333329E-2</v>
      </c>
      <c r="W39" s="25">
        <f t="shared" si="12"/>
        <v>8.3333333333333329E-2</v>
      </c>
      <c r="X39" s="25">
        <f t="shared" si="13"/>
        <v>8.3333333333333329E-2</v>
      </c>
      <c r="Y39" s="25">
        <f t="shared" si="14"/>
        <v>0</v>
      </c>
      <c r="Z39" s="25">
        <f t="shared" si="15"/>
        <v>0</v>
      </c>
      <c r="AA39" s="25">
        <f t="shared" si="16"/>
        <v>8.3333333333333329E-2</v>
      </c>
      <c r="AB39" s="25">
        <f t="shared" si="17"/>
        <v>0</v>
      </c>
      <c r="AC39" s="25">
        <f t="shared" si="18"/>
        <v>8.3333333333333329E-2</v>
      </c>
      <c r="AD39" s="25">
        <f t="shared" si="19"/>
        <v>8.3333333333333329E-2</v>
      </c>
      <c r="AE39" s="25">
        <f t="shared" si="20"/>
        <v>0</v>
      </c>
      <c r="AF39" s="25">
        <f t="shared" si="21"/>
        <v>8.3333333333333329E-2</v>
      </c>
    </row>
    <row r="40" spans="1:32" x14ac:dyDescent="0.2">
      <c r="A40" s="31" t="s">
        <v>35</v>
      </c>
      <c r="B40" s="24">
        <f t="shared" si="8"/>
        <v>5.5555555555555552E-2</v>
      </c>
      <c r="D40" s="12" t="s">
        <v>17</v>
      </c>
      <c r="E40" s="31" t="s">
        <v>35</v>
      </c>
      <c r="F40">
        <f t="shared" si="9"/>
        <v>1</v>
      </c>
      <c r="G40">
        <f t="shared" si="6"/>
        <v>1</v>
      </c>
      <c r="H40">
        <f t="shared" si="6"/>
        <v>1</v>
      </c>
      <c r="I40">
        <f t="shared" si="6"/>
        <v>1</v>
      </c>
      <c r="J40">
        <f t="shared" si="6"/>
        <v>0</v>
      </c>
      <c r="K40">
        <f t="shared" si="6"/>
        <v>0</v>
      </c>
      <c r="L40">
        <f t="shared" si="6"/>
        <v>1</v>
      </c>
      <c r="M40">
        <f t="shared" si="6"/>
        <v>0</v>
      </c>
      <c r="N40">
        <f t="shared" si="6"/>
        <v>1</v>
      </c>
      <c r="O40">
        <f t="shared" si="6"/>
        <v>1</v>
      </c>
      <c r="P40">
        <f t="shared" si="6"/>
        <v>0</v>
      </c>
      <c r="Q40">
        <f t="shared" si="6"/>
        <v>1</v>
      </c>
      <c r="T40" s="31" t="s">
        <v>35</v>
      </c>
      <c r="U40" s="25">
        <f t="shared" si="10"/>
        <v>8.3333333333333329E-2</v>
      </c>
      <c r="V40" s="25">
        <f t="shared" si="11"/>
        <v>8.3333333333333329E-2</v>
      </c>
      <c r="W40" s="25">
        <f t="shared" si="12"/>
        <v>8.3333333333333329E-2</v>
      </c>
      <c r="X40" s="25">
        <f t="shared" si="13"/>
        <v>8.3333333333333329E-2</v>
      </c>
      <c r="Y40" s="25">
        <f t="shared" si="14"/>
        <v>0</v>
      </c>
      <c r="Z40" s="25">
        <f t="shared" si="15"/>
        <v>0</v>
      </c>
      <c r="AA40" s="25">
        <f t="shared" si="16"/>
        <v>8.3333333333333329E-2</v>
      </c>
      <c r="AB40" s="25">
        <f t="shared" si="17"/>
        <v>0</v>
      </c>
      <c r="AC40" s="25">
        <f t="shared" si="18"/>
        <v>8.3333333333333329E-2</v>
      </c>
      <c r="AD40" s="25">
        <f t="shared" si="19"/>
        <v>8.3333333333333329E-2</v>
      </c>
      <c r="AE40" s="25">
        <f t="shared" si="20"/>
        <v>0</v>
      </c>
      <c r="AF40" s="25">
        <f t="shared" si="21"/>
        <v>8.3333333333333329E-2</v>
      </c>
    </row>
    <row r="41" spans="1:32" x14ac:dyDescent="0.2">
      <c r="A41" s="30" t="s">
        <v>45</v>
      </c>
      <c r="B41" s="24">
        <f t="shared" si="8"/>
        <v>0.13888888888888887</v>
      </c>
      <c r="D41" s="12" t="s">
        <v>16</v>
      </c>
      <c r="E41" s="30" t="s">
        <v>45</v>
      </c>
      <c r="F41">
        <f t="shared" si="9"/>
        <v>1</v>
      </c>
      <c r="G41">
        <f t="shared" si="6"/>
        <v>1</v>
      </c>
      <c r="H41">
        <f t="shared" si="6"/>
        <v>1</v>
      </c>
      <c r="I41">
        <f t="shared" si="6"/>
        <v>1</v>
      </c>
      <c r="J41">
        <f t="shared" si="6"/>
        <v>1</v>
      </c>
      <c r="K41">
        <f t="shared" si="6"/>
        <v>1</v>
      </c>
      <c r="L41">
        <f t="shared" si="6"/>
        <v>1</v>
      </c>
      <c r="M41">
        <f t="shared" si="6"/>
        <v>1</v>
      </c>
      <c r="N41">
        <f t="shared" si="6"/>
        <v>1</v>
      </c>
      <c r="O41">
        <f t="shared" si="6"/>
        <v>1</v>
      </c>
      <c r="P41">
        <f t="shared" si="6"/>
        <v>1</v>
      </c>
      <c r="Q41">
        <f t="shared" si="6"/>
        <v>1</v>
      </c>
      <c r="T41" s="30" t="s">
        <v>45</v>
      </c>
      <c r="U41" s="25">
        <f t="shared" si="10"/>
        <v>8.3333333333333329E-2</v>
      </c>
      <c r="V41" s="25">
        <f t="shared" si="11"/>
        <v>8.3333333333333329E-2</v>
      </c>
      <c r="W41" s="25">
        <f t="shared" si="12"/>
        <v>8.3333333333333329E-2</v>
      </c>
      <c r="X41" s="25">
        <f t="shared" si="13"/>
        <v>8.3333333333333329E-2</v>
      </c>
      <c r="Y41" s="25">
        <f t="shared" si="14"/>
        <v>0.25</v>
      </c>
      <c r="Z41" s="25">
        <f t="shared" si="15"/>
        <v>0.25</v>
      </c>
      <c r="AA41" s="25">
        <f t="shared" si="16"/>
        <v>8.3333333333333329E-2</v>
      </c>
      <c r="AB41" s="25">
        <f t="shared" si="17"/>
        <v>0.25</v>
      </c>
      <c r="AC41" s="25">
        <f t="shared" si="18"/>
        <v>8.3333333333333329E-2</v>
      </c>
      <c r="AD41" s="25">
        <f t="shared" si="19"/>
        <v>8.3333333333333329E-2</v>
      </c>
      <c r="AE41" s="25">
        <f t="shared" si="20"/>
        <v>0.25</v>
      </c>
      <c r="AF41" s="25">
        <f t="shared" si="21"/>
        <v>8.3333333333333329E-2</v>
      </c>
    </row>
    <row r="42" spans="1:32" ht="16" thickBot="1" x14ac:dyDescent="0.25">
      <c r="A42" s="31" t="s">
        <v>36</v>
      </c>
      <c r="B42" s="24">
        <f t="shared" si="8"/>
        <v>5.5555555555555552E-2</v>
      </c>
      <c r="D42" s="19" t="s">
        <v>17</v>
      </c>
      <c r="E42" s="31" t="s">
        <v>36</v>
      </c>
      <c r="F42">
        <f t="shared" si="9"/>
        <v>1</v>
      </c>
      <c r="G42">
        <f t="shared" si="6"/>
        <v>1</v>
      </c>
      <c r="H42">
        <f t="shared" si="6"/>
        <v>1</v>
      </c>
      <c r="I42">
        <f t="shared" si="6"/>
        <v>1</v>
      </c>
      <c r="J42">
        <f t="shared" si="6"/>
        <v>0</v>
      </c>
      <c r="K42">
        <f t="shared" si="6"/>
        <v>0</v>
      </c>
      <c r="L42">
        <f t="shared" si="6"/>
        <v>1</v>
      </c>
      <c r="M42">
        <f t="shared" si="6"/>
        <v>0</v>
      </c>
      <c r="N42">
        <f t="shared" si="6"/>
        <v>1</v>
      </c>
      <c r="O42">
        <f t="shared" si="6"/>
        <v>1</v>
      </c>
      <c r="P42">
        <f t="shared" si="6"/>
        <v>0</v>
      </c>
      <c r="Q42">
        <f t="shared" si="6"/>
        <v>1</v>
      </c>
      <c r="T42" s="31" t="s">
        <v>36</v>
      </c>
      <c r="U42" s="25">
        <f t="shared" si="10"/>
        <v>8.3333333333333329E-2</v>
      </c>
      <c r="V42" s="25">
        <f t="shared" si="11"/>
        <v>8.3333333333333329E-2</v>
      </c>
      <c r="W42" s="25">
        <f t="shared" si="12"/>
        <v>8.3333333333333329E-2</v>
      </c>
      <c r="X42" s="25">
        <f t="shared" si="13"/>
        <v>8.3333333333333329E-2</v>
      </c>
      <c r="Y42" s="25">
        <f t="shared" si="14"/>
        <v>0</v>
      </c>
      <c r="Z42" s="25">
        <f t="shared" si="15"/>
        <v>0</v>
      </c>
      <c r="AA42" s="25">
        <f t="shared" si="16"/>
        <v>8.3333333333333329E-2</v>
      </c>
      <c r="AB42" s="25">
        <f t="shared" si="17"/>
        <v>0</v>
      </c>
      <c r="AC42" s="25">
        <f t="shared" si="18"/>
        <v>8.3333333333333329E-2</v>
      </c>
      <c r="AD42" s="25">
        <f t="shared" si="19"/>
        <v>8.3333333333333329E-2</v>
      </c>
      <c r="AE42" s="25">
        <f t="shared" si="20"/>
        <v>0</v>
      </c>
      <c r="AF42" s="25">
        <f t="shared" si="21"/>
        <v>8.3333333333333329E-2</v>
      </c>
    </row>
    <row r="44" spans="1:32" x14ac:dyDescent="0.2">
      <c r="B44" s="81">
        <f>SUM(IP_Protection_Priorities)</f>
        <v>0.99999999999999989</v>
      </c>
      <c r="E44" s="32" t="s">
        <v>58</v>
      </c>
      <c r="F44">
        <f>SUM(F31:F42)</f>
        <v>12</v>
      </c>
      <c r="G44">
        <f t="shared" ref="G44:Q44" si="22">SUM(G31:G42)</f>
        <v>12</v>
      </c>
      <c r="H44">
        <f t="shared" si="22"/>
        <v>12</v>
      </c>
      <c r="I44">
        <f t="shared" si="22"/>
        <v>12</v>
      </c>
      <c r="J44">
        <f t="shared" si="22"/>
        <v>4</v>
      </c>
      <c r="K44">
        <f t="shared" si="22"/>
        <v>4</v>
      </c>
      <c r="L44">
        <f t="shared" si="22"/>
        <v>12</v>
      </c>
      <c r="M44">
        <f t="shared" si="22"/>
        <v>4</v>
      </c>
      <c r="N44">
        <f t="shared" si="22"/>
        <v>12</v>
      </c>
      <c r="O44">
        <f t="shared" si="22"/>
        <v>12</v>
      </c>
      <c r="P44">
        <f t="shared" si="22"/>
        <v>4</v>
      </c>
      <c r="Q44">
        <f t="shared" si="22"/>
        <v>12</v>
      </c>
    </row>
    <row r="48" spans="1:32" x14ac:dyDescent="0.2">
      <c r="A48" s="40" t="s">
        <v>82</v>
      </c>
    </row>
    <row r="51" spans="1:32" x14ac:dyDescent="0.2">
      <c r="A51" s="116" t="s">
        <v>61</v>
      </c>
      <c r="B51" s="116"/>
      <c r="D51" s="65"/>
      <c r="E51" s="116" t="s">
        <v>59</v>
      </c>
      <c r="F51" s="116"/>
      <c r="G51" s="116"/>
      <c r="H51" s="116"/>
      <c r="I51" s="116"/>
      <c r="J51" s="116"/>
      <c r="K51" s="116"/>
      <c r="L51" s="116"/>
      <c r="M51" s="116"/>
      <c r="N51" s="116"/>
      <c r="O51" s="116"/>
      <c r="P51" s="116"/>
      <c r="Q51" s="116"/>
      <c r="T51" s="116" t="s">
        <v>60</v>
      </c>
      <c r="U51" s="116"/>
      <c r="V51" s="116"/>
      <c r="W51" s="116"/>
      <c r="X51" s="116"/>
      <c r="Y51" s="116"/>
      <c r="Z51" s="116"/>
      <c r="AA51" s="116"/>
      <c r="AB51" s="116"/>
      <c r="AC51" s="116"/>
      <c r="AD51" s="116"/>
      <c r="AE51" s="116"/>
      <c r="AF51" s="116"/>
    </row>
    <row r="52" spans="1:32" ht="16" thickBot="1" x14ac:dyDescent="0.25">
      <c r="F52">
        <v>9</v>
      </c>
      <c r="G52">
        <v>8</v>
      </c>
      <c r="H52">
        <v>8</v>
      </c>
      <c r="I52">
        <v>9</v>
      </c>
      <c r="J52">
        <v>10</v>
      </c>
      <c r="K52">
        <v>7</v>
      </c>
      <c r="L52">
        <v>10</v>
      </c>
      <c r="M52">
        <v>7</v>
      </c>
      <c r="N52">
        <v>8</v>
      </c>
      <c r="O52">
        <v>5</v>
      </c>
      <c r="P52">
        <v>7</v>
      </c>
      <c r="Q52">
        <v>8</v>
      </c>
    </row>
    <row r="53" spans="1:32" ht="26" x14ac:dyDescent="0.2">
      <c r="A53" s="8" t="s">
        <v>3</v>
      </c>
      <c r="B53" s="74" t="s">
        <v>81</v>
      </c>
      <c r="D53" s="8" t="s">
        <v>11</v>
      </c>
      <c r="E53" s="8" t="s">
        <v>3</v>
      </c>
      <c r="F53" s="26" t="s">
        <v>31</v>
      </c>
      <c r="G53" s="27" t="s">
        <v>46</v>
      </c>
      <c r="H53" s="28" t="s">
        <v>47</v>
      </c>
      <c r="I53" s="27" t="s">
        <v>41</v>
      </c>
      <c r="J53" s="28" t="s">
        <v>38</v>
      </c>
      <c r="K53" s="27" t="s">
        <v>32</v>
      </c>
      <c r="L53" s="28" t="s">
        <v>37</v>
      </c>
      <c r="M53" s="27" t="s">
        <v>33</v>
      </c>
      <c r="N53" s="28" t="s">
        <v>34</v>
      </c>
      <c r="O53" s="27" t="s">
        <v>35</v>
      </c>
      <c r="P53" s="28" t="s">
        <v>45</v>
      </c>
      <c r="Q53" s="29" t="s">
        <v>36</v>
      </c>
      <c r="T53" s="8" t="s">
        <v>3</v>
      </c>
      <c r="U53" s="26" t="s">
        <v>31</v>
      </c>
      <c r="V53" s="27" t="s">
        <v>46</v>
      </c>
      <c r="W53" s="28" t="s">
        <v>47</v>
      </c>
      <c r="X53" s="27" t="s">
        <v>41</v>
      </c>
      <c r="Y53" s="28" t="s">
        <v>38</v>
      </c>
      <c r="Z53" s="27" t="s">
        <v>32</v>
      </c>
      <c r="AA53" s="28" t="s">
        <v>37</v>
      </c>
      <c r="AB53" s="27" t="s">
        <v>33</v>
      </c>
      <c r="AC53" s="28" t="s">
        <v>34</v>
      </c>
      <c r="AD53" s="27" t="s">
        <v>35</v>
      </c>
      <c r="AE53" s="28" t="s">
        <v>45</v>
      </c>
      <c r="AF53" s="29" t="s">
        <v>36</v>
      </c>
    </row>
    <row r="54" spans="1:32" x14ac:dyDescent="0.2">
      <c r="A54" s="30" t="s">
        <v>31</v>
      </c>
      <c r="B54" s="24">
        <f>AVERAGE(U54:AF54)</f>
        <v>9.375E-2</v>
      </c>
      <c r="D54" s="12">
        <v>9</v>
      </c>
      <c r="E54" s="30" t="s">
        <v>31</v>
      </c>
      <c r="F54" s="24">
        <f>$D54/F$52</f>
        <v>1</v>
      </c>
      <c r="G54" s="24">
        <f t="shared" ref="G54:Q65" si="23">$D54/G$52</f>
        <v>1.125</v>
      </c>
      <c r="H54" s="24">
        <f t="shared" si="23"/>
        <v>1.125</v>
      </c>
      <c r="I54" s="24">
        <f t="shared" si="23"/>
        <v>1</v>
      </c>
      <c r="J54" s="24">
        <f t="shared" si="23"/>
        <v>0.9</v>
      </c>
      <c r="K54" s="24">
        <f t="shared" si="23"/>
        <v>1.2857142857142858</v>
      </c>
      <c r="L54" s="24">
        <f t="shared" si="23"/>
        <v>0.9</v>
      </c>
      <c r="M54" s="24">
        <f t="shared" si="23"/>
        <v>1.2857142857142858</v>
      </c>
      <c r="N54" s="24">
        <f t="shared" si="23"/>
        <v>1.125</v>
      </c>
      <c r="O54" s="24">
        <f t="shared" si="23"/>
        <v>1.8</v>
      </c>
      <c r="P54" s="24">
        <f t="shared" si="23"/>
        <v>1.2857142857142858</v>
      </c>
      <c r="Q54" s="24">
        <f t="shared" si="23"/>
        <v>1.125</v>
      </c>
      <c r="T54" s="30" t="s">
        <v>31</v>
      </c>
      <c r="U54" s="24">
        <f>F54/F$67</f>
        <v>9.3749999999999986E-2</v>
      </c>
      <c r="V54" s="24">
        <f t="shared" ref="V54:AF54" si="24">G54/G$67</f>
        <v>9.375E-2</v>
      </c>
      <c r="W54" s="24">
        <f t="shared" si="24"/>
        <v>9.375E-2</v>
      </c>
      <c r="X54" s="24">
        <f t="shared" si="24"/>
        <v>9.3749999999999986E-2</v>
      </c>
      <c r="Y54" s="24">
        <f t="shared" si="24"/>
        <v>9.3749999999999986E-2</v>
      </c>
      <c r="Z54" s="24">
        <f t="shared" si="24"/>
        <v>9.3750000000000014E-2</v>
      </c>
      <c r="AA54" s="24">
        <f t="shared" si="24"/>
        <v>9.3749999999999986E-2</v>
      </c>
      <c r="AB54" s="24">
        <f t="shared" si="24"/>
        <v>9.3750000000000014E-2</v>
      </c>
      <c r="AC54" s="24">
        <f t="shared" si="24"/>
        <v>9.375E-2</v>
      </c>
      <c r="AD54" s="24">
        <f t="shared" si="24"/>
        <v>9.3749999999999986E-2</v>
      </c>
      <c r="AE54" s="24">
        <f t="shared" si="24"/>
        <v>9.3750000000000014E-2</v>
      </c>
      <c r="AF54" s="24">
        <f t="shared" si="24"/>
        <v>9.375E-2</v>
      </c>
    </row>
    <row r="55" spans="1:32" x14ac:dyDescent="0.2">
      <c r="A55" s="31" t="s">
        <v>46</v>
      </c>
      <c r="B55" s="24">
        <f t="shared" ref="B55:B65" si="25">AVERAGE(U55:AF55)</f>
        <v>8.3333333333333329E-2</v>
      </c>
      <c r="D55" s="17">
        <v>8</v>
      </c>
      <c r="E55" s="31" t="s">
        <v>46</v>
      </c>
      <c r="F55" s="24">
        <f t="shared" ref="F55:F65" si="26">$D55/F$52</f>
        <v>0.88888888888888884</v>
      </c>
      <c r="G55" s="24">
        <f t="shared" si="23"/>
        <v>1</v>
      </c>
      <c r="H55" s="24">
        <f t="shared" si="23"/>
        <v>1</v>
      </c>
      <c r="I55" s="24">
        <f t="shared" si="23"/>
        <v>0.88888888888888884</v>
      </c>
      <c r="J55" s="24">
        <f t="shared" si="23"/>
        <v>0.8</v>
      </c>
      <c r="K55" s="24">
        <f t="shared" si="23"/>
        <v>1.1428571428571428</v>
      </c>
      <c r="L55" s="24">
        <f t="shared" si="23"/>
        <v>0.8</v>
      </c>
      <c r="M55" s="24">
        <f t="shared" si="23"/>
        <v>1.1428571428571428</v>
      </c>
      <c r="N55" s="24">
        <f t="shared" si="23"/>
        <v>1</v>
      </c>
      <c r="O55" s="24">
        <f t="shared" si="23"/>
        <v>1.6</v>
      </c>
      <c r="P55" s="24">
        <f t="shared" si="23"/>
        <v>1.1428571428571428</v>
      </c>
      <c r="Q55" s="24">
        <f t="shared" si="23"/>
        <v>1</v>
      </c>
      <c r="T55" s="31" t="s">
        <v>46</v>
      </c>
      <c r="U55" s="24">
        <f t="shared" ref="U55:U65" si="27">F55/F$67</f>
        <v>8.3333333333333315E-2</v>
      </c>
      <c r="V55" s="24">
        <f t="shared" ref="V55:V65" si="28">G55/G$67</f>
        <v>8.3333333333333329E-2</v>
      </c>
      <c r="W55" s="24">
        <f t="shared" ref="W55:W65" si="29">H55/H$67</f>
        <v>8.3333333333333329E-2</v>
      </c>
      <c r="X55" s="24">
        <f t="shared" ref="X55:X65" si="30">I55/I$67</f>
        <v>8.3333333333333315E-2</v>
      </c>
      <c r="Y55" s="24">
        <f t="shared" ref="Y55:Y65" si="31">J55/J$67</f>
        <v>8.3333333333333329E-2</v>
      </c>
      <c r="Z55" s="24">
        <f t="shared" ref="Z55:Z65" si="32">K55/K$67</f>
        <v>8.3333333333333329E-2</v>
      </c>
      <c r="AA55" s="24">
        <f t="shared" ref="AA55:AA65" si="33">L55/L$67</f>
        <v>8.3333333333333329E-2</v>
      </c>
      <c r="AB55" s="24">
        <f t="shared" ref="AB55:AB65" si="34">M55/M$67</f>
        <v>8.3333333333333329E-2</v>
      </c>
      <c r="AC55" s="24">
        <f t="shared" ref="AC55:AC65" si="35">N55/N$67</f>
        <v>8.3333333333333329E-2</v>
      </c>
      <c r="AD55" s="24">
        <f t="shared" ref="AD55:AD65" si="36">O55/O$67</f>
        <v>8.3333333333333329E-2</v>
      </c>
      <c r="AE55" s="24">
        <f t="shared" ref="AE55:AE65" si="37">P55/P$67</f>
        <v>8.3333333333333329E-2</v>
      </c>
      <c r="AF55" s="24">
        <f t="shared" ref="AF55:AF65" si="38">Q55/Q$67</f>
        <v>8.3333333333333329E-2</v>
      </c>
    </row>
    <row r="56" spans="1:32" x14ac:dyDescent="0.2">
      <c r="A56" s="30" t="s">
        <v>47</v>
      </c>
      <c r="B56" s="24">
        <f t="shared" si="25"/>
        <v>8.3333333333333329E-2</v>
      </c>
      <c r="D56" s="12">
        <v>8</v>
      </c>
      <c r="E56" s="30" t="s">
        <v>47</v>
      </c>
      <c r="F56" s="24">
        <f t="shared" si="26"/>
        <v>0.88888888888888884</v>
      </c>
      <c r="G56" s="24">
        <f t="shared" si="23"/>
        <v>1</v>
      </c>
      <c r="H56" s="24">
        <f t="shared" si="23"/>
        <v>1</v>
      </c>
      <c r="I56" s="24">
        <f t="shared" si="23"/>
        <v>0.88888888888888884</v>
      </c>
      <c r="J56" s="24">
        <f t="shared" si="23"/>
        <v>0.8</v>
      </c>
      <c r="K56" s="24">
        <f t="shared" si="23"/>
        <v>1.1428571428571428</v>
      </c>
      <c r="L56" s="24">
        <f t="shared" si="23"/>
        <v>0.8</v>
      </c>
      <c r="M56" s="24">
        <f t="shared" si="23"/>
        <v>1.1428571428571428</v>
      </c>
      <c r="N56" s="24">
        <f t="shared" si="23"/>
        <v>1</v>
      </c>
      <c r="O56" s="24">
        <f t="shared" si="23"/>
        <v>1.6</v>
      </c>
      <c r="P56" s="24">
        <f t="shared" si="23"/>
        <v>1.1428571428571428</v>
      </c>
      <c r="Q56" s="24">
        <f t="shared" si="23"/>
        <v>1</v>
      </c>
      <c r="T56" s="30" t="s">
        <v>47</v>
      </c>
      <c r="U56" s="24">
        <f t="shared" si="27"/>
        <v>8.3333333333333315E-2</v>
      </c>
      <c r="V56" s="24">
        <f t="shared" si="28"/>
        <v>8.3333333333333329E-2</v>
      </c>
      <c r="W56" s="24">
        <f t="shared" si="29"/>
        <v>8.3333333333333329E-2</v>
      </c>
      <c r="X56" s="24">
        <f t="shared" si="30"/>
        <v>8.3333333333333315E-2</v>
      </c>
      <c r="Y56" s="24">
        <f t="shared" si="31"/>
        <v>8.3333333333333329E-2</v>
      </c>
      <c r="Z56" s="24">
        <f t="shared" si="32"/>
        <v>8.3333333333333329E-2</v>
      </c>
      <c r="AA56" s="24">
        <f t="shared" si="33"/>
        <v>8.3333333333333329E-2</v>
      </c>
      <c r="AB56" s="24">
        <f t="shared" si="34"/>
        <v>8.3333333333333329E-2</v>
      </c>
      <c r="AC56" s="24">
        <f t="shared" si="35"/>
        <v>8.3333333333333329E-2</v>
      </c>
      <c r="AD56" s="24">
        <f t="shared" si="36"/>
        <v>8.3333333333333329E-2</v>
      </c>
      <c r="AE56" s="24">
        <f t="shared" si="37"/>
        <v>8.3333333333333329E-2</v>
      </c>
      <c r="AF56" s="24">
        <f t="shared" si="38"/>
        <v>8.3333333333333329E-2</v>
      </c>
    </row>
    <row r="57" spans="1:32" x14ac:dyDescent="0.2">
      <c r="A57" s="31" t="s">
        <v>41</v>
      </c>
      <c r="B57" s="24">
        <f t="shared" si="25"/>
        <v>9.375E-2</v>
      </c>
      <c r="D57" s="17">
        <v>9</v>
      </c>
      <c r="E57" s="31" t="s">
        <v>41</v>
      </c>
      <c r="F57" s="24">
        <f t="shared" si="26"/>
        <v>1</v>
      </c>
      <c r="G57" s="24">
        <f t="shared" si="23"/>
        <v>1.125</v>
      </c>
      <c r="H57" s="24">
        <f t="shared" si="23"/>
        <v>1.125</v>
      </c>
      <c r="I57" s="24">
        <f t="shared" si="23"/>
        <v>1</v>
      </c>
      <c r="J57" s="24">
        <f t="shared" si="23"/>
        <v>0.9</v>
      </c>
      <c r="K57" s="24">
        <f t="shared" si="23"/>
        <v>1.2857142857142858</v>
      </c>
      <c r="L57" s="24">
        <f t="shared" si="23"/>
        <v>0.9</v>
      </c>
      <c r="M57" s="24">
        <f t="shared" si="23"/>
        <v>1.2857142857142858</v>
      </c>
      <c r="N57" s="24">
        <f t="shared" si="23"/>
        <v>1.125</v>
      </c>
      <c r="O57" s="24">
        <f t="shared" si="23"/>
        <v>1.8</v>
      </c>
      <c r="P57" s="24">
        <f t="shared" si="23"/>
        <v>1.2857142857142858</v>
      </c>
      <c r="Q57" s="24">
        <f t="shared" si="23"/>
        <v>1.125</v>
      </c>
      <c r="T57" s="31" t="s">
        <v>41</v>
      </c>
      <c r="U57" s="24">
        <f t="shared" si="27"/>
        <v>9.3749999999999986E-2</v>
      </c>
      <c r="V57" s="24">
        <f t="shared" si="28"/>
        <v>9.375E-2</v>
      </c>
      <c r="W57" s="24">
        <f t="shared" si="29"/>
        <v>9.375E-2</v>
      </c>
      <c r="X57" s="24">
        <f t="shared" si="30"/>
        <v>9.3749999999999986E-2</v>
      </c>
      <c r="Y57" s="24">
        <f t="shared" si="31"/>
        <v>9.3749999999999986E-2</v>
      </c>
      <c r="Z57" s="24">
        <f t="shared" si="32"/>
        <v>9.3750000000000014E-2</v>
      </c>
      <c r="AA57" s="24">
        <f t="shared" si="33"/>
        <v>9.3749999999999986E-2</v>
      </c>
      <c r="AB57" s="24">
        <f t="shared" si="34"/>
        <v>9.3750000000000014E-2</v>
      </c>
      <c r="AC57" s="24">
        <f t="shared" si="35"/>
        <v>9.375E-2</v>
      </c>
      <c r="AD57" s="24">
        <f t="shared" si="36"/>
        <v>9.3749999999999986E-2</v>
      </c>
      <c r="AE57" s="24">
        <f t="shared" si="37"/>
        <v>9.3750000000000014E-2</v>
      </c>
      <c r="AF57" s="24">
        <f t="shared" si="38"/>
        <v>9.375E-2</v>
      </c>
    </row>
    <row r="58" spans="1:32" x14ac:dyDescent="0.2">
      <c r="A58" s="30" t="s">
        <v>38</v>
      </c>
      <c r="B58" s="24">
        <f t="shared" si="25"/>
        <v>0.10416666666666667</v>
      </c>
      <c r="D58" s="12">
        <v>10</v>
      </c>
      <c r="E58" s="30" t="s">
        <v>38</v>
      </c>
      <c r="F58" s="24">
        <f t="shared" si="26"/>
        <v>1.1111111111111112</v>
      </c>
      <c r="G58" s="24">
        <f t="shared" si="23"/>
        <v>1.25</v>
      </c>
      <c r="H58" s="24">
        <f t="shared" si="23"/>
        <v>1.25</v>
      </c>
      <c r="I58" s="24">
        <f t="shared" si="23"/>
        <v>1.1111111111111112</v>
      </c>
      <c r="J58" s="24">
        <f t="shared" si="23"/>
        <v>1</v>
      </c>
      <c r="K58" s="24">
        <f t="shared" si="23"/>
        <v>1.4285714285714286</v>
      </c>
      <c r="L58" s="24">
        <f t="shared" si="23"/>
        <v>1</v>
      </c>
      <c r="M58" s="24">
        <f t="shared" si="23"/>
        <v>1.4285714285714286</v>
      </c>
      <c r="N58" s="24">
        <f t="shared" si="23"/>
        <v>1.25</v>
      </c>
      <c r="O58" s="24">
        <f t="shared" si="23"/>
        <v>2</v>
      </c>
      <c r="P58" s="24">
        <f t="shared" si="23"/>
        <v>1.4285714285714286</v>
      </c>
      <c r="Q58" s="24">
        <f t="shared" si="23"/>
        <v>1.25</v>
      </c>
      <c r="T58" s="30" t="s">
        <v>38</v>
      </c>
      <c r="U58" s="24">
        <f t="shared" si="27"/>
        <v>0.10416666666666666</v>
      </c>
      <c r="V58" s="24">
        <f t="shared" si="28"/>
        <v>0.10416666666666667</v>
      </c>
      <c r="W58" s="24">
        <f t="shared" si="29"/>
        <v>0.10416666666666667</v>
      </c>
      <c r="X58" s="24">
        <f t="shared" si="30"/>
        <v>0.10416666666666666</v>
      </c>
      <c r="Y58" s="24">
        <f t="shared" si="31"/>
        <v>0.10416666666666666</v>
      </c>
      <c r="Z58" s="24">
        <f t="shared" si="32"/>
        <v>0.10416666666666667</v>
      </c>
      <c r="AA58" s="24">
        <f t="shared" si="33"/>
        <v>0.10416666666666666</v>
      </c>
      <c r="AB58" s="24">
        <f t="shared" si="34"/>
        <v>0.10416666666666667</v>
      </c>
      <c r="AC58" s="24">
        <f t="shared" si="35"/>
        <v>0.10416666666666667</v>
      </c>
      <c r="AD58" s="24">
        <f t="shared" si="36"/>
        <v>0.10416666666666666</v>
      </c>
      <c r="AE58" s="24">
        <f t="shared" si="37"/>
        <v>0.10416666666666667</v>
      </c>
      <c r="AF58" s="24">
        <f t="shared" si="38"/>
        <v>0.10416666666666667</v>
      </c>
    </row>
    <row r="59" spans="1:32" x14ac:dyDescent="0.2">
      <c r="A59" s="31" t="s">
        <v>32</v>
      </c>
      <c r="B59" s="24">
        <f t="shared" si="25"/>
        <v>7.2916666666666644E-2</v>
      </c>
      <c r="D59" s="17">
        <v>7</v>
      </c>
      <c r="E59" s="31" t="s">
        <v>32</v>
      </c>
      <c r="F59" s="24">
        <f t="shared" si="26"/>
        <v>0.77777777777777779</v>
      </c>
      <c r="G59" s="24">
        <f t="shared" si="23"/>
        <v>0.875</v>
      </c>
      <c r="H59" s="24">
        <f t="shared" si="23"/>
        <v>0.875</v>
      </c>
      <c r="I59" s="24">
        <f t="shared" si="23"/>
        <v>0.77777777777777779</v>
      </c>
      <c r="J59" s="24">
        <f t="shared" si="23"/>
        <v>0.7</v>
      </c>
      <c r="K59" s="24">
        <f t="shared" si="23"/>
        <v>1</v>
      </c>
      <c r="L59" s="24">
        <f t="shared" si="23"/>
        <v>0.7</v>
      </c>
      <c r="M59" s="24">
        <f t="shared" si="23"/>
        <v>1</v>
      </c>
      <c r="N59" s="24">
        <f t="shared" si="23"/>
        <v>0.875</v>
      </c>
      <c r="O59" s="24">
        <f t="shared" si="23"/>
        <v>1.4</v>
      </c>
      <c r="P59" s="24">
        <f t="shared" si="23"/>
        <v>1</v>
      </c>
      <c r="Q59" s="24">
        <f t="shared" si="23"/>
        <v>0.875</v>
      </c>
      <c r="T59" s="31" t="s">
        <v>32</v>
      </c>
      <c r="U59" s="24">
        <f t="shared" si="27"/>
        <v>7.2916666666666657E-2</v>
      </c>
      <c r="V59" s="24">
        <f t="shared" si="28"/>
        <v>7.2916666666666671E-2</v>
      </c>
      <c r="W59" s="24">
        <f t="shared" si="29"/>
        <v>7.2916666666666671E-2</v>
      </c>
      <c r="X59" s="24">
        <f t="shared" si="30"/>
        <v>7.2916666666666657E-2</v>
      </c>
      <c r="Y59" s="24">
        <f t="shared" si="31"/>
        <v>7.2916666666666657E-2</v>
      </c>
      <c r="Z59" s="24">
        <f t="shared" si="32"/>
        <v>7.2916666666666671E-2</v>
      </c>
      <c r="AA59" s="24">
        <f t="shared" si="33"/>
        <v>7.2916666666666657E-2</v>
      </c>
      <c r="AB59" s="24">
        <f t="shared" si="34"/>
        <v>7.2916666666666671E-2</v>
      </c>
      <c r="AC59" s="24">
        <f t="shared" si="35"/>
        <v>7.2916666666666671E-2</v>
      </c>
      <c r="AD59" s="24">
        <f t="shared" si="36"/>
        <v>7.2916666666666657E-2</v>
      </c>
      <c r="AE59" s="24">
        <f t="shared" si="37"/>
        <v>7.2916666666666671E-2</v>
      </c>
      <c r="AF59" s="24">
        <f t="shared" si="38"/>
        <v>7.2916666666666671E-2</v>
      </c>
    </row>
    <row r="60" spans="1:32" x14ac:dyDescent="0.2">
      <c r="A60" s="30" t="s">
        <v>37</v>
      </c>
      <c r="B60" s="24">
        <f t="shared" si="25"/>
        <v>0.10416666666666667</v>
      </c>
      <c r="D60" s="12">
        <v>10</v>
      </c>
      <c r="E60" s="30" t="s">
        <v>37</v>
      </c>
      <c r="F60" s="24">
        <f t="shared" si="26"/>
        <v>1.1111111111111112</v>
      </c>
      <c r="G60" s="24">
        <f t="shared" si="23"/>
        <v>1.25</v>
      </c>
      <c r="H60" s="24">
        <f t="shared" si="23"/>
        <v>1.25</v>
      </c>
      <c r="I60" s="24">
        <f t="shared" si="23"/>
        <v>1.1111111111111112</v>
      </c>
      <c r="J60" s="24">
        <f t="shared" si="23"/>
        <v>1</v>
      </c>
      <c r="K60" s="24">
        <f t="shared" si="23"/>
        <v>1.4285714285714286</v>
      </c>
      <c r="L60" s="24">
        <f t="shared" si="23"/>
        <v>1</v>
      </c>
      <c r="M60" s="24">
        <f t="shared" si="23"/>
        <v>1.4285714285714286</v>
      </c>
      <c r="N60" s="24">
        <f t="shared" si="23"/>
        <v>1.25</v>
      </c>
      <c r="O60" s="24">
        <f t="shared" si="23"/>
        <v>2</v>
      </c>
      <c r="P60" s="24">
        <f t="shared" si="23"/>
        <v>1.4285714285714286</v>
      </c>
      <c r="Q60" s="24">
        <f t="shared" si="23"/>
        <v>1.25</v>
      </c>
      <c r="T60" s="30" t="s">
        <v>37</v>
      </c>
      <c r="U60" s="24">
        <f t="shared" si="27"/>
        <v>0.10416666666666666</v>
      </c>
      <c r="V60" s="24">
        <f t="shared" si="28"/>
        <v>0.10416666666666667</v>
      </c>
      <c r="W60" s="24">
        <f t="shared" si="29"/>
        <v>0.10416666666666667</v>
      </c>
      <c r="X60" s="24">
        <f t="shared" si="30"/>
        <v>0.10416666666666666</v>
      </c>
      <c r="Y60" s="24">
        <f t="shared" si="31"/>
        <v>0.10416666666666666</v>
      </c>
      <c r="Z60" s="24">
        <f t="shared" si="32"/>
        <v>0.10416666666666667</v>
      </c>
      <c r="AA60" s="24">
        <f t="shared" si="33"/>
        <v>0.10416666666666666</v>
      </c>
      <c r="AB60" s="24">
        <f t="shared" si="34"/>
        <v>0.10416666666666667</v>
      </c>
      <c r="AC60" s="24">
        <f t="shared" si="35"/>
        <v>0.10416666666666667</v>
      </c>
      <c r="AD60" s="24">
        <f t="shared" si="36"/>
        <v>0.10416666666666666</v>
      </c>
      <c r="AE60" s="24">
        <f t="shared" si="37"/>
        <v>0.10416666666666667</v>
      </c>
      <c r="AF60" s="24">
        <f t="shared" si="38"/>
        <v>0.10416666666666667</v>
      </c>
    </row>
    <row r="61" spans="1:32" x14ac:dyDescent="0.2">
      <c r="A61" s="31" t="s">
        <v>33</v>
      </c>
      <c r="B61" s="24">
        <f t="shared" si="25"/>
        <v>7.2916666666666644E-2</v>
      </c>
      <c r="D61" s="17">
        <v>7</v>
      </c>
      <c r="E61" s="31" t="s">
        <v>33</v>
      </c>
      <c r="F61" s="24">
        <f t="shared" si="26"/>
        <v>0.77777777777777779</v>
      </c>
      <c r="G61" s="24">
        <f t="shared" si="23"/>
        <v>0.875</v>
      </c>
      <c r="H61" s="24">
        <f t="shared" si="23"/>
        <v>0.875</v>
      </c>
      <c r="I61" s="24">
        <f t="shared" si="23"/>
        <v>0.77777777777777779</v>
      </c>
      <c r="J61" s="24">
        <f t="shared" si="23"/>
        <v>0.7</v>
      </c>
      <c r="K61" s="24">
        <f t="shared" si="23"/>
        <v>1</v>
      </c>
      <c r="L61" s="24">
        <f t="shared" si="23"/>
        <v>0.7</v>
      </c>
      <c r="M61" s="24">
        <f t="shared" si="23"/>
        <v>1</v>
      </c>
      <c r="N61" s="24">
        <f t="shared" si="23"/>
        <v>0.875</v>
      </c>
      <c r="O61" s="24">
        <f t="shared" si="23"/>
        <v>1.4</v>
      </c>
      <c r="P61" s="24">
        <f t="shared" si="23"/>
        <v>1</v>
      </c>
      <c r="Q61" s="24">
        <f t="shared" si="23"/>
        <v>0.875</v>
      </c>
      <c r="T61" s="31" t="s">
        <v>33</v>
      </c>
      <c r="U61" s="24">
        <f t="shared" si="27"/>
        <v>7.2916666666666657E-2</v>
      </c>
      <c r="V61" s="24">
        <f t="shared" si="28"/>
        <v>7.2916666666666671E-2</v>
      </c>
      <c r="W61" s="24">
        <f t="shared" si="29"/>
        <v>7.2916666666666671E-2</v>
      </c>
      <c r="X61" s="24">
        <f t="shared" si="30"/>
        <v>7.2916666666666657E-2</v>
      </c>
      <c r="Y61" s="24">
        <f t="shared" si="31"/>
        <v>7.2916666666666657E-2</v>
      </c>
      <c r="Z61" s="24">
        <f t="shared" si="32"/>
        <v>7.2916666666666671E-2</v>
      </c>
      <c r="AA61" s="24">
        <f t="shared" si="33"/>
        <v>7.2916666666666657E-2</v>
      </c>
      <c r="AB61" s="24">
        <f t="shared" si="34"/>
        <v>7.2916666666666671E-2</v>
      </c>
      <c r="AC61" s="24">
        <f t="shared" si="35"/>
        <v>7.2916666666666671E-2</v>
      </c>
      <c r="AD61" s="24">
        <f t="shared" si="36"/>
        <v>7.2916666666666657E-2</v>
      </c>
      <c r="AE61" s="24">
        <f t="shared" si="37"/>
        <v>7.2916666666666671E-2</v>
      </c>
      <c r="AF61" s="24">
        <f t="shared" si="38"/>
        <v>7.2916666666666671E-2</v>
      </c>
    </row>
    <row r="62" spans="1:32" x14ac:dyDescent="0.2">
      <c r="A62" s="30" t="s">
        <v>34</v>
      </c>
      <c r="B62" s="24">
        <f t="shared" si="25"/>
        <v>8.3333333333333329E-2</v>
      </c>
      <c r="D62" s="12">
        <v>8</v>
      </c>
      <c r="E62" s="30" t="s">
        <v>34</v>
      </c>
      <c r="F62" s="24">
        <f t="shared" si="26"/>
        <v>0.88888888888888884</v>
      </c>
      <c r="G62" s="24">
        <f t="shared" si="23"/>
        <v>1</v>
      </c>
      <c r="H62" s="24">
        <f t="shared" si="23"/>
        <v>1</v>
      </c>
      <c r="I62" s="24">
        <f t="shared" si="23"/>
        <v>0.88888888888888884</v>
      </c>
      <c r="J62" s="24">
        <f t="shared" si="23"/>
        <v>0.8</v>
      </c>
      <c r="K62" s="24">
        <f t="shared" si="23"/>
        <v>1.1428571428571428</v>
      </c>
      <c r="L62" s="24">
        <f t="shared" si="23"/>
        <v>0.8</v>
      </c>
      <c r="M62" s="24">
        <f t="shared" si="23"/>
        <v>1.1428571428571428</v>
      </c>
      <c r="N62" s="24">
        <f t="shared" si="23"/>
        <v>1</v>
      </c>
      <c r="O62" s="24">
        <f t="shared" si="23"/>
        <v>1.6</v>
      </c>
      <c r="P62" s="24">
        <f t="shared" si="23"/>
        <v>1.1428571428571428</v>
      </c>
      <c r="Q62" s="24">
        <f t="shared" si="23"/>
        <v>1</v>
      </c>
      <c r="T62" s="30" t="s">
        <v>34</v>
      </c>
      <c r="U62" s="24">
        <f t="shared" si="27"/>
        <v>8.3333333333333315E-2</v>
      </c>
      <c r="V62" s="24">
        <f t="shared" si="28"/>
        <v>8.3333333333333329E-2</v>
      </c>
      <c r="W62" s="24">
        <f t="shared" si="29"/>
        <v>8.3333333333333329E-2</v>
      </c>
      <c r="X62" s="24">
        <f t="shared" si="30"/>
        <v>8.3333333333333315E-2</v>
      </c>
      <c r="Y62" s="24">
        <f t="shared" si="31"/>
        <v>8.3333333333333329E-2</v>
      </c>
      <c r="Z62" s="24">
        <f t="shared" si="32"/>
        <v>8.3333333333333329E-2</v>
      </c>
      <c r="AA62" s="24">
        <f t="shared" si="33"/>
        <v>8.3333333333333329E-2</v>
      </c>
      <c r="AB62" s="24">
        <f t="shared" si="34"/>
        <v>8.3333333333333329E-2</v>
      </c>
      <c r="AC62" s="24">
        <f t="shared" si="35"/>
        <v>8.3333333333333329E-2</v>
      </c>
      <c r="AD62" s="24">
        <f t="shared" si="36"/>
        <v>8.3333333333333329E-2</v>
      </c>
      <c r="AE62" s="24">
        <f t="shared" si="37"/>
        <v>8.3333333333333329E-2</v>
      </c>
      <c r="AF62" s="24">
        <f t="shared" si="38"/>
        <v>8.3333333333333329E-2</v>
      </c>
    </row>
    <row r="63" spans="1:32" x14ac:dyDescent="0.2">
      <c r="A63" s="31" t="s">
        <v>35</v>
      </c>
      <c r="B63" s="24">
        <f t="shared" si="25"/>
        <v>5.2083333333333336E-2</v>
      </c>
      <c r="D63" s="17">
        <v>5</v>
      </c>
      <c r="E63" s="31" t="s">
        <v>35</v>
      </c>
      <c r="F63" s="24">
        <f t="shared" si="26"/>
        <v>0.55555555555555558</v>
      </c>
      <c r="G63" s="24">
        <f t="shared" si="23"/>
        <v>0.625</v>
      </c>
      <c r="H63" s="24">
        <f t="shared" si="23"/>
        <v>0.625</v>
      </c>
      <c r="I63" s="24">
        <f t="shared" si="23"/>
        <v>0.55555555555555558</v>
      </c>
      <c r="J63" s="24">
        <f t="shared" si="23"/>
        <v>0.5</v>
      </c>
      <c r="K63" s="24">
        <f t="shared" si="23"/>
        <v>0.7142857142857143</v>
      </c>
      <c r="L63" s="24">
        <f t="shared" si="23"/>
        <v>0.5</v>
      </c>
      <c r="M63" s="24">
        <f t="shared" si="23"/>
        <v>0.7142857142857143</v>
      </c>
      <c r="N63" s="24">
        <f t="shared" si="23"/>
        <v>0.625</v>
      </c>
      <c r="O63" s="24">
        <f t="shared" si="23"/>
        <v>1</v>
      </c>
      <c r="P63" s="24">
        <f t="shared" si="23"/>
        <v>0.7142857142857143</v>
      </c>
      <c r="Q63" s="24">
        <f t="shared" si="23"/>
        <v>0.625</v>
      </c>
      <c r="T63" s="31" t="s">
        <v>35</v>
      </c>
      <c r="U63" s="24">
        <f t="shared" si="27"/>
        <v>5.2083333333333329E-2</v>
      </c>
      <c r="V63" s="24">
        <f t="shared" si="28"/>
        <v>5.2083333333333336E-2</v>
      </c>
      <c r="W63" s="24">
        <f t="shared" si="29"/>
        <v>5.2083333333333336E-2</v>
      </c>
      <c r="X63" s="24">
        <f t="shared" si="30"/>
        <v>5.2083333333333329E-2</v>
      </c>
      <c r="Y63" s="24">
        <f t="shared" si="31"/>
        <v>5.2083333333333329E-2</v>
      </c>
      <c r="Z63" s="24">
        <f t="shared" si="32"/>
        <v>5.2083333333333336E-2</v>
      </c>
      <c r="AA63" s="24">
        <f t="shared" si="33"/>
        <v>5.2083333333333329E-2</v>
      </c>
      <c r="AB63" s="24">
        <f t="shared" si="34"/>
        <v>5.2083333333333336E-2</v>
      </c>
      <c r="AC63" s="24">
        <f t="shared" si="35"/>
        <v>5.2083333333333336E-2</v>
      </c>
      <c r="AD63" s="24">
        <f t="shared" si="36"/>
        <v>5.2083333333333329E-2</v>
      </c>
      <c r="AE63" s="24">
        <f t="shared" si="37"/>
        <v>5.2083333333333336E-2</v>
      </c>
      <c r="AF63" s="24">
        <f t="shared" si="38"/>
        <v>5.2083333333333336E-2</v>
      </c>
    </row>
    <row r="64" spans="1:32" x14ac:dyDescent="0.2">
      <c r="A64" s="30" t="s">
        <v>45</v>
      </c>
      <c r="B64" s="24">
        <f t="shared" si="25"/>
        <v>7.2916666666666644E-2</v>
      </c>
      <c r="D64" s="12">
        <v>7</v>
      </c>
      <c r="E64" s="30" t="s">
        <v>45</v>
      </c>
      <c r="F64" s="24">
        <f t="shared" si="26"/>
        <v>0.77777777777777779</v>
      </c>
      <c r="G64" s="24">
        <f t="shared" si="23"/>
        <v>0.875</v>
      </c>
      <c r="H64" s="24">
        <f t="shared" si="23"/>
        <v>0.875</v>
      </c>
      <c r="I64" s="24">
        <f t="shared" si="23"/>
        <v>0.77777777777777779</v>
      </c>
      <c r="J64" s="24">
        <f t="shared" si="23"/>
        <v>0.7</v>
      </c>
      <c r="K64" s="24">
        <f t="shared" si="23"/>
        <v>1</v>
      </c>
      <c r="L64" s="24">
        <f t="shared" si="23"/>
        <v>0.7</v>
      </c>
      <c r="M64" s="24">
        <f t="shared" si="23"/>
        <v>1</v>
      </c>
      <c r="N64" s="24">
        <f t="shared" si="23"/>
        <v>0.875</v>
      </c>
      <c r="O64" s="24">
        <f t="shared" si="23"/>
        <v>1.4</v>
      </c>
      <c r="P64" s="24">
        <f t="shared" si="23"/>
        <v>1</v>
      </c>
      <c r="Q64" s="24">
        <f t="shared" si="23"/>
        <v>0.875</v>
      </c>
      <c r="T64" s="30" t="s">
        <v>45</v>
      </c>
      <c r="U64" s="24">
        <f t="shared" si="27"/>
        <v>7.2916666666666657E-2</v>
      </c>
      <c r="V64" s="24">
        <f t="shared" si="28"/>
        <v>7.2916666666666671E-2</v>
      </c>
      <c r="W64" s="24">
        <f t="shared" si="29"/>
        <v>7.2916666666666671E-2</v>
      </c>
      <c r="X64" s="24">
        <f t="shared" si="30"/>
        <v>7.2916666666666657E-2</v>
      </c>
      <c r="Y64" s="24">
        <f t="shared" si="31"/>
        <v>7.2916666666666657E-2</v>
      </c>
      <c r="Z64" s="24">
        <f t="shared" si="32"/>
        <v>7.2916666666666671E-2</v>
      </c>
      <c r="AA64" s="24">
        <f t="shared" si="33"/>
        <v>7.2916666666666657E-2</v>
      </c>
      <c r="AB64" s="24">
        <f t="shared" si="34"/>
        <v>7.2916666666666671E-2</v>
      </c>
      <c r="AC64" s="24">
        <f t="shared" si="35"/>
        <v>7.2916666666666671E-2</v>
      </c>
      <c r="AD64" s="24">
        <f t="shared" si="36"/>
        <v>7.2916666666666657E-2</v>
      </c>
      <c r="AE64" s="24">
        <f t="shared" si="37"/>
        <v>7.2916666666666671E-2</v>
      </c>
      <c r="AF64" s="24">
        <f t="shared" si="38"/>
        <v>7.2916666666666671E-2</v>
      </c>
    </row>
    <row r="65" spans="1:32" ht="16" thickBot="1" x14ac:dyDescent="0.25">
      <c r="A65" s="31" t="s">
        <v>36</v>
      </c>
      <c r="B65" s="24">
        <f t="shared" si="25"/>
        <v>8.3333333333333329E-2</v>
      </c>
      <c r="D65" s="21">
        <v>8</v>
      </c>
      <c r="E65" s="31" t="s">
        <v>36</v>
      </c>
      <c r="F65" s="24">
        <f t="shared" si="26"/>
        <v>0.88888888888888884</v>
      </c>
      <c r="G65" s="24">
        <f t="shared" si="23"/>
        <v>1</v>
      </c>
      <c r="H65" s="24">
        <f t="shared" si="23"/>
        <v>1</v>
      </c>
      <c r="I65" s="24">
        <f t="shared" si="23"/>
        <v>0.88888888888888884</v>
      </c>
      <c r="J65" s="24">
        <f t="shared" si="23"/>
        <v>0.8</v>
      </c>
      <c r="K65" s="24">
        <f t="shared" si="23"/>
        <v>1.1428571428571428</v>
      </c>
      <c r="L65" s="24">
        <f t="shared" si="23"/>
        <v>0.8</v>
      </c>
      <c r="M65" s="24">
        <f t="shared" si="23"/>
        <v>1.1428571428571428</v>
      </c>
      <c r="N65" s="24">
        <f t="shared" si="23"/>
        <v>1</v>
      </c>
      <c r="O65" s="24">
        <f t="shared" si="23"/>
        <v>1.6</v>
      </c>
      <c r="P65" s="24">
        <f t="shared" si="23"/>
        <v>1.1428571428571428</v>
      </c>
      <c r="Q65" s="24">
        <f t="shared" si="23"/>
        <v>1</v>
      </c>
      <c r="T65" s="31" t="s">
        <v>36</v>
      </c>
      <c r="U65" s="24">
        <f t="shared" si="27"/>
        <v>8.3333333333333315E-2</v>
      </c>
      <c r="V65" s="24">
        <f t="shared" si="28"/>
        <v>8.3333333333333329E-2</v>
      </c>
      <c r="W65" s="24">
        <f t="shared" si="29"/>
        <v>8.3333333333333329E-2</v>
      </c>
      <c r="X65" s="24">
        <f t="shared" si="30"/>
        <v>8.3333333333333315E-2</v>
      </c>
      <c r="Y65" s="24">
        <f t="shared" si="31"/>
        <v>8.3333333333333329E-2</v>
      </c>
      <c r="Z65" s="24">
        <f t="shared" si="32"/>
        <v>8.3333333333333329E-2</v>
      </c>
      <c r="AA65" s="24">
        <f t="shared" si="33"/>
        <v>8.3333333333333329E-2</v>
      </c>
      <c r="AB65" s="24">
        <f t="shared" si="34"/>
        <v>8.3333333333333329E-2</v>
      </c>
      <c r="AC65" s="24">
        <f t="shared" si="35"/>
        <v>8.3333333333333329E-2</v>
      </c>
      <c r="AD65" s="24">
        <f t="shared" si="36"/>
        <v>8.3333333333333329E-2</v>
      </c>
      <c r="AE65" s="24">
        <f t="shared" si="37"/>
        <v>8.3333333333333329E-2</v>
      </c>
      <c r="AF65" s="24">
        <f t="shared" si="38"/>
        <v>8.3333333333333329E-2</v>
      </c>
    </row>
    <row r="67" spans="1:32" x14ac:dyDescent="0.2">
      <c r="B67" s="81">
        <f>SUM(DataSecurity_Priorities)</f>
        <v>1</v>
      </c>
      <c r="E67" s="32" t="s">
        <v>58</v>
      </c>
      <c r="F67">
        <f>SUM(F54:F65)</f>
        <v>10.666666666666668</v>
      </c>
      <c r="G67">
        <f t="shared" ref="G67:Q67" si="39">SUM(G54:G65)</f>
        <v>12</v>
      </c>
      <c r="H67">
        <f t="shared" si="39"/>
        <v>12</v>
      </c>
      <c r="I67">
        <f t="shared" si="39"/>
        <v>10.666666666666668</v>
      </c>
      <c r="J67">
        <f t="shared" si="39"/>
        <v>9.6000000000000014</v>
      </c>
      <c r="K67">
        <f t="shared" si="39"/>
        <v>13.714285714285714</v>
      </c>
      <c r="L67">
        <f t="shared" si="39"/>
        <v>9.6000000000000014</v>
      </c>
      <c r="M67">
        <f t="shared" si="39"/>
        <v>13.714285714285714</v>
      </c>
      <c r="N67">
        <f t="shared" si="39"/>
        <v>12</v>
      </c>
      <c r="O67">
        <f t="shared" si="39"/>
        <v>19.200000000000003</v>
      </c>
      <c r="P67">
        <f t="shared" si="39"/>
        <v>13.714285714285714</v>
      </c>
      <c r="Q67">
        <f t="shared" si="39"/>
        <v>12</v>
      </c>
    </row>
    <row r="71" spans="1:32" x14ac:dyDescent="0.2">
      <c r="A71" s="40" t="s">
        <v>72</v>
      </c>
    </row>
    <row r="74" spans="1:32" x14ac:dyDescent="0.2">
      <c r="A74" s="116" t="s">
        <v>61</v>
      </c>
      <c r="B74" s="116"/>
      <c r="E74" s="116" t="s">
        <v>74</v>
      </c>
      <c r="F74" s="116"/>
      <c r="G74" s="116"/>
      <c r="H74" s="116"/>
      <c r="K74" s="116" t="s">
        <v>75</v>
      </c>
      <c r="L74" s="116"/>
      <c r="M74" s="116"/>
      <c r="N74" s="116"/>
    </row>
    <row r="76" spans="1:32" x14ac:dyDescent="0.2">
      <c r="A76" s="47" t="s">
        <v>72</v>
      </c>
      <c r="B76" s="74" t="s">
        <v>81</v>
      </c>
      <c r="E76" s="47" t="s">
        <v>72</v>
      </c>
      <c r="F76" s="48" t="s">
        <v>83</v>
      </c>
      <c r="G76" s="48" t="s">
        <v>10</v>
      </c>
      <c r="H76" s="48" t="s">
        <v>82</v>
      </c>
      <c r="K76" s="47" t="s">
        <v>72</v>
      </c>
      <c r="L76" s="48" t="s">
        <v>83</v>
      </c>
      <c r="M76" s="48" t="s">
        <v>10</v>
      </c>
      <c r="N76" s="48" t="s">
        <v>82</v>
      </c>
    </row>
    <row r="77" spans="1:32" x14ac:dyDescent="0.2">
      <c r="A77" s="48" t="s">
        <v>83</v>
      </c>
      <c r="B77" s="24">
        <f>AVERAGE(L77:N77)</f>
        <v>0.14285714285714288</v>
      </c>
      <c r="E77" s="48" t="s">
        <v>83</v>
      </c>
      <c r="F77" s="24">
        <v>1</v>
      </c>
      <c r="G77" s="24">
        <f>1/3</f>
        <v>0.33333333333333331</v>
      </c>
      <c r="H77" s="24">
        <f>1/3</f>
        <v>0.33333333333333331</v>
      </c>
      <c r="K77" s="48" t="s">
        <v>83</v>
      </c>
      <c r="L77" s="24">
        <f>F77/F$81</f>
        <v>0.14285714285714285</v>
      </c>
      <c r="M77" s="24">
        <f t="shared" ref="M77:N79" si="40">G77/G$81</f>
        <v>0.14285714285714288</v>
      </c>
      <c r="N77" s="24">
        <f t="shared" si="40"/>
        <v>0.14285714285714288</v>
      </c>
    </row>
    <row r="78" spans="1:32" x14ac:dyDescent="0.2">
      <c r="A78" s="48" t="s">
        <v>10</v>
      </c>
      <c r="B78" s="24">
        <f t="shared" ref="B78:B79" si="41">AVERAGE(L78:N78)</f>
        <v>0.4285714285714286</v>
      </c>
      <c r="E78" s="48" t="s">
        <v>10</v>
      </c>
      <c r="F78" s="24">
        <v>3</v>
      </c>
      <c r="G78" s="24">
        <v>1</v>
      </c>
      <c r="H78" s="24">
        <v>1</v>
      </c>
      <c r="K78" s="48" t="s">
        <v>10</v>
      </c>
      <c r="L78" s="24">
        <f t="shared" ref="L78:L79" si="42">F78/F$81</f>
        <v>0.42857142857142855</v>
      </c>
      <c r="M78" s="24">
        <f t="shared" si="40"/>
        <v>0.4285714285714286</v>
      </c>
      <c r="N78" s="24">
        <f t="shared" si="40"/>
        <v>0.4285714285714286</v>
      </c>
    </row>
    <row r="79" spans="1:32" x14ac:dyDescent="0.2">
      <c r="A79" s="48" t="s">
        <v>82</v>
      </c>
      <c r="B79" s="24">
        <f t="shared" si="41"/>
        <v>0.4285714285714286</v>
      </c>
      <c r="E79" s="48" t="s">
        <v>82</v>
      </c>
      <c r="F79" s="24">
        <v>3</v>
      </c>
      <c r="G79" s="24">
        <v>1</v>
      </c>
      <c r="H79" s="24">
        <v>1</v>
      </c>
      <c r="K79" s="48" t="s">
        <v>82</v>
      </c>
      <c r="L79" s="24">
        <f t="shared" si="42"/>
        <v>0.42857142857142855</v>
      </c>
      <c r="M79" s="24">
        <f t="shared" si="40"/>
        <v>0.4285714285714286</v>
      </c>
      <c r="N79" s="24">
        <f t="shared" si="40"/>
        <v>0.4285714285714286</v>
      </c>
    </row>
    <row r="81" spans="1:8" x14ac:dyDescent="0.2">
      <c r="E81" s="32" t="s">
        <v>58</v>
      </c>
      <c r="F81" s="24">
        <f>SUM(F77:F79)</f>
        <v>7</v>
      </c>
      <c r="G81" s="24">
        <f t="shared" ref="G81:H81" si="43">SUM(G77:G79)</f>
        <v>2.333333333333333</v>
      </c>
      <c r="H81" s="24">
        <f t="shared" si="43"/>
        <v>2.333333333333333</v>
      </c>
    </row>
    <row r="85" spans="1:8" x14ac:dyDescent="0.2">
      <c r="A85" s="40" t="s">
        <v>80</v>
      </c>
    </row>
    <row r="87" spans="1:8" x14ac:dyDescent="0.2">
      <c r="A87" s="50" t="s">
        <v>77</v>
      </c>
      <c r="B87" s="49">
        <f>B77</f>
        <v>0.14285714285714288</v>
      </c>
      <c r="C87" s="49">
        <f>B78</f>
        <v>0.4285714285714286</v>
      </c>
      <c r="D87" s="49">
        <f>B79</f>
        <v>0.4285714285714286</v>
      </c>
    </row>
    <row r="88" spans="1:8" x14ac:dyDescent="0.2">
      <c r="A88" s="57" t="s">
        <v>72</v>
      </c>
      <c r="B88" s="76" t="s">
        <v>83</v>
      </c>
      <c r="C88" s="76" t="s">
        <v>10</v>
      </c>
      <c r="D88" s="76" t="s">
        <v>82</v>
      </c>
      <c r="E88" s="59" t="s">
        <v>76</v>
      </c>
      <c r="F88" s="60" t="s">
        <v>78</v>
      </c>
      <c r="G88" s="61" t="s">
        <v>65</v>
      </c>
    </row>
    <row r="89" spans="1:8" x14ac:dyDescent="0.2">
      <c r="A89" s="75" t="s">
        <v>3</v>
      </c>
      <c r="B89" s="77"/>
      <c r="C89" s="77"/>
      <c r="D89" s="77"/>
      <c r="E89" s="62"/>
      <c r="F89" s="63"/>
      <c r="G89" s="63"/>
    </row>
    <row r="90" spans="1:8" x14ac:dyDescent="0.2">
      <c r="A90" s="51" t="s">
        <v>31</v>
      </c>
      <c r="B90" s="24" cm="1">
        <f t="array" ref="B90:B101">SingleSource_Priorities</f>
        <v>0.12499999999999999</v>
      </c>
      <c r="C90" s="24" cm="1">
        <f t="array" ref="C90:C101">IP_Protection_Priorities</f>
        <v>5.5555555555555552E-2</v>
      </c>
      <c r="D90" s="24" cm="1">
        <f t="array" ref="D90:D101">DataSecurity_Priorities</f>
        <v>9.375E-2</v>
      </c>
      <c r="E90" s="64">
        <f>SUMPRODUCT($B$87:$D$87,B90:D90)</f>
        <v>8.184523809523811E-2</v>
      </c>
      <c r="F90" s="64">
        <f>100*E90</f>
        <v>8.1845238095238102</v>
      </c>
      <c r="G90" s="69">
        <v>4</v>
      </c>
    </row>
    <row r="91" spans="1:8" x14ac:dyDescent="0.2">
      <c r="A91" s="31" t="s">
        <v>46</v>
      </c>
      <c r="B91" s="24">
        <v>4.1666666666666664E-2</v>
      </c>
      <c r="C91" s="24">
        <v>5.5555555555555552E-2</v>
      </c>
      <c r="D91" s="24">
        <v>8.3333333333333329E-2</v>
      </c>
      <c r="E91" s="64">
        <f t="shared" ref="E91:E101" si="44">SUMPRODUCT($B$87:$D$87,B91:D91)</f>
        <v>6.5476190476190479E-2</v>
      </c>
      <c r="F91" s="64">
        <f t="shared" ref="F91:F101" si="45">100*E91</f>
        <v>6.5476190476190483</v>
      </c>
      <c r="G91" s="69">
        <v>6</v>
      </c>
    </row>
    <row r="92" spans="1:8" x14ac:dyDescent="0.2">
      <c r="A92" s="30" t="s">
        <v>47</v>
      </c>
      <c r="B92" s="24">
        <v>4.1666666666666664E-2</v>
      </c>
      <c r="C92" s="24">
        <v>5.5555555555555552E-2</v>
      </c>
      <c r="D92" s="24">
        <v>8.3333333333333329E-2</v>
      </c>
      <c r="E92" s="64">
        <f t="shared" si="44"/>
        <v>6.5476190476190479E-2</v>
      </c>
      <c r="F92" s="64">
        <f t="shared" si="45"/>
        <v>6.5476190476190483</v>
      </c>
      <c r="G92" s="69">
        <v>6</v>
      </c>
    </row>
    <row r="93" spans="1:8" x14ac:dyDescent="0.2">
      <c r="A93" s="31" t="s">
        <v>41</v>
      </c>
      <c r="B93" s="24">
        <v>4.1666666666666664E-2</v>
      </c>
      <c r="C93" s="24">
        <v>5.5555555555555552E-2</v>
      </c>
      <c r="D93" s="24">
        <v>9.375E-2</v>
      </c>
      <c r="E93" s="64">
        <f t="shared" si="44"/>
        <v>6.9940476190476192E-2</v>
      </c>
      <c r="F93" s="64">
        <f t="shared" si="45"/>
        <v>6.9940476190476195</v>
      </c>
      <c r="G93" s="69">
        <v>5</v>
      </c>
    </row>
    <row r="94" spans="1:8" x14ac:dyDescent="0.2">
      <c r="A94" s="30" t="s">
        <v>38</v>
      </c>
      <c r="B94" s="24">
        <v>0.12499999999999999</v>
      </c>
      <c r="C94" s="24">
        <v>0.13888888888888887</v>
      </c>
      <c r="D94" s="24">
        <v>0.10416666666666667</v>
      </c>
      <c r="E94" s="64">
        <f t="shared" si="44"/>
        <v>0.12202380952380953</v>
      </c>
      <c r="F94" s="64">
        <f t="shared" si="45"/>
        <v>12.202380952380953</v>
      </c>
      <c r="G94" s="69">
        <v>1</v>
      </c>
    </row>
    <row r="95" spans="1:8" x14ac:dyDescent="0.2">
      <c r="A95" s="31" t="s">
        <v>32</v>
      </c>
      <c r="B95" s="24">
        <v>0.12499999999999999</v>
      </c>
      <c r="C95" s="24">
        <v>0.13888888888888887</v>
      </c>
      <c r="D95" s="24">
        <v>7.2916666666666644E-2</v>
      </c>
      <c r="E95" s="64">
        <f t="shared" si="44"/>
        <v>0.10863095238095238</v>
      </c>
      <c r="F95" s="64">
        <f t="shared" si="45"/>
        <v>10.863095238095239</v>
      </c>
      <c r="G95" s="69">
        <v>2</v>
      </c>
    </row>
    <row r="96" spans="1:8" x14ac:dyDescent="0.2">
      <c r="A96" s="30" t="s">
        <v>37</v>
      </c>
      <c r="B96" s="24">
        <v>0.12499999999999999</v>
      </c>
      <c r="C96" s="24">
        <v>5.5555555555555552E-2</v>
      </c>
      <c r="D96" s="24">
        <v>0.10416666666666667</v>
      </c>
      <c r="E96" s="64">
        <f t="shared" si="44"/>
        <v>8.6309523809523822E-2</v>
      </c>
      <c r="F96" s="64">
        <f t="shared" si="45"/>
        <v>8.6309523809523814</v>
      </c>
      <c r="G96" s="69">
        <v>3</v>
      </c>
    </row>
    <row r="97" spans="1:7" x14ac:dyDescent="0.2">
      <c r="A97" s="31" t="s">
        <v>33</v>
      </c>
      <c r="B97" s="24">
        <v>0.12499999999999999</v>
      </c>
      <c r="C97" s="24">
        <v>0.13888888888888887</v>
      </c>
      <c r="D97" s="24">
        <v>7.2916666666666644E-2</v>
      </c>
      <c r="E97" s="64">
        <f t="shared" si="44"/>
        <v>0.10863095238095238</v>
      </c>
      <c r="F97" s="64">
        <f t="shared" si="45"/>
        <v>10.863095238095239</v>
      </c>
      <c r="G97" s="69">
        <v>2</v>
      </c>
    </row>
    <row r="98" spans="1:7" x14ac:dyDescent="0.2">
      <c r="A98" s="30" t="s">
        <v>34</v>
      </c>
      <c r="B98" s="24">
        <v>4.1666666666666664E-2</v>
      </c>
      <c r="C98" s="24">
        <v>5.5555555555555552E-2</v>
      </c>
      <c r="D98" s="24">
        <v>8.3333333333333329E-2</v>
      </c>
      <c r="E98" s="64">
        <f t="shared" si="44"/>
        <v>6.5476190476190479E-2</v>
      </c>
      <c r="F98" s="64">
        <f t="shared" si="45"/>
        <v>6.5476190476190483</v>
      </c>
      <c r="G98" s="69">
        <v>6</v>
      </c>
    </row>
    <row r="99" spans="1:7" x14ac:dyDescent="0.2">
      <c r="A99" s="31" t="s">
        <v>35</v>
      </c>
      <c r="B99" s="24">
        <v>4.1666666666666664E-2</v>
      </c>
      <c r="C99" s="24">
        <v>5.5555555555555552E-2</v>
      </c>
      <c r="D99" s="24">
        <v>5.2083333333333336E-2</v>
      </c>
      <c r="E99" s="64">
        <f t="shared" si="44"/>
        <v>5.2083333333333343E-2</v>
      </c>
      <c r="F99" s="64">
        <f t="shared" si="45"/>
        <v>5.2083333333333339</v>
      </c>
      <c r="G99" s="69">
        <v>8</v>
      </c>
    </row>
    <row r="100" spans="1:7" x14ac:dyDescent="0.2">
      <c r="A100" s="30" t="s">
        <v>45</v>
      </c>
      <c r="B100" s="24">
        <v>0.12499999999999999</v>
      </c>
      <c r="C100" s="24">
        <v>0.13888888888888887</v>
      </c>
      <c r="D100" s="24">
        <v>7.2916666666666644E-2</v>
      </c>
      <c r="E100" s="64">
        <f t="shared" si="44"/>
        <v>0.10863095238095238</v>
      </c>
      <c r="F100" s="64">
        <f t="shared" si="45"/>
        <v>10.863095238095239</v>
      </c>
      <c r="G100" s="69">
        <v>2</v>
      </c>
    </row>
    <row r="101" spans="1:7" x14ac:dyDescent="0.2">
      <c r="A101" s="31" t="s">
        <v>36</v>
      </c>
      <c r="B101" s="24">
        <v>4.1666666666666664E-2</v>
      </c>
      <c r="C101" s="24">
        <v>5.5555555555555552E-2</v>
      </c>
      <c r="D101" s="24">
        <v>8.3333333333333329E-2</v>
      </c>
      <c r="E101" s="64">
        <f t="shared" si="44"/>
        <v>6.5476190476190479E-2</v>
      </c>
      <c r="F101" s="64">
        <f t="shared" si="45"/>
        <v>6.5476190476190483</v>
      </c>
      <c r="G101" s="69">
        <v>6</v>
      </c>
    </row>
    <row r="103" spans="1:7" x14ac:dyDescent="0.2">
      <c r="E103" s="24">
        <f>SUM(E90:E101)</f>
        <v>1.0000000000000002</v>
      </c>
      <c r="F103" s="24"/>
    </row>
  </sheetData>
  <mergeCells count="12">
    <mergeCell ref="A5:B5"/>
    <mergeCell ref="A28:B28"/>
    <mergeCell ref="A51:B51"/>
    <mergeCell ref="A74:B74"/>
    <mergeCell ref="E5:Q5"/>
    <mergeCell ref="E28:Q28"/>
    <mergeCell ref="E51:Q51"/>
    <mergeCell ref="T5:AF5"/>
    <mergeCell ref="T28:AF28"/>
    <mergeCell ref="T51:AF51"/>
    <mergeCell ref="E74:H74"/>
    <mergeCell ref="K74:N7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126EE-18FB-E54A-BF86-75A57D8B18E6}">
  <sheetPr>
    <tabColor theme="9" tint="0.39997558519241921"/>
  </sheetPr>
  <dimension ref="A2:AF77"/>
  <sheetViews>
    <sheetView topLeftCell="M1" workbookViewId="0">
      <selection activeCell="G14" sqref="G14"/>
    </sheetView>
  </sheetViews>
  <sheetFormatPr baseColWidth="10" defaultRowHeight="15" x14ac:dyDescent="0.2"/>
  <cols>
    <col min="1" max="1" width="22.6640625" customWidth="1"/>
    <col min="2" max="2" width="15" customWidth="1"/>
    <col min="3" max="3" width="19.83203125" customWidth="1"/>
    <col min="4" max="4" width="15.33203125" customWidth="1"/>
    <col min="5" max="5" width="21.5" customWidth="1"/>
    <col min="7" max="7" width="21.83203125" customWidth="1"/>
    <col min="11" max="11" width="19.83203125" customWidth="1"/>
    <col min="13" max="13" width="20" customWidth="1"/>
  </cols>
  <sheetData>
    <row r="2" spans="1:32" x14ac:dyDescent="0.2">
      <c r="A2" s="40" t="s">
        <v>79</v>
      </c>
    </row>
    <row r="5" spans="1:32" x14ac:dyDescent="0.2">
      <c r="A5" s="116" t="s">
        <v>61</v>
      </c>
      <c r="B5" s="116"/>
      <c r="D5" s="65"/>
      <c r="E5" s="116" t="s">
        <v>59</v>
      </c>
      <c r="F5" s="116"/>
      <c r="G5" s="116"/>
      <c r="H5" s="116"/>
      <c r="I5" s="116"/>
      <c r="J5" s="116"/>
      <c r="K5" s="116"/>
      <c r="L5" s="116"/>
      <c r="M5" s="116"/>
      <c r="N5" s="116"/>
      <c r="O5" s="116"/>
      <c r="P5" s="116"/>
      <c r="Q5" s="116"/>
      <c r="T5" s="116" t="s">
        <v>60</v>
      </c>
      <c r="U5" s="116"/>
      <c r="V5" s="116"/>
      <c r="W5" s="116"/>
      <c r="X5" s="116"/>
      <c r="Y5" s="116"/>
      <c r="Z5" s="116"/>
      <c r="AA5" s="116"/>
      <c r="AB5" s="116"/>
      <c r="AC5" s="116"/>
      <c r="AD5" s="116"/>
      <c r="AE5" s="116"/>
      <c r="AF5" s="116"/>
    </row>
    <row r="6" spans="1:32" ht="16" thickBot="1" x14ac:dyDescent="0.25">
      <c r="F6" t="s">
        <v>16</v>
      </c>
      <c r="G6" t="s">
        <v>17</v>
      </c>
      <c r="H6" t="s">
        <v>17</v>
      </c>
      <c r="I6" t="s">
        <v>17</v>
      </c>
      <c r="J6" t="s">
        <v>16</v>
      </c>
      <c r="K6" t="s">
        <v>17</v>
      </c>
      <c r="L6" t="s">
        <v>17</v>
      </c>
      <c r="M6" t="s">
        <v>17</v>
      </c>
      <c r="N6" t="s">
        <v>17</v>
      </c>
      <c r="O6" t="s">
        <v>17</v>
      </c>
      <c r="P6" t="s">
        <v>17</v>
      </c>
      <c r="Q6" t="s">
        <v>17</v>
      </c>
    </row>
    <row r="7" spans="1:32" ht="26" x14ac:dyDescent="0.2">
      <c r="A7" s="8" t="s">
        <v>3</v>
      </c>
      <c r="B7" s="8" t="s">
        <v>62</v>
      </c>
      <c r="D7" s="9" t="s">
        <v>12</v>
      </c>
      <c r="E7" s="8" t="s">
        <v>3</v>
      </c>
      <c r="F7" s="26" t="s">
        <v>31</v>
      </c>
      <c r="G7" s="27" t="s">
        <v>46</v>
      </c>
      <c r="H7" s="28" t="s">
        <v>47</v>
      </c>
      <c r="I7" s="27" t="s">
        <v>41</v>
      </c>
      <c r="J7" s="28" t="s">
        <v>38</v>
      </c>
      <c r="K7" s="27" t="s">
        <v>32</v>
      </c>
      <c r="L7" s="28" t="s">
        <v>37</v>
      </c>
      <c r="M7" s="27" t="s">
        <v>33</v>
      </c>
      <c r="N7" s="28" t="s">
        <v>34</v>
      </c>
      <c r="O7" s="27" t="s">
        <v>35</v>
      </c>
      <c r="P7" s="28" t="s">
        <v>45</v>
      </c>
      <c r="Q7" s="29" t="s">
        <v>36</v>
      </c>
      <c r="T7" s="8" t="s">
        <v>3</v>
      </c>
      <c r="U7" s="26" t="s">
        <v>31</v>
      </c>
      <c r="V7" s="27" t="s">
        <v>46</v>
      </c>
      <c r="W7" s="28" t="s">
        <v>47</v>
      </c>
      <c r="X7" s="27" t="s">
        <v>41</v>
      </c>
      <c r="Y7" s="28" t="s">
        <v>38</v>
      </c>
      <c r="Z7" s="27" t="s">
        <v>32</v>
      </c>
      <c r="AA7" s="28" t="s">
        <v>37</v>
      </c>
      <c r="AB7" s="27" t="s">
        <v>33</v>
      </c>
      <c r="AC7" s="28" t="s">
        <v>34</v>
      </c>
      <c r="AD7" s="27" t="s">
        <v>35</v>
      </c>
      <c r="AE7" s="28" t="s">
        <v>45</v>
      </c>
      <c r="AF7" s="29" t="s">
        <v>36</v>
      </c>
    </row>
    <row r="8" spans="1:32" x14ac:dyDescent="0.2">
      <c r="A8" s="30" t="s">
        <v>31</v>
      </c>
      <c r="B8" s="68">
        <f>AVERAGE(U8:AF8)</f>
        <v>1.3888888888888888E-2</v>
      </c>
      <c r="D8" s="12" t="s">
        <v>16</v>
      </c>
      <c r="E8" s="30" t="s">
        <v>31</v>
      </c>
      <c r="F8">
        <f>IF($D8=F$6,1,IF($D8="N",1,0))</f>
        <v>1</v>
      </c>
      <c r="G8">
        <f t="shared" ref="G8:Q19" si="0">IF($D8=G$6,1,IF($D8="N",1,0))</f>
        <v>0</v>
      </c>
      <c r="H8">
        <f t="shared" si="0"/>
        <v>0</v>
      </c>
      <c r="I8">
        <f t="shared" si="0"/>
        <v>0</v>
      </c>
      <c r="J8">
        <f t="shared" si="0"/>
        <v>1</v>
      </c>
      <c r="K8">
        <f t="shared" si="0"/>
        <v>0</v>
      </c>
      <c r="L8">
        <f t="shared" si="0"/>
        <v>0</v>
      </c>
      <c r="M8">
        <f t="shared" si="0"/>
        <v>0</v>
      </c>
      <c r="N8">
        <f t="shared" si="0"/>
        <v>0</v>
      </c>
      <c r="O8">
        <f t="shared" si="0"/>
        <v>0</v>
      </c>
      <c r="P8">
        <f t="shared" si="0"/>
        <v>0</v>
      </c>
      <c r="Q8">
        <f t="shared" si="0"/>
        <v>0</v>
      </c>
      <c r="T8" s="30" t="s">
        <v>31</v>
      </c>
      <c r="U8" s="24">
        <f>F8/F$21</f>
        <v>8.3333333333333329E-2</v>
      </c>
      <c r="V8" s="24">
        <f t="shared" ref="V8:AF8" si="1">G8/G$21</f>
        <v>0</v>
      </c>
      <c r="W8" s="24">
        <f t="shared" si="1"/>
        <v>0</v>
      </c>
      <c r="X8" s="24">
        <f t="shared" si="1"/>
        <v>0</v>
      </c>
      <c r="Y8" s="24">
        <f t="shared" si="1"/>
        <v>8.3333333333333329E-2</v>
      </c>
      <c r="Z8" s="24">
        <f t="shared" si="1"/>
        <v>0</v>
      </c>
      <c r="AA8" s="24">
        <f t="shared" si="1"/>
        <v>0</v>
      </c>
      <c r="AB8" s="24">
        <f t="shared" si="1"/>
        <v>0</v>
      </c>
      <c r="AC8" s="24">
        <f t="shared" si="1"/>
        <v>0</v>
      </c>
      <c r="AD8" s="24">
        <f t="shared" si="1"/>
        <v>0</v>
      </c>
      <c r="AE8" s="24">
        <f t="shared" si="1"/>
        <v>0</v>
      </c>
      <c r="AF8" s="24">
        <f t="shared" si="1"/>
        <v>0</v>
      </c>
    </row>
    <row r="9" spans="1:32" x14ac:dyDescent="0.2">
      <c r="A9" s="31" t="s">
        <v>46</v>
      </c>
      <c r="B9" s="68">
        <f t="shared" ref="B9:B19" si="2">AVERAGE(U9:AF9)</f>
        <v>9.7222222222222224E-2</v>
      </c>
      <c r="D9" s="12" t="s">
        <v>17</v>
      </c>
      <c r="E9" s="31" t="s">
        <v>46</v>
      </c>
      <c r="F9">
        <f t="shared" ref="F9:F19" si="3">IF($D9=F$6,1,IF($D9="N",1,0))</f>
        <v>1</v>
      </c>
      <c r="G9">
        <f t="shared" si="0"/>
        <v>1</v>
      </c>
      <c r="H9">
        <f t="shared" si="0"/>
        <v>1</v>
      </c>
      <c r="I9">
        <f t="shared" si="0"/>
        <v>1</v>
      </c>
      <c r="J9">
        <f t="shared" si="0"/>
        <v>1</v>
      </c>
      <c r="K9">
        <f t="shared" si="0"/>
        <v>1</v>
      </c>
      <c r="L9">
        <f t="shared" si="0"/>
        <v>1</v>
      </c>
      <c r="M9">
        <f t="shared" si="0"/>
        <v>1</v>
      </c>
      <c r="N9">
        <f t="shared" si="0"/>
        <v>1</v>
      </c>
      <c r="O9">
        <f t="shared" si="0"/>
        <v>1</v>
      </c>
      <c r="P9">
        <f t="shared" si="0"/>
        <v>1</v>
      </c>
      <c r="Q9">
        <f t="shared" si="0"/>
        <v>1</v>
      </c>
      <c r="T9" s="31" t="s">
        <v>46</v>
      </c>
      <c r="U9" s="24">
        <f t="shared" ref="U9:U19" si="4">F9/F$21</f>
        <v>8.3333333333333329E-2</v>
      </c>
      <c r="V9" s="24">
        <f t="shared" ref="V9:V19" si="5">G9/G$21</f>
        <v>0.1</v>
      </c>
      <c r="W9" s="24">
        <f t="shared" ref="W9:W19" si="6">H9/H$21</f>
        <v>0.1</v>
      </c>
      <c r="X9" s="24">
        <f t="shared" ref="X9:X19" si="7">I9/I$21</f>
        <v>0.1</v>
      </c>
      <c r="Y9" s="24">
        <f t="shared" ref="Y9:Y19" si="8">J9/J$21</f>
        <v>8.3333333333333329E-2</v>
      </c>
      <c r="Z9" s="24">
        <f t="shared" ref="Z9:Z19" si="9">K9/K$21</f>
        <v>0.1</v>
      </c>
      <c r="AA9" s="24">
        <f t="shared" ref="AA9:AA19" si="10">L9/L$21</f>
        <v>0.1</v>
      </c>
      <c r="AB9" s="24">
        <f t="shared" ref="AB9:AB19" si="11">M9/M$21</f>
        <v>0.1</v>
      </c>
      <c r="AC9" s="24">
        <f t="shared" ref="AC9:AC19" si="12">N9/N$21</f>
        <v>0.1</v>
      </c>
      <c r="AD9" s="24">
        <f t="shared" ref="AD9:AD19" si="13">O9/O$21</f>
        <v>0.1</v>
      </c>
      <c r="AE9" s="24">
        <f t="shared" ref="AE9:AE19" si="14">P9/P$21</f>
        <v>0.1</v>
      </c>
      <c r="AF9" s="24">
        <f t="shared" ref="AF9:AF19" si="15">Q9/Q$21</f>
        <v>0.1</v>
      </c>
    </row>
    <row r="10" spans="1:32" x14ac:dyDescent="0.2">
      <c r="A10" s="30" t="s">
        <v>47</v>
      </c>
      <c r="B10" s="68">
        <f t="shared" si="2"/>
        <v>9.7222222222222224E-2</v>
      </c>
      <c r="D10" s="12" t="s">
        <v>17</v>
      </c>
      <c r="E10" s="30" t="s">
        <v>47</v>
      </c>
      <c r="F10">
        <f t="shared" si="3"/>
        <v>1</v>
      </c>
      <c r="G10">
        <f t="shared" si="0"/>
        <v>1</v>
      </c>
      <c r="H10">
        <f t="shared" si="0"/>
        <v>1</v>
      </c>
      <c r="I10">
        <f t="shared" si="0"/>
        <v>1</v>
      </c>
      <c r="J10">
        <f t="shared" si="0"/>
        <v>1</v>
      </c>
      <c r="K10">
        <f t="shared" si="0"/>
        <v>1</v>
      </c>
      <c r="L10">
        <f t="shared" si="0"/>
        <v>1</v>
      </c>
      <c r="M10">
        <f t="shared" si="0"/>
        <v>1</v>
      </c>
      <c r="N10">
        <f t="shared" si="0"/>
        <v>1</v>
      </c>
      <c r="O10">
        <f t="shared" si="0"/>
        <v>1</v>
      </c>
      <c r="P10">
        <f t="shared" si="0"/>
        <v>1</v>
      </c>
      <c r="Q10">
        <f t="shared" si="0"/>
        <v>1</v>
      </c>
      <c r="T10" s="30" t="s">
        <v>47</v>
      </c>
      <c r="U10" s="24">
        <f t="shared" si="4"/>
        <v>8.3333333333333329E-2</v>
      </c>
      <c r="V10" s="24">
        <f t="shared" si="5"/>
        <v>0.1</v>
      </c>
      <c r="W10" s="24">
        <f t="shared" si="6"/>
        <v>0.1</v>
      </c>
      <c r="X10" s="24">
        <f t="shared" si="7"/>
        <v>0.1</v>
      </c>
      <c r="Y10" s="24">
        <f t="shared" si="8"/>
        <v>8.3333333333333329E-2</v>
      </c>
      <c r="Z10" s="24">
        <f t="shared" si="9"/>
        <v>0.1</v>
      </c>
      <c r="AA10" s="24">
        <f t="shared" si="10"/>
        <v>0.1</v>
      </c>
      <c r="AB10" s="24">
        <f t="shared" si="11"/>
        <v>0.1</v>
      </c>
      <c r="AC10" s="24">
        <f t="shared" si="12"/>
        <v>0.1</v>
      </c>
      <c r="AD10" s="24">
        <f t="shared" si="13"/>
        <v>0.1</v>
      </c>
      <c r="AE10" s="24">
        <f t="shared" si="14"/>
        <v>0.1</v>
      </c>
      <c r="AF10" s="24">
        <f t="shared" si="15"/>
        <v>0.1</v>
      </c>
    </row>
    <row r="11" spans="1:32" x14ac:dyDescent="0.2">
      <c r="A11" s="31" t="s">
        <v>41</v>
      </c>
      <c r="B11" s="68">
        <f t="shared" si="2"/>
        <v>9.7222222222222224E-2</v>
      </c>
      <c r="D11" s="12" t="s">
        <v>17</v>
      </c>
      <c r="E11" s="31" t="s">
        <v>41</v>
      </c>
      <c r="F11">
        <f t="shared" si="3"/>
        <v>1</v>
      </c>
      <c r="G11">
        <f t="shared" si="0"/>
        <v>1</v>
      </c>
      <c r="H11">
        <f t="shared" si="0"/>
        <v>1</v>
      </c>
      <c r="I11">
        <f t="shared" si="0"/>
        <v>1</v>
      </c>
      <c r="J11">
        <f t="shared" si="0"/>
        <v>1</v>
      </c>
      <c r="K11">
        <f t="shared" si="0"/>
        <v>1</v>
      </c>
      <c r="L11">
        <f t="shared" si="0"/>
        <v>1</v>
      </c>
      <c r="M11">
        <f t="shared" si="0"/>
        <v>1</v>
      </c>
      <c r="N11">
        <f t="shared" si="0"/>
        <v>1</v>
      </c>
      <c r="O11">
        <f t="shared" si="0"/>
        <v>1</v>
      </c>
      <c r="P11">
        <f t="shared" si="0"/>
        <v>1</v>
      </c>
      <c r="Q11">
        <f t="shared" si="0"/>
        <v>1</v>
      </c>
      <c r="T11" s="31" t="s">
        <v>41</v>
      </c>
      <c r="U11" s="24">
        <f t="shared" si="4"/>
        <v>8.3333333333333329E-2</v>
      </c>
      <c r="V11" s="24">
        <f t="shared" si="5"/>
        <v>0.1</v>
      </c>
      <c r="W11" s="24">
        <f t="shared" si="6"/>
        <v>0.1</v>
      </c>
      <c r="X11" s="24">
        <f t="shared" si="7"/>
        <v>0.1</v>
      </c>
      <c r="Y11" s="24">
        <f t="shared" si="8"/>
        <v>8.3333333333333329E-2</v>
      </c>
      <c r="Z11" s="24">
        <f t="shared" si="9"/>
        <v>0.1</v>
      </c>
      <c r="AA11" s="24">
        <f t="shared" si="10"/>
        <v>0.1</v>
      </c>
      <c r="AB11" s="24">
        <f t="shared" si="11"/>
        <v>0.1</v>
      </c>
      <c r="AC11" s="24">
        <f t="shared" si="12"/>
        <v>0.1</v>
      </c>
      <c r="AD11" s="24">
        <f t="shared" si="13"/>
        <v>0.1</v>
      </c>
      <c r="AE11" s="24">
        <f t="shared" si="14"/>
        <v>0.1</v>
      </c>
      <c r="AF11" s="24">
        <f t="shared" si="15"/>
        <v>0.1</v>
      </c>
    </row>
    <row r="12" spans="1:32" x14ac:dyDescent="0.2">
      <c r="A12" s="30" t="s">
        <v>38</v>
      </c>
      <c r="B12" s="68">
        <f t="shared" si="2"/>
        <v>1.3888888888888888E-2</v>
      </c>
      <c r="D12" s="12" t="s">
        <v>16</v>
      </c>
      <c r="E12" s="30" t="s">
        <v>38</v>
      </c>
      <c r="F12">
        <f t="shared" si="3"/>
        <v>1</v>
      </c>
      <c r="G12">
        <f t="shared" si="0"/>
        <v>0</v>
      </c>
      <c r="H12">
        <f t="shared" si="0"/>
        <v>0</v>
      </c>
      <c r="I12">
        <f t="shared" si="0"/>
        <v>0</v>
      </c>
      <c r="J12">
        <f t="shared" si="0"/>
        <v>1</v>
      </c>
      <c r="K12">
        <f t="shared" si="0"/>
        <v>0</v>
      </c>
      <c r="L12">
        <f t="shared" si="0"/>
        <v>0</v>
      </c>
      <c r="M12">
        <f t="shared" si="0"/>
        <v>0</v>
      </c>
      <c r="N12">
        <f t="shared" si="0"/>
        <v>0</v>
      </c>
      <c r="O12">
        <f t="shared" si="0"/>
        <v>0</v>
      </c>
      <c r="P12">
        <f t="shared" si="0"/>
        <v>0</v>
      </c>
      <c r="Q12">
        <f t="shared" si="0"/>
        <v>0</v>
      </c>
      <c r="T12" s="30" t="s">
        <v>38</v>
      </c>
      <c r="U12" s="24">
        <f t="shared" si="4"/>
        <v>8.3333333333333329E-2</v>
      </c>
      <c r="V12" s="24">
        <f t="shared" si="5"/>
        <v>0</v>
      </c>
      <c r="W12" s="24">
        <f t="shared" si="6"/>
        <v>0</v>
      </c>
      <c r="X12" s="24">
        <f t="shared" si="7"/>
        <v>0</v>
      </c>
      <c r="Y12" s="24">
        <f t="shared" si="8"/>
        <v>8.3333333333333329E-2</v>
      </c>
      <c r="Z12" s="24">
        <f t="shared" si="9"/>
        <v>0</v>
      </c>
      <c r="AA12" s="24">
        <f t="shared" si="10"/>
        <v>0</v>
      </c>
      <c r="AB12" s="24">
        <f t="shared" si="11"/>
        <v>0</v>
      </c>
      <c r="AC12" s="24">
        <f t="shared" si="12"/>
        <v>0</v>
      </c>
      <c r="AD12" s="24">
        <f t="shared" si="13"/>
        <v>0</v>
      </c>
      <c r="AE12" s="24">
        <f t="shared" si="14"/>
        <v>0</v>
      </c>
      <c r="AF12" s="24">
        <f t="shared" si="15"/>
        <v>0</v>
      </c>
    </row>
    <row r="13" spans="1:32" x14ac:dyDescent="0.2">
      <c r="A13" s="31" t="s">
        <v>32</v>
      </c>
      <c r="B13" s="68">
        <f t="shared" si="2"/>
        <v>9.7222222222222224E-2</v>
      </c>
      <c r="D13" s="12" t="s">
        <v>17</v>
      </c>
      <c r="E13" s="31" t="s">
        <v>32</v>
      </c>
      <c r="F13">
        <f t="shared" si="3"/>
        <v>1</v>
      </c>
      <c r="G13">
        <f t="shared" si="0"/>
        <v>1</v>
      </c>
      <c r="H13">
        <f t="shared" si="0"/>
        <v>1</v>
      </c>
      <c r="I13">
        <f t="shared" si="0"/>
        <v>1</v>
      </c>
      <c r="J13">
        <f t="shared" si="0"/>
        <v>1</v>
      </c>
      <c r="K13">
        <f t="shared" si="0"/>
        <v>1</v>
      </c>
      <c r="L13">
        <f t="shared" si="0"/>
        <v>1</v>
      </c>
      <c r="M13">
        <f t="shared" si="0"/>
        <v>1</v>
      </c>
      <c r="N13">
        <f t="shared" si="0"/>
        <v>1</v>
      </c>
      <c r="O13">
        <f t="shared" si="0"/>
        <v>1</v>
      </c>
      <c r="P13">
        <f t="shared" si="0"/>
        <v>1</v>
      </c>
      <c r="Q13">
        <f t="shared" si="0"/>
        <v>1</v>
      </c>
      <c r="T13" s="31" t="s">
        <v>32</v>
      </c>
      <c r="U13" s="24">
        <f t="shared" si="4"/>
        <v>8.3333333333333329E-2</v>
      </c>
      <c r="V13" s="24">
        <f t="shared" si="5"/>
        <v>0.1</v>
      </c>
      <c r="W13" s="24">
        <f t="shared" si="6"/>
        <v>0.1</v>
      </c>
      <c r="X13" s="24">
        <f t="shared" si="7"/>
        <v>0.1</v>
      </c>
      <c r="Y13" s="24">
        <f t="shared" si="8"/>
        <v>8.3333333333333329E-2</v>
      </c>
      <c r="Z13" s="24">
        <f t="shared" si="9"/>
        <v>0.1</v>
      </c>
      <c r="AA13" s="24">
        <f t="shared" si="10"/>
        <v>0.1</v>
      </c>
      <c r="AB13" s="24">
        <f t="shared" si="11"/>
        <v>0.1</v>
      </c>
      <c r="AC13" s="24">
        <f t="shared" si="12"/>
        <v>0.1</v>
      </c>
      <c r="AD13" s="24">
        <f t="shared" si="13"/>
        <v>0.1</v>
      </c>
      <c r="AE13" s="24">
        <f t="shared" si="14"/>
        <v>0.1</v>
      </c>
      <c r="AF13" s="24">
        <f t="shared" si="15"/>
        <v>0.1</v>
      </c>
    </row>
    <row r="14" spans="1:32" x14ac:dyDescent="0.2">
      <c r="A14" s="30" t="s">
        <v>37</v>
      </c>
      <c r="B14" s="68">
        <f t="shared" si="2"/>
        <v>9.7222222222222224E-2</v>
      </c>
      <c r="D14" s="12" t="s">
        <v>17</v>
      </c>
      <c r="E14" s="30" t="s">
        <v>37</v>
      </c>
      <c r="F14">
        <f t="shared" si="3"/>
        <v>1</v>
      </c>
      <c r="G14">
        <f t="shared" si="0"/>
        <v>1</v>
      </c>
      <c r="H14">
        <f t="shared" si="0"/>
        <v>1</v>
      </c>
      <c r="I14">
        <f t="shared" si="0"/>
        <v>1</v>
      </c>
      <c r="J14">
        <f t="shared" si="0"/>
        <v>1</v>
      </c>
      <c r="K14">
        <f t="shared" si="0"/>
        <v>1</v>
      </c>
      <c r="L14">
        <f t="shared" si="0"/>
        <v>1</v>
      </c>
      <c r="M14">
        <f t="shared" si="0"/>
        <v>1</v>
      </c>
      <c r="N14">
        <f t="shared" si="0"/>
        <v>1</v>
      </c>
      <c r="O14">
        <f t="shared" si="0"/>
        <v>1</v>
      </c>
      <c r="P14">
        <f t="shared" si="0"/>
        <v>1</v>
      </c>
      <c r="Q14">
        <f t="shared" si="0"/>
        <v>1</v>
      </c>
      <c r="T14" s="30" t="s">
        <v>37</v>
      </c>
      <c r="U14" s="24">
        <f t="shared" si="4"/>
        <v>8.3333333333333329E-2</v>
      </c>
      <c r="V14" s="24">
        <f t="shared" si="5"/>
        <v>0.1</v>
      </c>
      <c r="W14" s="24">
        <f t="shared" si="6"/>
        <v>0.1</v>
      </c>
      <c r="X14" s="24">
        <f t="shared" si="7"/>
        <v>0.1</v>
      </c>
      <c r="Y14" s="24">
        <f t="shared" si="8"/>
        <v>8.3333333333333329E-2</v>
      </c>
      <c r="Z14" s="24">
        <f t="shared" si="9"/>
        <v>0.1</v>
      </c>
      <c r="AA14" s="24">
        <f t="shared" si="10"/>
        <v>0.1</v>
      </c>
      <c r="AB14" s="24">
        <f t="shared" si="11"/>
        <v>0.1</v>
      </c>
      <c r="AC14" s="24">
        <f t="shared" si="12"/>
        <v>0.1</v>
      </c>
      <c r="AD14" s="24">
        <f t="shared" si="13"/>
        <v>0.1</v>
      </c>
      <c r="AE14" s="24">
        <f t="shared" si="14"/>
        <v>0.1</v>
      </c>
      <c r="AF14" s="24">
        <f t="shared" si="15"/>
        <v>0.1</v>
      </c>
    </row>
    <row r="15" spans="1:32" x14ac:dyDescent="0.2">
      <c r="A15" s="31" t="s">
        <v>33</v>
      </c>
      <c r="B15" s="68">
        <f t="shared" si="2"/>
        <v>9.7222222222222224E-2</v>
      </c>
      <c r="D15" s="12" t="s">
        <v>17</v>
      </c>
      <c r="E15" s="31" t="s">
        <v>33</v>
      </c>
      <c r="F15">
        <f t="shared" si="3"/>
        <v>1</v>
      </c>
      <c r="G15">
        <f t="shared" si="0"/>
        <v>1</v>
      </c>
      <c r="H15">
        <f t="shared" si="0"/>
        <v>1</v>
      </c>
      <c r="I15">
        <f t="shared" si="0"/>
        <v>1</v>
      </c>
      <c r="J15">
        <f t="shared" si="0"/>
        <v>1</v>
      </c>
      <c r="K15">
        <f t="shared" si="0"/>
        <v>1</v>
      </c>
      <c r="L15">
        <f t="shared" si="0"/>
        <v>1</v>
      </c>
      <c r="M15">
        <f t="shared" si="0"/>
        <v>1</v>
      </c>
      <c r="N15">
        <f t="shared" si="0"/>
        <v>1</v>
      </c>
      <c r="O15">
        <f t="shared" si="0"/>
        <v>1</v>
      </c>
      <c r="P15">
        <f t="shared" si="0"/>
        <v>1</v>
      </c>
      <c r="Q15">
        <f t="shared" si="0"/>
        <v>1</v>
      </c>
      <c r="T15" s="31" t="s">
        <v>33</v>
      </c>
      <c r="U15" s="24">
        <f t="shared" si="4"/>
        <v>8.3333333333333329E-2</v>
      </c>
      <c r="V15" s="24">
        <f t="shared" si="5"/>
        <v>0.1</v>
      </c>
      <c r="W15" s="24">
        <f t="shared" si="6"/>
        <v>0.1</v>
      </c>
      <c r="X15" s="24">
        <f t="shared" si="7"/>
        <v>0.1</v>
      </c>
      <c r="Y15" s="24">
        <f t="shared" si="8"/>
        <v>8.3333333333333329E-2</v>
      </c>
      <c r="Z15" s="24">
        <f t="shared" si="9"/>
        <v>0.1</v>
      </c>
      <c r="AA15" s="24">
        <f t="shared" si="10"/>
        <v>0.1</v>
      </c>
      <c r="AB15" s="24">
        <f t="shared" si="11"/>
        <v>0.1</v>
      </c>
      <c r="AC15" s="24">
        <f t="shared" si="12"/>
        <v>0.1</v>
      </c>
      <c r="AD15" s="24">
        <f t="shared" si="13"/>
        <v>0.1</v>
      </c>
      <c r="AE15" s="24">
        <f t="shared" si="14"/>
        <v>0.1</v>
      </c>
      <c r="AF15" s="24">
        <f t="shared" si="15"/>
        <v>0.1</v>
      </c>
    </row>
    <row r="16" spans="1:32" x14ac:dyDescent="0.2">
      <c r="A16" s="30" t="s">
        <v>34</v>
      </c>
      <c r="B16" s="68">
        <f t="shared" si="2"/>
        <v>9.7222222222222224E-2</v>
      </c>
      <c r="D16" s="12" t="s">
        <v>17</v>
      </c>
      <c r="E16" s="30" t="s">
        <v>34</v>
      </c>
      <c r="F16">
        <f t="shared" si="3"/>
        <v>1</v>
      </c>
      <c r="G16">
        <f t="shared" si="0"/>
        <v>1</v>
      </c>
      <c r="H16">
        <f t="shared" si="0"/>
        <v>1</v>
      </c>
      <c r="I16">
        <f t="shared" si="0"/>
        <v>1</v>
      </c>
      <c r="J16">
        <f t="shared" si="0"/>
        <v>1</v>
      </c>
      <c r="K16">
        <f t="shared" si="0"/>
        <v>1</v>
      </c>
      <c r="L16">
        <f t="shared" si="0"/>
        <v>1</v>
      </c>
      <c r="M16">
        <f t="shared" si="0"/>
        <v>1</v>
      </c>
      <c r="N16">
        <f t="shared" si="0"/>
        <v>1</v>
      </c>
      <c r="O16">
        <f t="shared" si="0"/>
        <v>1</v>
      </c>
      <c r="P16">
        <f t="shared" si="0"/>
        <v>1</v>
      </c>
      <c r="Q16">
        <f t="shared" si="0"/>
        <v>1</v>
      </c>
      <c r="T16" s="30" t="s">
        <v>34</v>
      </c>
      <c r="U16" s="24">
        <f t="shared" si="4"/>
        <v>8.3333333333333329E-2</v>
      </c>
      <c r="V16" s="24">
        <f t="shared" si="5"/>
        <v>0.1</v>
      </c>
      <c r="W16" s="24">
        <f t="shared" si="6"/>
        <v>0.1</v>
      </c>
      <c r="X16" s="24">
        <f t="shared" si="7"/>
        <v>0.1</v>
      </c>
      <c r="Y16" s="24">
        <f t="shared" si="8"/>
        <v>8.3333333333333329E-2</v>
      </c>
      <c r="Z16" s="24">
        <f t="shared" si="9"/>
        <v>0.1</v>
      </c>
      <c r="AA16" s="24">
        <f t="shared" si="10"/>
        <v>0.1</v>
      </c>
      <c r="AB16" s="24">
        <f t="shared" si="11"/>
        <v>0.1</v>
      </c>
      <c r="AC16" s="24">
        <f t="shared" si="12"/>
        <v>0.1</v>
      </c>
      <c r="AD16" s="24">
        <f t="shared" si="13"/>
        <v>0.1</v>
      </c>
      <c r="AE16" s="24">
        <f t="shared" si="14"/>
        <v>0.1</v>
      </c>
      <c r="AF16" s="24">
        <f t="shared" si="15"/>
        <v>0.1</v>
      </c>
    </row>
    <row r="17" spans="1:32" x14ac:dyDescent="0.2">
      <c r="A17" s="31" t="s">
        <v>35</v>
      </c>
      <c r="B17" s="68">
        <f t="shared" si="2"/>
        <v>9.7222222222222224E-2</v>
      </c>
      <c r="D17" s="12" t="s">
        <v>17</v>
      </c>
      <c r="E17" s="31" t="s">
        <v>35</v>
      </c>
      <c r="F17">
        <f t="shared" si="3"/>
        <v>1</v>
      </c>
      <c r="G17">
        <f t="shared" si="0"/>
        <v>1</v>
      </c>
      <c r="H17">
        <f t="shared" si="0"/>
        <v>1</v>
      </c>
      <c r="I17">
        <f t="shared" si="0"/>
        <v>1</v>
      </c>
      <c r="J17">
        <f t="shared" si="0"/>
        <v>1</v>
      </c>
      <c r="K17">
        <f t="shared" si="0"/>
        <v>1</v>
      </c>
      <c r="L17">
        <f t="shared" si="0"/>
        <v>1</v>
      </c>
      <c r="M17">
        <f t="shared" si="0"/>
        <v>1</v>
      </c>
      <c r="N17">
        <f t="shared" si="0"/>
        <v>1</v>
      </c>
      <c r="O17">
        <f t="shared" si="0"/>
        <v>1</v>
      </c>
      <c r="P17">
        <f t="shared" si="0"/>
        <v>1</v>
      </c>
      <c r="Q17">
        <f t="shared" si="0"/>
        <v>1</v>
      </c>
      <c r="T17" s="31" t="s">
        <v>35</v>
      </c>
      <c r="U17" s="24">
        <f t="shared" si="4"/>
        <v>8.3333333333333329E-2</v>
      </c>
      <c r="V17" s="24">
        <f t="shared" si="5"/>
        <v>0.1</v>
      </c>
      <c r="W17" s="24">
        <f t="shared" si="6"/>
        <v>0.1</v>
      </c>
      <c r="X17" s="24">
        <f t="shared" si="7"/>
        <v>0.1</v>
      </c>
      <c r="Y17" s="24">
        <f t="shared" si="8"/>
        <v>8.3333333333333329E-2</v>
      </c>
      <c r="Z17" s="24">
        <f t="shared" si="9"/>
        <v>0.1</v>
      </c>
      <c r="AA17" s="24">
        <f t="shared" si="10"/>
        <v>0.1</v>
      </c>
      <c r="AB17" s="24">
        <f t="shared" si="11"/>
        <v>0.1</v>
      </c>
      <c r="AC17" s="24">
        <f t="shared" si="12"/>
        <v>0.1</v>
      </c>
      <c r="AD17" s="24">
        <f t="shared" si="13"/>
        <v>0.1</v>
      </c>
      <c r="AE17" s="24">
        <f t="shared" si="14"/>
        <v>0.1</v>
      </c>
      <c r="AF17" s="24">
        <f t="shared" si="15"/>
        <v>0.1</v>
      </c>
    </row>
    <row r="18" spans="1:32" x14ac:dyDescent="0.2">
      <c r="A18" s="30" t="s">
        <v>45</v>
      </c>
      <c r="B18" s="68">
        <f t="shared" si="2"/>
        <v>9.7222222222222224E-2</v>
      </c>
      <c r="D18" s="12" t="s">
        <v>17</v>
      </c>
      <c r="E18" s="30" t="s">
        <v>45</v>
      </c>
      <c r="F18">
        <f t="shared" si="3"/>
        <v>1</v>
      </c>
      <c r="G18">
        <f t="shared" si="0"/>
        <v>1</v>
      </c>
      <c r="H18">
        <f t="shared" si="0"/>
        <v>1</v>
      </c>
      <c r="I18">
        <f t="shared" si="0"/>
        <v>1</v>
      </c>
      <c r="J18">
        <f t="shared" si="0"/>
        <v>1</v>
      </c>
      <c r="K18">
        <f t="shared" si="0"/>
        <v>1</v>
      </c>
      <c r="L18">
        <f t="shared" si="0"/>
        <v>1</v>
      </c>
      <c r="M18">
        <f t="shared" si="0"/>
        <v>1</v>
      </c>
      <c r="N18">
        <f t="shared" si="0"/>
        <v>1</v>
      </c>
      <c r="O18">
        <f t="shared" si="0"/>
        <v>1</v>
      </c>
      <c r="P18">
        <f t="shared" si="0"/>
        <v>1</v>
      </c>
      <c r="Q18">
        <f t="shared" si="0"/>
        <v>1</v>
      </c>
      <c r="T18" s="30" t="s">
        <v>45</v>
      </c>
      <c r="U18" s="24">
        <f t="shared" si="4"/>
        <v>8.3333333333333329E-2</v>
      </c>
      <c r="V18" s="24">
        <f t="shared" si="5"/>
        <v>0.1</v>
      </c>
      <c r="W18" s="24">
        <f t="shared" si="6"/>
        <v>0.1</v>
      </c>
      <c r="X18" s="24">
        <f t="shared" si="7"/>
        <v>0.1</v>
      </c>
      <c r="Y18" s="24">
        <f t="shared" si="8"/>
        <v>8.3333333333333329E-2</v>
      </c>
      <c r="Z18" s="24">
        <f t="shared" si="9"/>
        <v>0.1</v>
      </c>
      <c r="AA18" s="24">
        <f t="shared" si="10"/>
        <v>0.1</v>
      </c>
      <c r="AB18" s="24">
        <f t="shared" si="11"/>
        <v>0.1</v>
      </c>
      <c r="AC18" s="24">
        <f t="shared" si="12"/>
        <v>0.1</v>
      </c>
      <c r="AD18" s="24">
        <f t="shared" si="13"/>
        <v>0.1</v>
      </c>
      <c r="AE18" s="24">
        <f t="shared" si="14"/>
        <v>0.1</v>
      </c>
      <c r="AF18" s="24">
        <f t="shared" si="15"/>
        <v>0.1</v>
      </c>
    </row>
    <row r="19" spans="1:32" ht="16" thickBot="1" x14ac:dyDescent="0.25">
      <c r="A19" s="31" t="s">
        <v>36</v>
      </c>
      <c r="B19" s="68">
        <f t="shared" si="2"/>
        <v>9.7222222222222224E-2</v>
      </c>
      <c r="D19" s="19" t="s">
        <v>17</v>
      </c>
      <c r="E19" s="31" t="s">
        <v>36</v>
      </c>
      <c r="F19">
        <f t="shared" si="3"/>
        <v>1</v>
      </c>
      <c r="G19">
        <f t="shared" si="0"/>
        <v>1</v>
      </c>
      <c r="H19">
        <f t="shared" si="0"/>
        <v>1</v>
      </c>
      <c r="I19">
        <f t="shared" si="0"/>
        <v>1</v>
      </c>
      <c r="J19">
        <f t="shared" si="0"/>
        <v>1</v>
      </c>
      <c r="K19">
        <f t="shared" si="0"/>
        <v>1</v>
      </c>
      <c r="L19">
        <f t="shared" si="0"/>
        <v>1</v>
      </c>
      <c r="M19">
        <f t="shared" si="0"/>
        <v>1</v>
      </c>
      <c r="N19">
        <f t="shared" si="0"/>
        <v>1</v>
      </c>
      <c r="O19">
        <f t="shared" si="0"/>
        <v>1</v>
      </c>
      <c r="P19">
        <f t="shared" si="0"/>
        <v>1</v>
      </c>
      <c r="Q19">
        <f t="shared" si="0"/>
        <v>1</v>
      </c>
      <c r="T19" s="31" t="s">
        <v>36</v>
      </c>
      <c r="U19" s="24">
        <f t="shared" si="4"/>
        <v>8.3333333333333329E-2</v>
      </c>
      <c r="V19" s="24">
        <f t="shared" si="5"/>
        <v>0.1</v>
      </c>
      <c r="W19" s="24">
        <f t="shared" si="6"/>
        <v>0.1</v>
      </c>
      <c r="X19" s="24">
        <f t="shared" si="7"/>
        <v>0.1</v>
      </c>
      <c r="Y19" s="24">
        <f t="shared" si="8"/>
        <v>8.3333333333333329E-2</v>
      </c>
      <c r="Z19" s="24">
        <f t="shared" si="9"/>
        <v>0.1</v>
      </c>
      <c r="AA19" s="24">
        <f t="shared" si="10"/>
        <v>0.1</v>
      </c>
      <c r="AB19" s="24">
        <f t="shared" si="11"/>
        <v>0.1</v>
      </c>
      <c r="AC19" s="24">
        <f t="shared" si="12"/>
        <v>0.1</v>
      </c>
      <c r="AD19" s="24">
        <f t="shared" si="13"/>
        <v>0.1</v>
      </c>
      <c r="AE19" s="24">
        <f t="shared" si="14"/>
        <v>0.1</v>
      </c>
      <c r="AF19" s="24">
        <f t="shared" si="15"/>
        <v>0.1</v>
      </c>
    </row>
    <row r="21" spans="1:32" x14ac:dyDescent="0.2">
      <c r="E21" t="s">
        <v>58</v>
      </c>
      <c r="F21">
        <f>SUM(F8:F19)</f>
        <v>12</v>
      </c>
      <c r="G21">
        <f t="shared" ref="G21:Q21" si="16">SUM(G8:G19)</f>
        <v>10</v>
      </c>
      <c r="H21">
        <f t="shared" si="16"/>
        <v>10</v>
      </c>
      <c r="I21">
        <f t="shared" si="16"/>
        <v>10</v>
      </c>
      <c r="J21">
        <f t="shared" si="16"/>
        <v>12</v>
      </c>
      <c r="K21">
        <f t="shared" si="16"/>
        <v>10</v>
      </c>
      <c r="L21">
        <f t="shared" si="16"/>
        <v>10</v>
      </c>
      <c r="M21">
        <f t="shared" si="16"/>
        <v>10</v>
      </c>
      <c r="N21">
        <f t="shared" si="16"/>
        <v>10</v>
      </c>
      <c r="O21">
        <f t="shared" si="16"/>
        <v>10</v>
      </c>
      <c r="P21">
        <f t="shared" si="16"/>
        <v>10</v>
      </c>
      <c r="Q21">
        <f t="shared" si="16"/>
        <v>10</v>
      </c>
    </row>
    <row r="26" spans="1:32" x14ac:dyDescent="0.2">
      <c r="A26" s="40" t="s">
        <v>13</v>
      </c>
    </row>
    <row r="28" spans="1:32" x14ac:dyDescent="0.2">
      <c r="A28" s="116" t="s">
        <v>61</v>
      </c>
      <c r="B28" s="116"/>
      <c r="D28" s="65"/>
      <c r="E28" s="116" t="s">
        <v>59</v>
      </c>
      <c r="F28" s="116"/>
      <c r="G28" s="116"/>
      <c r="H28" s="116"/>
      <c r="I28" s="116"/>
      <c r="J28" s="116"/>
      <c r="K28" s="116"/>
      <c r="L28" s="116"/>
      <c r="M28" s="116"/>
      <c r="N28" s="116"/>
      <c r="O28" s="116"/>
      <c r="P28" s="116"/>
      <c r="Q28" s="116"/>
      <c r="T28" s="116" t="s">
        <v>60</v>
      </c>
      <c r="U28" s="116"/>
      <c r="V28" s="116"/>
      <c r="W28" s="116"/>
      <c r="X28" s="116"/>
      <c r="Y28" s="116"/>
      <c r="Z28" s="116"/>
      <c r="AA28" s="116"/>
      <c r="AB28" s="116"/>
      <c r="AC28" s="116"/>
      <c r="AD28" s="116"/>
      <c r="AE28" s="116"/>
      <c r="AF28" s="116"/>
    </row>
    <row r="29" spans="1:32" ht="16" thickBot="1" x14ac:dyDescent="0.25">
      <c r="F29" t="s">
        <v>17</v>
      </c>
      <c r="G29" t="s">
        <v>17</v>
      </c>
      <c r="H29" t="s">
        <v>17</v>
      </c>
      <c r="I29" t="s">
        <v>17</v>
      </c>
      <c r="J29" t="s">
        <v>16</v>
      </c>
      <c r="K29" t="s">
        <v>17</v>
      </c>
      <c r="L29" t="s">
        <v>17</v>
      </c>
      <c r="M29" t="s">
        <v>17</v>
      </c>
      <c r="N29" t="s">
        <v>16</v>
      </c>
      <c r="O29" t="s">
        <v>17</v>
      </c>
      <c r="P29" t="s">
        <v>17</v>
      </c>
      <c r="Q29" t="s">
        <v>17</v>
      </c>
    </row>
    <row r="30" spans="1:32" ht="26" x14ac:dyDescent="0.2">
      <c r="A30" s="8" t="s">
        <v>3</v>
      </c>
      <c r="B30" s="8" t="s">
        <v>62</v>
      </c>
      <c r="D30" s="10" t="s">
        <v>13</v>
      </c>
      <c r="E30" s="8" t="s">
        <v>3</v>
      </c>
      <c r="F30" s="26" t="s">
        <v>31</v>
      </c>
      <c r="G30" s="27" t="s">
        <v>46</v>
      </c>
      <c r="H30" s="28" t="s">
        <v>47</v>
      </c>
      <c r="I30" s="27" t="s">
        <v>41</v>
      </c>
      <c r="J30" s="28" t="s">
        <v>38</v>
      </c>
      <c r="K30" s="27" t="s">
        <v>32</v>
      </c>
      <c r="L30" s="28" t="s">
        <v>37</v>
      </c>
      <c r="M30" s="27" t="s">
        <v>33</v>
      </c>
      <c r="N30" s="28" t="s">
        <v>34</v>
      </c>
      <c r="O30" s="27" t="s">
        <v>35</v>
      </c>
      <c r="P30" s="28" t="s">
        <v>45</v>
      </c>
      <c r="Q30" s="29" t="s">
        <v>36</v>
      </c>
      <c r="T30" s="8" t="s">
        <v>3</v>
      </c>
      <c r="U30" s="26" t="s">
        <v>31</v>
      </c>
      <c r="V30" s="27" t="s">
        <v>46</v>
      </c>
      <c r="W30" s="28" t="s">
        <v>47</v>
      </c>
      <c r="X30" s="27" t="s">
        <v>41</v>
      </c>
      <c r="Y30" s="28" t="s">
        <v>38</v>
      </c>
      <c r="Z30" s="27" t="s">
        <v>32</v>
      </c>
      <c r="AA30" s="28" t="s">
        <v>37</v>
      </c>
      <c r="AB30" s="27" t="s">
        <v>33</v>
      </c>
      <c r="AC30" s="28" t="s">
        <v>34</v>
      </c>
      <c r="AD30" s="27" t="s">
        <v>35</v>
      </c>
      <c r="AE30" s="28" t="s">
        <v>45</v>
      </c>
      <c r="AF30" s="29" t="s">
        <v>36</v>
      </c>
    </row>
    <row r="31" spans="1:32" x14ac:dyDescent="0.2">
      <c r="A31" s="30" t="s">
        <v>31</v>
      </c>
      <c r="B31" s="68">
        <f>AVERAGE(U31:AF31)</f>
        <v>9.7222222222222224E-2</v>
      </c>
      <c r="D31" s="14" t="s">
        <v>17</v>
      </c>
      <c r="E31" s="30" t="s">
        <v>31</v>
      </c>
      <c r="F31">
        <f>IF($D31=F$29,1,IF($D31="N",1,0))</f>
        <v>1</v>
      </c>
      <c r="G31">
        <f t="shared" ref="G31:Q42" si="17">IF($D31=G$29,1,IF($D31="N",1,0))</f>
        <v>1</v>
      </c>
      <c r="H31">
        <f t="shared" si="17"/>
        <v>1</v>
      </c>
      <c r="I31">
        <f t="shared" si="17"/>
        <v>1</v>
      </c>
      <c r="J31">
        <f t="shared" si="17"/>
        <v>1</v>
      </c>
      <c r="K31">
        <f t="shared" si="17"/>
        <v>1</v>
      </c>
      <c r="L31">
        <f t="shared" si="17"/>
        <v>1</v>
      </c>
      <c r="M31">
        <f t="shared" si="17"/>
        <v>1</v>
      </c>
      <c r="N31">
        <f t="shared" si="17"/>
        <v>1</v>
      </c>
      <c r="O31">
        <f t="shared" si="17"/>
        <v>1</v>
      </c>
      <c r="P31">
        <f t="shared" si="17"/>
        <v>1</v>
      </c>
      <c r="Q31">
        <f t="shared" si="17"/>
        <v>1</v>
      </c>
      <c r="T31" s="30" t="s">
        <v>31</v>
      </c>
      <c r="U31" s="24">
        <f>F31/F$44</f>
        <v>0.1</v>
      </c>
      <c r="V31" s="24">
        <f t="shared" ref="V31:AF31" si="18">G31/G$44</f>
        <v>0.1</v>
      </c>
      <c r="W31" s="24">
        <f t="shared" si="18"/>
        <v>0.1</v>
      </c>
      <c r="X31" s="24">
        <f t="shared" si="18"/>
        <v>0.1</v>
      </c>
      <c r="Y31" s="24">
        <f t="shared" si="18"/>
        <v>8.3333333333333329E-2</v>
      </c>
      <c r="Z31" s="24">
        <f t="shared" si="18"/>
        <v>0.1</v>
      </c>
      <c r="AA31" s="24">
        <f t="shared" si="18"/>
        <v>0.1</v>
      </c>
      <c r="AB31" s="24">
        <f t="shared" si="18"/>
        <v>0.1</v>
      </c>
      <c r="AC31" s="24">
        <f t="shared" si="18"/>
        <v>8.3333333333333329E-2</v>
      </c>
      <c r="AD31" s="24">
        <f t="shared" si="18"/>
        <v>0.1</v>
      </c>
      <c r="AE31" s="24">
        <f t="shared" si="18"/>
        <v>0.1</v>
      </c>
      <c r="AF31" s="24">
        <f t="shared" si="18"/>
        <v>0.1</v>
      </c>
    </row>
    <row r="32" spans="1:32" x14ac:dyDescent="0.2">
      <c r="A32" s="31" t="s">
        <v>46</v>
      </c>
      <c r="B32" s="68">
        <f t="shared" ref="B32:B42" si="19">AVERAGE(U32:AF32)</f>
        <v>9.7222222222222224E-2</v>
      </c>
      <c r="D32" s="14" t="s">
        <v>17</v>
      </c>
      <c r="E32" s="31" t="s">
        <v>46</v>
      </c>
      <c r="F32">
        <f t="shared" ref="F32:F42" si="20">IF($D32=F$29,1,IF($D32="N",1,0))</f>
        <v>1</v>
      </c>
      <c r="G32">
        <f t="shared" si="17"/>
        <v>1</v>
      </c>
      <c r="H32">
        <f t="shared" si="17"/>
        <v>1</v>
      </c>
      <c r="I32">
        <f t="shared" si="17"/>
        <v>1</v>
      </c>
      <c r="J32">
        <f t="shared" si="17"/>
        <v>1</v>
      </c>
      <c r="K32">
        <f t="shared" si="17"/>
        <v>1</v>
      </c>
      <c r="L32">
        <f t="shared" si="17"/>
        <v>1</v>
      </c>
      <c r="M32">
        <f t="shared" si="17"/>
        <v>1</v>
      </c>
      <c r="N32">
        <f t="shared" si="17"/>
        <v>1</v>
      </c>
      <c r="O32">
        <f t="shared" si="17"/>
        <v>1</v>
      </c>
      <c r="P32">
        <f t="shared" si="17"/>
        <v>1</v>
      </c>
      <c r="Q32">
        <f t="shared" si="17"/>
        <v>1</v>
      </c>
      <c r="T32" s="31" t="s">
        <v>46</v>
      </c>
      <c r="U32" s="24">
        <f t="shared" ref="U32:U42" si="21">F32/F$44</f>
        <v>0.1</v>
      </c>
      <c r="V32" s="24">
        <f t="shared" ref="V32:V42" si="22">G32/G$44</f>
        <v>0.1</v>
      </c>
      <c r="W32" s="24">
        <f t="shared" ref="W32:W42" si="23">H32/H$44</f>
        <v>0.1</v>
      </c>
      <c r="X32" s="24">
        <f t="shared" ref="X32:X42" si="24">I32/I$44</f>
        <v>0.1</v>
      </c>
      <c r="Y32" s="24">
        <f t="shared" ref="Y32:Y42" si="25">J32/J$44</f>
        <v>8.3333333333333329E-2</v>
      </c>
      <c r="Z32" s="24">
        <f t="shared" ref="Z32:Z42" si="26">K32/K$44</f>
        <v>0.1</v>
      </c>
      <c r="AA32" s="24">
        <f t="shared" ref="AA32:AA42" si="27">L32/L$44</f>
        <v>0.1</v>
      </c>
      <c r="AB32" s="24">
        <f t="shared" ref="AB32:AB42" si="28">M32/M$44</f>
        <v>0.1</v>
      </c>
      <c r="AC32" s="24">
        <f t="shared" ref="AC32:AC42" si="29">N32/N$44</f>
        <v>8.3333333333333329E-2</v>
      </c>
      <c r="AD32" s="24">
        <f t="shared" ref="AD32:AD42" si="30">O32/O$44</f>
        <v>0.1</v>
      </c>
      <c r="AE32" s="24">
        <f t="shared" ref="AE32:AE42" si="31">P32/P$44</f>
        <v>0.1</v>
      </c>
      <c r="AF32" s="24">
        <f t="shared" ref="AF32:AF42" si="32">Q32/Q$44</f>
        <v>0.1</v>
      </c>
    </row>
    <row r="33" spans="1:32" x14ac:dyDescent="0.2">
      <c r="A33" s="30" t="s">
        <v>47</v>
      </c>
      <c r="B33" s="68">
        <f t="shared" si="19"/>
        <v>9.7222222222222224E-2</v>
      </c>
      <c r="D33" s="14" t="s">
        <v>17</v>
      </c>
      <c r="E33" s="30" t="s">
        <v>47</v>
      </c>
      <c r="F33">
        <f t="shared" si="20"/>
        <v>1</v>
      </c>
      <c r="G33">
        <f t="shared" si="17"/>
        <v>1</v>
      </c>
      <c r="H33">
        <f t="shared" si="17"/>
        <v>1</v>
      </c>
      <c r="I33">
        <f t="shared" si="17"/>
        <v>1</v>
      </c>
      <c r="J33">
        <f t="shared" si="17"/>
        <v>1</v>
      </c>
      <c r="K33">
        <f t="shared" si="17"/>
        <v>1</v>
      </c>
      <c r="L33">
        <f t="shared" si="17"/>
        <v>1</v>
      </c>
      <c r="M33">
        <f t="shared" si="17"/>
        <v>1</v>
      </c>
      <c r="N33">
        <f t="shared" si="17"/>
        <v>1</v>
      </c>
      <c r="O33">
        <f t="shared" si="17"/>
        <v>1</v>
      </c>
      <c r="P33">
        <f t="shared" si="17"/>
        <v>1</v>
      </c>
      <c r="Q33">
        <f t="shared" si="17"/>
        <v>1</v>
      </c>
      <c r="T33" s="30" t="s">
        <v>47</v>
      </c>
      <c r="U33" s="24">
        <f t="shared" si="21"/>
        <v>0.1</v>
      </c>
      <c r="V33" s="24">
        <f t="shared" si="22"/>
        <v>0.1</v>
      </c>
      <c r="W33" s="24">
        <f t="shared" si="23"/>
        <v>0.1</v>
      </c>
      <c r="X33" s="24">
        <f t="shared" si="24"/>
        <v>0.1</v>
      </c>
      <c r="Y33" s="24">
        <f t="shared" si="25"/>
        <v>8.3333333333333329E-2</v>
      </c>
      <c r="Z33" s="24">
        <f t="shared" si="26"/>
        <v>0.1</v>
      </c>
      <c r="AA33" s="24">
        <f t="shared" si="27"/>
        <v>0.1</v>
      </c>
      <c r="AB33" s="24">
        <f t="shared" si="28"/>
        <v>0.1</v>
      </c>
      <c r="AC33" s="24">
        <f t="shared" si="29"/>
        <v>8.3333333333333329E-2</v>
      </c>
      <c r="AD33" s="24">
        <f t="shared" si="30"/>
        <v>0.1</v>
      </c>
      <c r="AE33" s="24">
        <f t="shared" si="31"/>
        <v>0.1</v>
      </c>
      <c r="AF33" s="24">
        <f t="shared" si="32"/>
        <v>0.1</v>
      </c>
    </row>
    <row r="34" spans="1:32" x14ac:dyDescent="0.2">
      <c r="A34" s="31" t="s">
        <v>41</v>
      </c>
      <c r="B34" s="68">
        <f t="shared" si="19"/>
        <v>9.7222222222222224E-2</v>
      </c>
      <c r="D34" s="14" t="s">
        <v>17</v>
      </c>
      <c r="E34" s="31" t="s">
        <v>41</v>
      </c>
      <c r="F34">
        <f t="shared" si="20"/>
        <v>1</v>
      </c>
      <c r="G34">
        <f t="shared" si="17"/>
        <v>1</v>
      </c>
      <c r="H34">
        <f t="shared" si="17"/>
        <v>1</v>
      </c>
      <c r="I34">
        <f t="shared" si="17"/>
        <v>1</v>
      </c>
      <c r="J34">
        <f t="shared" si="17"/>
        <v>1</v>
      </c>
      <c r="K34">
        <f t="shared" si="17"/>
        <v>1</v>
      </c>
      <c r="L34">
        <f t="shared" si="17"/>
        <v>1</v>
      </c>
      <c r="M34">
        <f t="shared" si="17"/>
        <v>1</v>
      </c>
      <c r="N34">
        <f t="shared" si="17"/>
        <v>1</v>
      </c>
      <c r="O34">
        <f t="shared" si="17"/>
        <v>1</v>
      </c>
      <c r="P34">
        <f t="shared" si="17"/>
        <v>1</v>
      </c>
      <c r="Q34">
        <f t="shared" si="17"/>
        <v>1</v>
      </c>
      <c r="T34" s="31" t="s">
        <v>41</v>
      </c>
      <c r="U34" s="24">
        <f t="shared" si="21"/>
        <v>0.1</v>
      </c>
      <c r="V34" s="24">
        <f t="shared" si="22"/>
        <v>0.1</v>
      </c>
      <c r="W34" s="24">
        <f t="shared" si="23"/>
        <v>0.1</v>
      </c>
      <c r="X34" s="24">
        <f t="shared" si="24"/>
        <v>0.1</v>
      </c>
      <c r="Y34" s="24">
        <f t="shared" si="25"/>
        <v>8.3333333333333329E-2</v>
      </c>
      <c r="Z34" s="24">
        <f t="shared" si="26"/>
        <v>0.1</v>
      </c>
      <c r="AA34" s="24">
        <f t="shared" si="27"/>
        <v>0.1</v>
      </c>
      <c r="AB34" s="24">
        <f t="shared" si="28"/>
        <v>0.1</v>
      </c>
      <c r="AC34" s="24">
        <f t="shared" si="29"/>
        <v>8.3333333333333329E-2</v>
      </c>
      <c r="AD34" s="24">
        <f t="shared" si="30"/>
        <v>0.1</v>
      </c>
      <c r="AE34" s="24">
        <f t="shared" si="31"/>
        <v>0.1</v>
      </c>
      <c r="AF34" s="24">
        <f t="shared" si="32"/>
        <v>0.1</v>
      </c>
    </row>
    <row r="35" spans="1:32" x14ac:dyDescent="0.2">
      <c r="A35" s="30" t="s">
        <v>38</v>
      </c>
      <c r="B35" s="68">
        <f t="shared" si="19"/>
        <v>1.3888888888888888E-2</v>
      </c>
      <c r="D35" s="14" t="s">
        <v>16</v>
      </c>
      <c r="E35" s="30" t="s">
        <v>38</v>
      </c>
      <c r="F35">
        <f t="shared" si="20"/>
        <v>0</v>
      </c>
      <c r="G35">
        <f t="shared" si="17"/>
        <v>0</v>
      </c>
      <c r="H35">
        <f t="shared" si="17"/>
        <v>0</v>
      </c>
      <c r="I35">
        <f t="shared" si="17"/>
        <v>0</v>
      </c>
      <c r="J35">
        <f t="shared" si="17"/>
        <v>1</v>
      </c>
      <c r="K35">
        <f t="shared" si="17"/>
        <v>0</v>
      </c>
      <c r="L35">
        <f t="shared" si="17"/>
        <v>0</v>
      </c>
      <c r="M35">
        <f t="shared" si="17"/>
        <v>0</v>
      </c>
      <c r="N35">
        <f t="shared" si="17"/>
        <v>1</v>
      </c>
      <c r="O35">
        <f t="shared" si="17"/>
        <v>0</v>
      </c>
      <c r="P35">
        <f t="shared" si="17"/>
        <v>0</v>
      </c>
      <c r="Q35">
        <f t="shared" si="17"/>
        <v>0</v>
      </c>
      <c r="T35" s="30" t="s">
        <v>38</v>
      </c>
      <c r="U35" s="24">
        <f t="shared" si="21"/>
        <v>0</v>
      </c>
      <c r="V35" s="24">
        <f t="shared" si="22"/>
        <v>0</v>
      </c>
      <c r="W35" s="24">
        <f t="shared" si="23"/>
        <v>0</v>
      </c>
      <c r="X35" s="24">
        <f t="shared" si="24"/>
        <v>0</v>
      </c>
      <c r="Y35" s="24">
        <f t="shared" si="25"/>
        <v>8.3333333333333329E-2</v>
      </c>
      <c r="Z35" s="24">
        <f t="shared" si="26"/>
        <v>0</v>
      </c>
      <c r="AA35" s="24">
        <f t="shared" si="27"/>
        <v>0</v>
      </c>
      <c r="AB35" s="24">
        <f t="shared" si="28"/>
        <v>0</v>
      </c>
      <c r="AC35" s="24">
        <f t="shared" si="29"/>
        <v>8.3333333333333329E-2</v>
      </c>
      <c r="AD35" s="24">
        <f t="shared" si="30"/>
        <v>0</v>
      </c>
      <c r="AE35" s="24">
        <f t="shared" si="31"/>
        <v>0</v>
      </c>
      <c r="AF35" s="24">
        <f t="shared" si="32"/>
        <v>0</v>
      </c>
    </row>
    <row r="36" spans="1:32" x14ac:dyDescent="0.2">
      <c r="A36" s="31" t="s">
        <v>32</v>
      </c>
      <c r="B36" s="68">
        <f t="shared" si="19"/>
        <v>9.7222222222222224E-2</v>
      </c>
      <c r="D36" s="14" t="s">
        <v>17</v>
      </c>
      <c r="E36" s="31" t="s">
        <v>32</v>
      </c>
      <c r="F36">
        <f t="shared" si="20"/>
        <v>1</v>
      </c>
      <c r="G36">
        <f t="shared" si="17"/>
        <v>1</v>
      </c>
      <c r="H36">
        <f t="shared" si="17"/>
        <v>1</v>
      </c>
      <c r="I36">
        <f t="shared" si="17"/>
        <v>1</v>
      </c>
      <c r="J36">
        <f t="shared" si="17"/>
        <v>1</v>
      </c>
      <c r="K36">
        <f t="shared" si="17"/>
        <v>1</v>
      </c>
      <c r="L36">
        <f t="shared" si="17"/>
        <v>1</v>
      </c>
      <c r="M36">
        <f t="shared" si="17"/>
        <v>1</v>
      </c>
      <c r="N36">
        <f t="shared" si="17"/>
        <v>1</v>
      </c>
      <c r="O36">
        <f t="shared" si="17"/>
        <v>1</v>
      </c>
      <c r="P36">
        <f t="shared" si="17"/>
        <v>1</v>
      </c>
      <c r="Q36">
        <f t="shared" si="17"/>
        <v>1</v>
      </c>
      <c r="T36" s="31" t="s">
        <v>32</v>
      </c>
      <c r="U36" s="24">
        <f t="shared" si="21"/>
        <v>0.1</v>
      </c>
      <c r="V36" s="24">
        <f t="shared" si="22"/>
        <v>0.1</v>
      </c>
      <c r="W36" s="24">
        <f t="shared" si="23"/>
        <v>0.1</v>
      </c>
      <c r="X36" s="24">
        <f t="shared" si="24"/>
        <v>0.1</v>
      </c>
      <c r="Y36" s="24">
        <f t="shared" si="25"/>
        <v>8.3333333333333329E-2</v>
      </c>
      <c r="Z36" s="24">
        <f t="shared" si="26"/>
        <v>0.1</v>
      </c>
      <c r="AA36" s="24">
        <f t="shared" si="27"/>
        <v>0.1</v>
      </c>
      <c r="AB36" s="24">
        <f t="shared" si="28"/>
        <v>0.1</v>
      </c>
      <c r="AC36" s="24">
        <f t="shared" si="29"/>
        <v>8.3333333333333329E-2</v>
      </c>
      <c r="AD36" s="24">
        <f t="shared" si="30"/>
        <v>0.1</v>
      </c>
      <c r="AE36" s="24">
        <f t="shared" si="31"/>
        <v>0.1</v>
      </c>
      <c r="AF36" s="24">
        <f t="shared" si="32"/>
        <v>0.1</v>
      </c>
    </row>
    <row r="37" spans="1:32" x14ac:dyDescent="0.2">
      <c r="A37" s="30" t="s">
        <v>37</v>
      </c>
      <c r="B37" s="68">
        <f t="shared" si="19"/>
        <v>9.7222222222222224E-2</v>
      </c>
      <c r="D37" s="14" t="s">
        <v>17</v>
      </c>
      <c r="E37" s="30" t="s">
        <v>37</v>
      </c>
      <c r="F37">
        <f t="shared" si="20"/>
        <v>1</v>
      </c>
      <c r="G37">
        <f t="shared" si="17"/>
        <v>1</v>
      </c>
      <c r="H37">
        <f t="shared" si="17"/>
        <v>1</v>
      </c>
      <c r="I37">
        <f t="shared" si="17"/>
        <v>1</v>
      </c>
      <c r="J37">
        <f t="shared" si="17"/>
        <v>1</v>
      </c>
      <c r="K37">
        <f t="shared" si="17"/>
        <v>1</v>
      </c>
      <c r="L37">
        <f t="shared" si="17"/>
        <v>1</v>
      </c>
      <c r="M37">
        <f t="shared" si="17"/>
        <v>1</v>
      </c>
      <c r="N37">
        <f t="shared" si="17"/>
        <v>1</v>
      </c>
      <c r="O37">
        <f t="shared" si="17"/>
        <v>1</v>
      </c>
      <c r="P37">
        <f t="shared" si="17"/>
        <v>1</v>
      </c>
      <c r="Q37">
        <f t="shared" si="17"/>
        <v>1</v>
      </c>
      <c r="T37" s="30" t="s">
        <v>37</v>
      </c>
      <c r="U37" s="24">
        <f t="shared" si="21"/>
        <v>0.1</v>
      </c>
      <c r="V37" s="24">
        <f t="shared" si="22"/>
        <v>0.1</v>
      </c>
      <c r="W37" s="24">
        <f t="shared" si="23"/>
        <v>0.1</v>
      </c>
      <c r="X37" s="24">
        <f t="shared" si="24"/>
        <v>0.1</v>
      </c>
      <c r="Y37" s="24">
        <f t="shared" si="25"/>
        <v>8.3333333333333329E-2</v>
      </c>
      <c r="Z37" s="24">
        <f t="shared" si="26"/>
        <v>0.1</v>
      </c>
      <c r="AA37" s="24">
        <f t="shared" si="27"/>
        <v>0.1</v>
      </c>
      <c r="AB37" s="24">
        <f t="shared" si="28"/>
        <v>0.1</v>
      </c>
      <c r="AC37" s="24">
        <f t="shared" si="29"/>
        <v>8.3333333333333329E-2</v>
      </c>
      <c r="AD37" s="24">
        <f t="shared" si="30"/>
        <v>0.1</v>
      </c>
      <c r="AE37" s="24">
        <f t="shared" si="31"/>
        <v>0.1</v>
      </c>
      <c r="AF37" s="24">
        <f t="shared" si="32"/>
        <v>0.1</v>
      </c>
    </row>
    <row r="38" spans="1:32" x14ac:dyDescent="0.2">
      <c r="A38" s="31" t="s">
        <v>33</v>
      </c>
      <c r="B38" s="68">
        <f t="shared" si="19"/>
        <v>9.7222222222222224E-2</v>
      </c>
      <c r="D38" s="14" t="s">
        <v>17</v>
      </c>
      <c r="E38" s="31" t="s">
        <v>33</v>
      </c>
      <c r="F38">
        <f t="shared" si="20"/>
        <v>1</v>
      </c>
      <c r="G38">
        <f t="shared" si="17"/>
        <v>1</v>
      </c>
      <c r="H38">
        <f t="shared" si="17"/>
        <v>1</v>
      </c>
      <c r="I38">
        <f t="shared" si="17"/>
        <v>1</v>
      </c>
      <c r="J38">
        <f t="shared" si="17"/>
        <v>1</v>
      </c>
      <c r="K38">
        <f t="shared" si="17"/>
        <v>1</v>
      </c>
      <c r="L38">
        <f t="shared" si="17"/>
        <v>1</v>
      </c>
      <c r="M38">
        <f t="shared" si="17"/>
        <v>1</v>
      </c>
      <c r="N38">
        <f t="shared" si="17"/>
        <v>1</v>
      </c>
      <c r="O38">
        <f t="shared" si="17"/>
        <v>1</v>
      </c>
      <c r="P38">
        <f t="shared" si="17"/>
        <v>1</v>
      </c>
      <c r="Q38">
        <f t="shared" si="17"/>
        <v>1</v>
      </c>
      <c r="T38" s="31" t="s">
        <v>33</v>
      </c>
      <c r="U38" s="24">
        <f t="shared" si="21"/>
        <v>0.1</v>
      </c>
      <c r="V38" s="24">
        <f t="shared" si="22"/>
        <v>0.1</v>
      </c>
      <c r="W38" s="24">
        <f t="shared" si="23"/>
        <v>0.1</v>
      </c>
      <c r="X38" s="24">
        <f t="shared" si="24"/>
        <v>0.1</v>
      </c>
      <c r="Y38" s="24">
        <f t="shared" si="25"/>
        <v>8.3333333333333329E-2</v>
      </c>
      <c r="Z38" s="24">
        <f t="shared" si="26"/>
        <v>0.1</v>
      </c>
      <c r="AA38" s="24">
        <f t="shared" si="27"/>
        <v>0.1</v>
      </c>
      <c r="AB38" s="24">
        <f t="shared" si="28"/>
        <v>0.1</v>
      </c>
      <c r="AC38" s="24">
        <f t="shared" si="29"/>
        <v>8.3333333333333329E-2</v>
      </c>
      <c r="AD38" s="24">
        <f t="shared" si="30"/>
        <v>0.1</v>
      </c>
      <c r="AE38" s="24">
        <f t="shared" si="31"/>
        <v>0.1</v>
      </c>
      <c r="AF38" s="24">
        <f t="shared" si="32"/>
        <v>0.1</v>
      </c>
    </row>
    <row r="39" spans="1:32" x14ac:dyDescent="0.2">
      <c r="A39" s="30" t="s">
        <v>34</v>
      </c>
      <c r="B39" s="68">
        <f t="shared" si="19"/>
        <v>1.3888888888888888E-2</v>
      </c>
      <c r="D39" s="14" t="s">
        <v>16</v>
      </c>
      <c r="E39" s="30" t="s">
        <v>34</v>
      </c>
      <c r="F39">
        <f t="shared" si="20"/>
        <v>0</v>
      </c>
      <c r="G39">
        <f t="shared" si="17"/>
        <v>0</v>
      </c>
      <c r="H39">
        <f t="shared" si="17"/>
        <v>0</v>
      </c>
      <c r="I39">
        <f t="shared" si="17"/>
        <v>0</v>
      </c>
      <c r="J39">
        <f t="shared" si="17"/>
        <v>1</v>
      </c>
      <c r="K39">
        <f t="shared" si="17"/>
        <v>0</v>
      </c>
      <c r="L39">
        <f t="shared" si="17"/>
        <v>0</v>
      </c>
      <c r="M39">
        <f t="shared" si="17"/>
        <v>0</v>
      </c>
      <c r="N39">
        <f t="shared" si="17"/>
        <v>1</v>
      </c>
      <c r="O39">
        <f t="shared" si="17"/>
        <v>0</v>
      </c>
      <c r="P39">
        <f t="shared" si="17"/>
        <v>0</v>
      </c>
      <c r="Q39">
        <f t="shared" si="17"/>
        <v>0</v>
      </c>
      <c r="T39" s="30" t="s">
        <v>34</v>
      </c>
      <c r="U39" s="24">
        <f t="shared" si="21"/>
        <v>0</v>
      </c>
      <c r="V39" s="24">
        <f t="shared" si="22"/>
        <v>0</v>
      </c>
      <c r="W39" s="24">
        <f t="shared" si="23"/>
        <v>0</v>
      </c>
      <c r="X39" s="24">
        <f t="shared" si="24"/>
        <v>0</v>
      </c>
      <c r="Y39" s="24">
        <f t="shared" si="25"/>
        <v>8.3333333333333329E-2</v>
      </c>
      <c r="Z39" s="24">
        <f t="shared" si="26"/>
        <v>0</v>
      </c>
      <c r="AA39" s="24">
        <f t="shared" si="27"/>
        <v>0</v>
      </c>
      <c r="AB39" s="24">
        <f t="shared" si="28"/>
        <v>0</v>
      </c>
      <c r="AC39" s="24">
        <f t="shared" si="29"/>
        <v>8.3333333333333329E-2</v>
      </c>
      <c r="AD39" s="24">
        <f t="shared" si="30"/>
        <v>0</v>
      </c>
      <c r="AE39" s="24">
        <f t="shared" si="31"/>
        <v>0</v>
      </c>
      <c r="AF39" s="24">
        <f t="shared" si="32"/>
        <v>0</v>
      </c>
    </row>
    <row r="40" spans="1:32" x14ac:dyDescent="0.2">
      <c r="A40" s="31" t="s">
        <v>35</v>
      </c>
      <c r="B40" s="68">
        <f t="shared" si="19"/>
        <v>9.7222222222222224E-2</v>
      </c>
      <c r="D40" s="14" t="s">
        <v>17</v>
      </c>
      <c r="E40" s="31" t="s">
        <v>35</v>
      </c>
      <c r="F40">
        <f t="shared" si="20"/>
        <v>1</v>
      </c>
      <c r="G40">
        <f t="shared" si="17"/>
        <v>1</v>
      </c>
      <c r="H40">
        <f t="shared" si="17"/>
        <v>1</v>
      </c>
      <c r="I40">
        <f t="shared" si="17"/>
        <v>1</v>
      </c>
      <c r="J40">
        <f t="shared" si="17"/>
        <v>1</v>
      </c>
      <c r="K40">
        <f t="shared" si="17"/>
        <v>1</v>
      </c>
      <c r="L40">
        <f t="shared" si="17"/>
        <v>1</v>
      </c>
      <c r="M40">
        <f t="shared" si="17"/>
        <v>1</v>
      </c>
      <c r="N40">
        <f t="shared" si="17"/>
        <v>1</v>
      </c>
      <c r="O40">
        <f t="shared" si="17"/>
        <v>1</v>
      </c>
      <c r="P40">
        <f t="shared" si="17"/>
        <v>1</v>
      </c>
      <c r="Q40">
        <f t="shared" si="17"/>
        <v>1</v>
      </c>
      <c r="T40" s="31" t="s">
        <v>35</v>
      </c>
      <c r="U40" s="24">
        <f t="shared" si="21"/>
        <v>0.1</v>
      </c>
      <c r="V40" s="24">
        <f t="shared" si="22"/>
        <v>0.1</v>
      </c>
      <c r="W40" s="24">
        <f t="shared" si="23"/>
        <v>0.1</v>
      </c>
      <c r="X40" s="24">
        <f t="shared" si="24"/>
        <v>0.1</v>
      </c>
      <c r="Y40" s="24">
        <f t="shared" si="25"/>
        <v>8.3333333333333329E-2</v>
      </c>
      <c r="Z40" s="24">
        <f t="shared" si="26"/>
        <v>0.1</v>
      </c>
      <c r="AA40" s="24">
        <f t="shared" si="27"/>
        <v>0.1</v>
      </c>
      <c r="AB40" s="24">
        <f t="shared" si="28"/>
        <v>0.1</v>
      </c>
      <c r="AC40" s="24">
        <f t="shared" si="29"/>
        <v>8.3333333333333329E-2</v>
      </c>
      <c r="AD40" s="24">
        <f t="shared" si="30"/>
        <v>0.1</v>
      </c>
      <c r="AE40" s="24">
        <f t="shared" si="31"/>
        <v>0.1</v>
      </c>
      <c r="AF40" s="24">
        <f t="shared" si="32"/>
        <v>0.1</v>
      </c>
    </row>
    <row r="41" spans="1:32" x14ac:dyDescent="0.2">
      <c r="A41" s="30" t="s">
        <v>45</v>
      </c>
      <c r="B41" s="68">
        <f t="shared" si="19"/>
        <v>9.7222222222222224E-2</v>
      </c>
      <c r="D41" s="14" t="s">
        <v>17</v>
      </c>
      <c r="E41" s="30" t="s">
        <v>45</v>
      </c>
      <c r="F41">
        <f t="shared" si="20"/>
        <v>1</v>
      </c>
      <c r="G41">
        <f t="shared" si="17"/>
        <v>1</v>
      </c>
      <c r="H41">
        <f t="shared" si="17"/>
        <v>1</v>
      </c>
      <c r="I41">
        <f t="shared" si="17"/>
        <v>1</v>
      </c>
      <c r="J41">
        <f t="shared" si="17"/>
        <v>1</v>
      </c>
      <c r="K41">
        <f t="shared" si="17"/>
        <v>1</v>
      </c>
      <c r="L41">
        <f t="shared" si="17"/>
        <v>1</v>
      </c>
      <c r="M41">
        <f t="shared" si="17"/>
        <v>1</v>
      </c>
      <c r="N41">
        <f t="shared" si="17"/>
        <v>1</v>
      </c>
      <c r="O41">
        <f t="shared" si="17"/>
        <v>1</v>
      </c>
      <c r="P41">
        <f t="shared" si="17"/>
        <v>1</v>
      </c>
      <c r="Q41">
        <f t="shared" si="17"/>
        <v>1</v>
      </c>
      <c r="T41" s="30" t="s">
        <v>45</v>
      </c>
      <c r="U41" s="24">
        <f t="shared" si="21"/>
        <v>0.1</v>
      </c>
      <c r="V41" s="24">
        <f t="shared" si="22"/>
        <v>0.1</v>
      </c>
      <c r="W41" s="24">
        <f t="shared" si="23"/>
        <v>0.1</v>
      </c>
      <c r="X41" s="24">
        <f t="shared" si="24"/>
        <v>0.1</v>
      </c>
      <c r="Y41" s="24">
        <f t="shared" si="25"/>
        <v>8.3333333333333329E-2</v>
      </c>
      <c r="Z41" s="24">
        <f t="shared" si="26"/>
        <v>0.1</v>
      </c>
      <c r="AA41" s="24">
        <f t="shared" si="27"/>
        <v>0.1</v>
      </c>
      <c r="AB41" s="24">
        <f t="shared" si="28"/>
        <v>0.1</v>
      </c>
      <c r="AC41" s="24">
        <f t="shared" si="29"/>
        <v>8.3333333333333329E-2</v>
      </c>
      <c r="AD41" s="24">
        <f t="shared" si="30"/>
        <v>0.1</v>
      </c>
      <c r="AE41" s="24">
        <f t="shared" si="31"/>
        <v>0.1</v>
      </c>
      <c r="AF41" s="24">
        <f t="shared" si="32"/>
        <v>0.1</v>
      </c>
    </row>
    <row r="42" spans="1:32" ht="16" thickBot="1" x14ac:dyDescent="0.25">
      <c r="A42" s="31" t="s">
        <v>36</v>
      </c>
      <c r="B42" s="68">
        <f t="shared" si="19"/>
        <v>9.7222222222222224E-2</v>
      </c>
      <c r="D42" s="22" t="s">
        <v>17</v>
      </c>
      <c r="E42" s="31" t="s">
        <v>36</v>
      </c>
      <c r="F42">
        <f t="shared" si="20"/>
        <v>1</v>
      </c>
      <c r="G42">
        <f t="shared" si="17"/>
        <v>1</v>
      </c>
      <c r="H42">
        <f t="shared" si="17"/>
        <v>1</v>
      </c>
      <c r="I42">
        <f t="shared" si="17"/>
        <v>1</v>
      </c>
      <c r="J42">
        <f t="shared" si="17"/>
        <v>1</v>
      </c>
      <c r="K42">
        <f t="shared" si="17"/>
        <v>1</v>
      </c>
      <c r="L42">
        <f t="shared" si="17"/>
        <v>1</v>
      </c>
      <c r="M42">
        <f t="shared" si="17"/>
        <v>1</v>
      </c>
      <c r="N42">
        <f t="shared" si="17"/>
        <v>1</v>
      </c>
      <c r="O42">
        <f t="shared" si="17"/>
        <v>1</v>
      </c>
      <c r="P42">
        <f t="shared" si="17"/>
        <v>1</v>
      </c>
      <c r="Q42">
        <f t="shared" si="17"/>
        <v>1</v>
      </c>
      <c r="T42" s="31" t="s">
        <v>36</v>
      </c>
      <c r="U42" s="24">
        <f t="shared" si="21"/>
        <v>0.1</v>
      </c>
      <c r="V42" s="24">
        <f t="shared" si="22"/>
        <v>0.1</v>
      </c>
      <c r="W42" s="24">
        <f t="shared" si="23"/>
        <v>0.1</v>
      </c>
      <c r="X42" s="24">
        <f t="shared" si="24"/>
        <v>0.1</v>
      </c>
      <c r="Y42" s="24">
        <f t="shared" si="25"/>
        <v>8.3333333333333329E-2</v>
      </c>
      <c r="Z42" s="24">
        <f t="shared" si="26"/>
        <v>0.1</v>
      </c>
      <c r="AA42" s="24">
        <f t="shared" si="27"/>
        <v>0.1</v>
      </c>
      <c r="AB42" s="24">
        <f t="shared" si="28"/>
        <v>0.1</v>
      </c>
      <c r="AC42" s="24">
        <f t="shared" si="29"/>
        <v>8.3333333333333329E-2</v>
      </c>
      <c r="AD42" s="24">
        <f t="shared" si="30"/>
        <v>0.1</v>
      </c>
      <c r="AE42" s="24">
        <f t="shared" si="31"/>
        <v>0.1</v>
      </c>
      <c r="AF42" s="24">
        <f t="shared" si="32"/>
        <v>0.1</v>
      </c>
    </row>
    <row r="44" spans="1:32" x14ac:dyDescent="0.2">
      <c r="E44" t="s">
        <v>58</v>
      </c>
      <c r="F44">
        <f>SUM(F31:F42)</f>
        <v>10</v>
      </c>
      <c r="G44">
        <f t="shared" ref="G44:Q44" si="33">SUM(G31:G42)</f>
        <v>10</v>
      </c>
      <c r="H44">
        <f t="shared" si="33"/>
        <v>10</v>
      </c>
      <c r="I44">
        <f t="shared" si="33"/>
        <v>10</v>
      </c>
      <c r="J44">
        <f t="shared" si="33"/>
        <v>12</v>
      </c>
      <c r="K44">
        <f t="shared" si="33"/>
        <v>10</v>
      </c>
      <c r="L44">
        <f t="shared" si="33"/>
        <v>10</v>
      </c>
      <c r="M44">
        <f t="shared" si="33"/>
        <v>10</v>
      </c>
      <c r="N44">
        <f t="shared" si="33"/>
        <v>12</v>
      </c>
      <c r="O44">
        <f t="shared" si="33"/>
        <v>10</v>
      </c>
      <c r="P44">
        <f t="shared" si="33"/>
        <v>10</v>
      </c>
      <c r="Q44">
        <f t="shared" si="33"/>
        <v>10</v>
      </c>
    </row>
    <row r="48" spans="1:32" x14ac:dyDescent="0.2">
      <c r="A48" s="40" t="s">
        <v>72</v>
      </c>
      <c r="F48" s="36"/>
    </row>
    <row r="51" spans="1:14" x14ac:dyDescent="0.2">
      <c r="A51" s="116" t="s">
        <v>61</v>
      </c>
      <c r="B51" s="116"/>
      <c r="E51" s="116" t="s">
        <v>74</v>
      </c>
      <c r="F51" s="116"/>
      <c r="G51" s="116"/>
      <c r="H51" s="116"/>
      <c r="K51" s="116" t="s">
        <v>75</v>
      </c>
      <c r="L51" s="116"/>
      <c r="M51" s="116"/>
      <c r="N51" s="116"/>
    </row>
    <row r="53" spans="1:14" x14ac:dyDescent="0.2">
      <c r="A53" s="47" t="s">
        <v>72</v>
      </c>
      <c r="B53" s="34" t="s">
        <v>62</v>
      </c>
      <c r="E53" s="47" t="s">
        <v>72</v>
      </c>
      <c r="F53" s="66" t="s">
        <v>79</v>
      </c>
      <c r="G53" s="66" t="s">
        <v>13</v>
      </c>
      <c r="K53" s="47" t="s">
        <v>72</v>
      </c>
      <c r="L53" s="66" t="s">
        <v>79</v>
      </c>
      <c r="M53" s="66" t="s">
        <v>13</v>
      </c>
    </row>
    <row r="54" spans="1:14" x14ac:dyDescent="0.2">
      <c r="A54" s="66" t="s">
        <v>79</v>
      </c>
      <c r="B54" s="24">
        <f>AVERAGE(L54:M54)</f>
        <v>0.66666666666666663</v>
      </c>
      <c r="E54" s="66" t="s">
        <v>79</v>
      </c>
      <c r="F54">
        <v>1</v>
      </c>
      <c r="G54">
        <v>2</v>
      </c>
      <c r="K54" s="66" t="s">
        <v>79</v>
      </c>
      <c r="L54" s="24">
        <f>F54/F$57</f>
        <v>0.66666666666666663</v>
      </c>
      <c r="M54" s="24">
        <f>G54/G$57</f>
        <v>0.66666666666666663</v>
      </c>
    </row>
    <row r="55" spans="1:14" x14ac:dyDescent="0.2">
      <c r="A55" s="66" t="s">
        <v>13</v>
      </c>
      <c r="B55" s="24">
        <f>AVERAGE(L55:M55)</f>
        <v>0.33333333333333331</v>
      </c>
      <c r="E55" s="66" t="s">
        <v>13</v>
      </c>
      <c r="F55">
        <f>1/2</f>
        <v>0.5</v>
      </c>
      <c r="G55">
        <v>1</v>
      </c>
      <c r="K55" s="66" t="s">
        <v>13</v>
      </c>
      <c r="L55" s="24">
        <f>F55/F$57</f>
        <v>0.33333333333333331</v>
      </c>
      <c r="M55" s="24">
        <f>G55/G$57</f>
        <v>0.33333333333333331</v>
      </c>
    </row>
    <row r="57" spans="1:14" x14ac:dyDescent="0.2">
      <c r="E57" s="67" t="s">
        <v>58</v>
      </c>
      <c r="F57">
        <f>SUM(F54:F55)</f>
        <v>1.5</v>
      </c>
      <c r="G57">
        <f>SUM(G54:G55)</f>
        <v>3</v>
      </c>
    </row>
    <row r="61" spans="1:14" x14ac:dyDescent="0.2">
      <c r="A61" s="40" t="s">
        <v>80</v>
      </c>
    </row>
    <row r="63" spans="1:14" x14ac:dyDescent="0.2">
      <c r="A63" s="50" t="s">
        <v>77</v>
      </c>
      <c r="B63" s="49">
        <f>B54</f>
        <v>0.66666666666666663</v>
      </c>
      <c r="C63" s="49">
        <f>B55</f>
        <v>0.33333333333333331</v>
      </c>
    </row>
    <row r="64" spans="1:14" x14ac:dyDescent="0.2">
      <c r="A64" s="57" t="s">
        <v>72</v>
      </c>
      <c r="B64" s="52" t="s">
        <v>79</v>
      </c>
      <c r="C64" s="54" t="s">
        <v>13</v>
      </c>
      <c r="D64" s="73" t="s">
        <v>76</v>
      </c>
      <c r="E64" s="73" t="s">
        <v>78</v>
      </c>
      <c r="F64" s="73" t="s">
        <v>65</v>
      </c>
    </row>
    <row r="65" spans="1:6" x14ac:dyDescent="0.2">
      <c r="A65" s="56" t="s">
        <v>3</v>
      </c>
      <c r="B65" s="70"/>
      <c r="C65" s="71"/>
      <c r="D65" s="33"/>
      <c r="E65" s="33"/>
    </row>
    <row r="66" spans="1:6" x14ac:dyDescent="0.2">
      <c r="A66" s="51" t="s">
        <v>31</v>
      </c>
      <c r="B66" s="72" cm="1">
        <f t="array" ref="B66:B77">LaborUnrest_Priorities</f>
        <v>1.3888888888888888E-2</v>
      </c>
      <c r="C66" s="72" cm="1">
        <f t="array" ref="C66:C77">EnvironmentalIncidents_Priorities</f>
        <v>9.7222222222222224E-2</v>
      </c>
      <c r="D66" s="72">
        <f>SUMPRODUCT($B$63:$C$63,B66:C66)</f>
        <v>4.1666666666666664E-2</v>
      </c>
      <c r="E66" s="72">
        <f>D66*100</f>
        <v>4.1666666666666661</v>
      </c>
      <c r="F66" s="69">
        <v>3</v>
      </c>
    </row>
    <row r="67" spans="1:6" x14ac:dyDescent="0.2">
      <c r="A67" s="31" t="s">
        <v>46</v>
      </c>
      <c r="B67" s="72">
        <v>9.7222222222222224E-2</v>
      </c>
      <c r="C67" s="72">
        <v>9.7222222222222224E-2</v>
      </c>
      <c r="D67" s="72">
        <f t="shared" ref="D67:D77" si="34">SUMPRODUCT($B$63:$C$63,B67:C67)</f>
        <v>9.722222222222221E-2</v>
      </c>
      <c r="E67" s="72">
        <f t="shared" ref="E67:E77" si="35">D67*100</f>
        <v>9.7222222222222214</v>
      </c>
      <c r="F67" s="69">
        <v>1</v>
      </c>
    </row>
    <row r="68" spans="1:6" x14ac:dyDescent="0.2">
      <c r="A68" s="30" t="s">
        <v>47</v>
      </c>
      <c r="B68" s="72">
        <v>9.7222222222222224E-2</v>
      </c>
      <c r="C68" s="72">
        <v>9.7222222222222224E-2</v>
      </c>
      <c r="D68" s="72">
        <f t="shared" si="34"/>
        <v>9.722222222222221E-2</v>
      </c>
      <c r="E68" s="72">
        <f t="shared" si="35"/>
        <v>9.7222222222222214</v>
      </c>
      <c r="F68" s="69">
        <v>1</v>
      </c>
    </row>
    <row r="69" spans="1:6" x14ac:dyDescent="0.2">
      <c r="A69" s="31" t="s">
        <v>41</v>
      </c>
      <c r="B69" s="72">
        <v>9.7222222222222224E-2</v>
      </c>
      <c r="C69" s="72">
        <v>9.7222222222222224E-2</v>
      </c>
      <c r="D69" s="72">
        <f t="shared" si="34"/>
        <v>9.722222222222221E-2</v>
      </c>
      <c r="E69" s="72">
        <f t="shared" si="35"/>
        <v>9.7222222222222214</v>
      </c>
      <c r="F69" s="69">
        <v>1</v>
      </c>
    </row>
    <row r="70" spans="1:6" x14ac:dyDescent="0.2">
      <c r="A70" s="30" t="s">
        <v>38</v>
      </c>
      <c r="B70" s="72">
        <v>1.3888888888888888E-2</v>
      </c>
      <c r="C70" s="72">
        <v>1.3888888888888888E-2</v>
      </c>
      <c r="D70" s="72">
        <f t="shared" si="34"/>
        <v>1.3888888888888888E-2</v>
      </c>
      <c r="E70" s="72">
        <f t="shared" si="35"/>
        <v>1.3888888888888888</v>
      </c>
      <c r="F70" s="69">
        <v>4</v>
      </c>
    </row>
    <row r="71" spans="1:6" x14ac:dyDescent="0.2">
      <c r="A71" s="31" t="s">
        <v>32</v>
      </c>
      <c r="B71" s="72">
        <v>9.7222222222222224E-2</v>
      </c>
      <c r="C71" s="72">
        <v>9.7222222222222224E-2</v>
      </c>
      <c r="D71" s="72">
        <f t="shared" si="34"/>
        <v>9.722222222222221E-2</v>
      </c>
      <c r="E71" s="72">
        <f t="shared" si="35"/>
        <v>9.7222222222222214</v>
      </c>
      <c r="F71" s="69">
        <v>1</v>
      </c>
    </row>
    <row r="72" spans="1:6" x14ac:dyDescent="0.2">
      <c r="A72" s="30" t="s">
        <v>37</v>
      </c>
      <c r="B72" s="72">
        <v>9.7222222222222224E-2</v>
      </c>
      <c r="C72" s="72">
        <v>9.7222222222222224E-2</v>
      </c>
      <c r="D72" s="72">
        <f t="shared" si="34"/>
        <v>9.722222222222221E-2</v>
      </c>
      <c r="E72" s="72">
        <f t="shared" si="35"/>
        <v>9.7222222222222214</v>
      </c>
      <c r="F72" s="69">
        <v>1</v>
      </c>
    </row>
    <row r="73" spans="1:6" x14ac:dyDescent="0.2">
      <c r="A73" s="31" t="s">
        <v>33</v>
      </c>
      <c r="B73" s="72">
        <v>9.7222222222222224E-2</v>
      </c>
      <c r="C73" s="72">
        <v>9.7222222222222224E-2</v>
      </c>
      <c r="D73" s="72">
        <f t="shared" si="34"/>
        <v>9.722222222222221E-2</v>
      </c>
      <c r="E73" s="72">
        <f t="shared" si="35"/>
        <v>9.7222222222222214</v>
      </c>
      <c r="F73" s="69">
        <v>1</v>
      </c>
    </row>
    <row r="74" spans="1:6" x14ac:dyDescent="0.2">
      <c r="A74" s="30" t="s">
        <v>34</v>
      </c>
      <c r="B74" s="72">
        <v>9.7222222222222224E-2</v>
      </c>
      <c r="C74" s="72">
        <v>1.3888888888888888E-2</v>
      </c>
      <c r="D74" s="72">
        <f t="shared" si="34"/>
        <v>6.9444444444444448E-2</v>
      </c>
      <c r="E74" s="72">
        <f t="shared" si="35"/>
        <v>6.9444444444444446</v>
      </c>
      <c r="F74" s="69">
        <v>2</v>
      </c>
    </row>
    <row r="75" spans="1:6" x14ac:dyDescent="0.2">
      <c r="A75" s="31" t="s">
        <v>35</v>
      </c>
      <c r="B75" s="72">
        <v>9.7222222222222224E-2</v>
      </c>
      <c r="C75" s="72">
        <v>9.7222222222222224E-2</v>
      </c>
      <c r="D75" s="72">
        <f t="shared" si="34"/>
        <v>9.722222222222221E-2</v>
      </c>
      <c r="E75" s="72">
        <f t="shared" si="35"/>
        <v>9.7222222222222214</v>
      </c>
      <c r="F75" s="69">
        <v>1</v>
      </c>
    </row>
    <row r="76" spans="1:6" x14ac:dyDescent="0.2">
      <c r="A76" s="30" t="s">
        <v>45</v>
      </c>
      <c r="B76" s="72">
        <v>9.7222222222222224E-2</v>
      </c>
      <c r="C76" s="72">
        <v>9.7222222222222224E-2</v>
      </c>
      <c r="D76" s="72">
        <f t="shared" si="34"/>
        <v>9.722222222222221E-2</v>
      </c>
      <c r="E76" s="72">
        <f t="shared" si="35"/>
        <v>9.7222222222222214</v>
      </c>
      <c r="F76" s="69">
        <v>1</v>
      </c>
    </row>
    <row r="77" spans="1:6" x14ac:dyDescent="0.2">
      <c r="A77" s="31" t="s">
        <v>36</v>
      </c>
      <c r="B77" s="72">
        <v>9.7222222222222224E-2</v>
      </c>
      <c r="C77" s="72">
        <v>9.7222222222222224E-2</v>
      </c>
      <c r="D77" s="72">
        <f t="shared" si="34"/>
        <v>9.722222222222221E-2</v>
      </c>
      <c r="E77" s="72">
        <f t="shared" si="35"/>
        <v>9.7222222222222214</v>
      </c>
      <c r="F77" s="69">
        <v>1</v>
      </c>
    </row>
  </sheetData>
  <mergeCells count="9">
    <mergeCell ref="T5:AF5"/>
    <mergeCell ref="A28:B28"/>
    <mergeCell ref="E28:Q28"/>
    <mergeCell ref="T28:AF28"/>
    <mergeCell ref="A51:B51"/>
    <mergeCell ref="E51:H51"/>
    <mergeCell ref="K51:N51"/>
    <mergeCell ref="A5:B5"/>
    <mergeCell ref="E5:Q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C6730-090D-5241-A20A-D251DDCC9A8C}">
  <sheetPr>
    <tabColor theme="9" tint="0.39997558519241921"/>
  </sheetPr>
  <dimension ref="A2:AL101"/>
  <sheetViews>
    <sheetView tabSelected="1" topLeftCell="A81" zoomScale="90" workbookViewId="0">
      <selection activeCell="AK46" sqref="AK46"/>
    </sheetView>
  </sheetViews>
  <sheetFormatPr baseColWidth="10" defaultRowHeight="15" x14ac:dyDescent="0.2"/>
  <cols>
    <col min="1" max="1" width="24.5" customWidth="1"/>
    <col min="2" max="2" width="15.1640625" customWidth="1"/>
    <col min="3" max="3" width="20.83203125" customWidth="1"/>
    <col min="4" max="4" width="20.33203125" customWidth="1"/>
    <col min="5" max="5" width="17.6640625" customWidth="1"/>
    <col min="6" max="6" width="16.5" bestFit="1" customWidth="1"/>
    <col min="7" max="7" width="17.33203125" customWidth="1"/>
    <col min="10" max="10" width="18.33203125" bestFit="1" customWidth="1"/>
    <col min="37" max="37" width="13.33203125" bestFit="1" customWidth="1"/>
    <col min="38" max="38" width="17.83203125" style="33" customWidth="1"/>
  </cols>
  <sheetData>
    <row r="2" spans="1:32" x14ac:dyDescent="0.2">
      <c r="A2" s="40" t="s">
        <v>57</v>
      </c>
    </row>
    <row r="5" spans="1:32" x14ac:dyDescent="0.2">
      <c r="A5" s="116" t="s">
        <v>61</v>
      </c>
      <c r="B5" s="116"/>
      <c r="D5" s="65"/>
      <c r="E5" s="116" t="s">
        <v>59</v>
      </c>
      <c r="F5" s="116"/>
      <c r="G5" s="116"/>
      <c r="H5" s="116"/>
      <c r="I5" s="116"/>
      <c r="J5" s="116"/>
      <c r="K5" s="116"/>
      <c r="L5" s="116"/>
      <c r="M5" s="116"/>
      <c r="N5" s="116"/>
      <c r="O5" s="116"/>
      <c r="P5" s="116"/>
      <c r="Q5" s="116"/>
      <c r="T5" s="116" t="s">
        <v>60</v>
      </c>
      <c r="U5" s="116"/>
      <c r="V5" s="116"/>
      <c r="W5" s="116"/>
      <c r="X5" s="116"/>
      <c r="Y5" s="116"/>
      <c r="Z5" s="116"/>
      <c r="AA5" s="116"/>
      <c r="AB5" s="116"/>
      <c r="AC5" s="116"/>
      <c r="AD5" s="116"/>
      <c r="AE5" s="116"/>
      <c r="AF5" s="116"/>
    </row>
    <row r="6" spans="1:32" ht="16" thickBot="1" x14ac:dyDescent="0.25">
      <c r="F6">
        <v>3</v>
      </c>
      <c r="G6">
        <v>3</v>
      </c>
      <c r="H6">
        <v>3</v>
      </c>
      <c r="I6">
        <v>2</v>
      </c>
      <c r="J6">
        <v>1</v>
      </c>
      <c r="K6">
        <v>4</v>
      </c>
      <c r="L6">
        <v>2</v>
      </c>
      <c r="M6">
        <v>4</v>
      </c>
      <c r="N6">
        <v>3</v>
      </c>
      <c r="O6">
        <v>3</v>
      </c>
      <c r="P6">
        <v>5</v>
      </c>
      <c r="Q6">
        <v>2</v>
      </c>
      <c r="U6">
        <v>3</v>
      </c>
      <c r="V6">
        <v>3</v>
      </c>
      <c r="W6">
        <v>3</v>
      </c>
      <c r="X6">
        <v>2</v>
      </c>
      <c r="Y6">
        <v>1</v>
      </c>
      <c r="Z6">
        <v>4</v>
      </c>
      <c r="AA6">
        <v>2</v>
      </c>
      <c r="AB6">
        <v>4</v>
      </c>
      <c r="AC6">
        <v>3</v>
      </c>
      <c r="AD6">
        <v>3</v>
      </c>
      <c r="AE6">
        <v>5</v>
      </c>
      <c r="AF6">
        <v>2</v>
      </c>
    </row>
    <row r="7" spans="1:32" ht="26" x14ac:dyDescent="0.2">
      <c r="A7" s="8" t="s">
        <v>3</v>
      </c>
      <c r="B7" s="34" t="s">
        <v>62</v>
      </c>
      <c r="D7" s="35" t="s">
        <v>7</v>
      </c>
      <c r="E7" s="8" t="s">
        <v>3</v>
      </c>
      <c r="F7" s="26" t="s">
        <v>31</v>
      </c>
      <c r="G7" s="27" t="s">
        <v>46</v>
      </c>
      <c r="H7" s="28" t="s">
        <v>47</v>
      </c>
      <c r="I7" s="27" t="s">
        <v>41</v>
      </c>
      <c r="J7" s="28" t="s">
        <v>38</v>
      </c>
      <c r="K7" s="27" t="s">
        <v>32</v>
      </c>
      <c r="L7" s="28" t="s">
        <v>37</v>
      </c>
      <c r="M7" s="27" t="s">
        <v>33</v>
      </c>
      <c r="N7" s="28" t="s">
        <v>34</v>
      </c>
      <c r="O7" s="27" t="s">
        <v>35</v>
      </c>
      <c r="P7" s="28" t="s">
        <v>45</v>
      </c>
      <c r="Q7" s="29" t="s">
        <v>36</v>
      </c>
      <c r="T7" s="8" t="s">
        <v>3</v>
      </c>
      <c r="U7" s="26" t="s">
        <v>31</v>
      </c>
      <c r="V7" s="27" t="s">
        <v>46</v>
      </c>
      <c r="W7" s="28" t="s">
        <v>47</v>
      </c>
      <c r="X7" s="27" t="s">
        <v>41</v>
      </c>
      <c r="Y7" s="28" t="s">
        <v>38</v>
      </c>
      <c r="Z7" s="27" t="s">
        <v>32</v>
      </c>
      <c r="AA7" s="28" t="s">
        <v>37</v>
      </c>
      <c r="AB7" s="27" t="s">
        <v>33</v>
      </c>
      <c r="AC7" s="28" t="s">
        <v>34</v>
      </c>
      <c r="AD7" s="27" t="s">
        <v>35</v>
      </c>
      <c r="AE7" s="28" t="s">
        <v>45</v>
      </c>
      <c r="AF7" s="29" t="s">
        <v>36</v>
      </c>
    </row>
    <row r="8" spans="1:32" x14ac:dyDescent="0.2">
      <c r="A8" s="30" t="s">
        <v>31</v>
      </c>
      <c r="B8" s="25">
        <f>AVERAGE($U8:$AF8)</f>
        <v>8.5714285714285729E-2</v>
      </c>
      <c r="D8" s="12">
        <v>3</v>
      </c>
      <c r="E8" s="30" t="s">
        <v>31</v>
      </c>
      <c r="F8" s="25">
        <f>$D8/F$6</f>
        <v>1</v>
      </c>
      <c r="G8" s="25">
        <f t="shared" ref="G8:Q19" si="0">$D8/G$6</f>
        <v>1</v>
      </c>
      <c r="H8" s="25">
        <f t="shared" si="0"/>
        <v>1</v>
      </c>
      <c r="I8" s="25">
        <f t="shared" si="0"/>
        <v>1.5</v>
      </c>
      <c r="J8" s="25">
        <f t="shared" si="0"/>
        <v>3</v>
      </c>
      <c r="K8" s="25">
        <f t="shared" si="0"/>
        <v>0.75</v>
      </c>
      <c r="L8" s="25">
        <f t="shared" si="0"/>
        <v>1.5</v>
      </c>
      <c r="M8" s="25">
        <f t="shared" si="0"/>
        <v>0.75</v>
      </c>
      <c r="N8" s="25">
        <f t="shared" si="0"/>
        <v>1</v>
      </c>
      <c r="O8" s="25">
        <f t="shared" si="0"/>
        <v>1</v>
      </c>
      <c r="P8" s="25">
        <f t="shared" si="0"/>
        <v>0.6</v>
      </c>
      <c r="Q8" s="25">
        <f t="shared" si="0"/>
        <v>1.5</v>
      </c>
      <c r="T8" s="30" t="s">
        <v>31</v>
      </c>
      <c r="U8" s="25">
        <f>F8/F$21</f>
        <v>8.5714285714285729E-2</v>
      </c>
      <c r="V8" s="25">
        <f t="shared" ref="V8:AF19" si="1">G8/G$21</f>
        <v>8.5714285714285729E-2</v>
      </c>
      <c r="W8" s="25">
        <f t="shared" si="1"/>
        <v>8.5714285714285729E-2</v>
      </c>
      <c r="X8" s="25">
        <f t="shared" si="1"/>
        <v>8.5714285714285715E-2</v>
      </c>
      <c r="Y8" s="25">
        <f t="shared" si="1"/>
        <v>8.5714285714285715E-2</v>
      </c>
      <c r="Z8" s="25">
        <f t="shared" si="1"/>
        <v>8.5714285714285715E-2</v>
      </c>
      <c r="AA8" s="25">
        <f t="shared" si="1"/>
        <v>8.5714285714285715E-2</v>
      </c>
      <c r="AB8" s="25">
        <f t="shared" si="1"/>
        <v>8.5714285714285715E-2</v>
      </c>
      <c r="AC8" s="25">
        <f t="shared" si="1"/>
        <v>8.5714285714285729E-2</v>
      </c>
      <c r="AD8" s="25">
        <f t="shared" si="1"/>
        <v>8.5714285714285729E-2</v>
      </c>
      <c r="AE8" s="25">
        <f t="shared" si="1"/>
        <v>8.5714285714285715E-2</v>
      </c>
      <c r="AF8" s="25">
        <f t="shared" si="1"/>
        <v>8.5714285714285715E-2</v>
      </c>
    </row>
    <row r="9" spans="1:32" x14ac:dyDescent="0.2">
      <c r="A9" s="31" t="s">
        <v>46</v>
      </c>
      <c r="B9" s="25">
        <f t="shared" ref="B9:B19" si="2">AVERAGE($U9:$AF9)</f>
        <v>8.5714285714285729E-2</v>
      </c>
      <c r="D9" s="17">
        <v>3</v>
      </c>
      <c r="E9" s="31" t="s">
        <v>46</v>
      </c>
      <c r="F9" s="25">
        <f t="shared" ref="F9:F19" si="3">$D9/F$6</f>
        <v>1</v>
      </c>
      <c r="G9" s="25">
        <f t="shared" si="0"/>
        <v>1</v>
      </c>
      <c r="H9" s="25">
        <f t="shared" si="0"/>
        <v>1</v>
      </c>
      <c r="I9" s="25">
        <f t="shared" si="0"/>
        <v>1.5</v>
      </c>
      <c r="J9" s="25">
        <f t="shared" si="0"/>
        <v>3</v>
      </c>
      <c r="K9" s="25">
        <f t="shared" si="0"/>
        <v>0.75</v>
      </c>
      <c r="L9" s="25">
        <f t="shared" si="0"/>
        <v>1.5</v>
      </c>
      <c r="M9" s="25">
        <f t="shared" si="0"/>
        <v>0.75</v>
      </c>
      <c r="N9" s="25">
        <f t="shared" si="0"/>
        <v>1</v>
      </c>
      <c r="O9" s="25">
        <f t="shared" si="0"/>
        <v>1</v>
      </c>
      <c r="P9" s="25">
        <f t="shared" si="0"/>
        <v>0.6</v>
      </c>
      <c r="Q9" s="25">
        <f t="shared" si="0"/>
        <v>1.5</v>
      </c>
      <c r="T9" s="31" t="s">
        <v>46</v>
      </c>
      <c r="U9" s="25">
        <f t="shared" ref="U9:U19" si="4">F9/F$21</f>
        <v>8.5714285714285729E-2</v>
      </c>
      <c r="V9" s="25">
        <f t="shared" si="1"/>
        <v>8.5714285714285729E-2</v>
      </c>
      <c r="W9" s="25">
        <f t="shared" si="1"/>
        <v>8.5714285714285729E-2</v>
      </c>
      <c r="X9" s="25">
        <f t="shared" si="1"/>
        <v>8.5714285714285715E-2</v>
      </c>
      <c r="Y9" s="25">
        <f t="shared" si="1"/>
        <v>8.5714285714285715E-2</v>
      </c>
      <c r="Z9" s="25">
        <f t="shared" si="1"/>
        <v>8.5714285714285715E-2</v>
      </c>
      <c r="AA9" s="25">
        <f t="shared" si="1"/>
        <v>8.5714285714285715E-2</v>
      </c>
      <c r="AB9" s="25">
        <f t="shared" si="1"/>
        <v>8.5714285714285715E-2</v>
      </c>
      <c r="AC9" s="25">
        <f t="shared" si="1"/>
        <v>8.5714285714285729E-2</v>
      </c>
      <c r="AD9" s="25">
        <f t="shared" si="1"/>
        <v>8.5714285714285729E-2</v>
      </c>
      <c r="AE9" s="25">
        <f t="shared" si="1"/>
        <v>8.5714285714285715E-2</v>
      </c>
      <c r="AF9" s="25">
        <f t="shared" si="1"/>
        <v>8.5714285714285715E-2</v>
      </c>
    </row>
    <row r="10" spans="1:32" x14ac:dyDescent="0.2">
      <c r="A10" s="30" t="s">
        <v>47</v>
      </c>
      <c r="B10" s="25">
        <f t="shared" si="2"/>
        <v>8.5714285714285729E-2</v>
      </c>
      <c r="D10" s="12">
        <v>3</v>
      </c>
      <c r="E10" s="30" t="s">
        <v>47</v>
      </c>
      <c r="F10" s="25">
        <f t="shared" si="3"/>
        <v>1</v>
      </c>
      <c r="G10" s="25">
        <f t="shared" si="0"/>
        <v>1</v>
      </c>
      <c r="H10" s="25">
        <f t="shared" si="0"/>
        <v>1</v>
      </c>
      <c r="I10" s="25">
        <f t="shared" si="0"/>
        <v>1.5</v>
      </c>
      <c r="J10" s="25">
        <f t="shared" si="0"/>
        <v>3</v>
      </c>
      <c r="K10" s="25">
        <f t="shared" si="0"/>
        <v>0.75</v>
      </c>
      <c r="L10" s="25">
        <f t="shared" si="0"/>
        <v>1.5</v>
      </c>
      <c r="M10" s="25">
        <f t="shared" si="0"/>
        <v>0.75</v>
      </c>
      <c r="N10" s="25">
        <f t="shared" si="0"/>
        <v>1</v>
      </c>
      <c r="O10" s="25">
        <f t="shared" si="0"/>
        <v>1</v>
      </c>
      <c r="P10" s="25">
        <f t="shared" si="0"/>
        <v>0.6</v>
      </c>
      <c r="Q10" s="25">
        <f t="shared" si="0"/>
        <v>1.5</v>
      </c>
      <c r="T10" s="30" t="s">
        <v>47</v>
      </c>
      <c r="U10" s="25">
        <f t="shared" si="4"/>
        <v>8.5714285714285729E-2</v>
      </c>
      <c r="V10" s="25">
        <f t="shared" si="1"/>
        <v>8.5714285714285729E-2</v>
      </c>
      <c r="W10" s="25">
        <f t="shared" si="1"/>
        <v>8.5714285714285729E-2</v>
      </c>
      <c r="X10" s="25">
        <f t="shared" si="1"/>
        <v>8.5714285714285715E-2</v>
      </c>
      <c r="Y10" s="25">
        <f t="shared" si="1"/>
        <v>8.5714285714285715E-2</v>
      </c>
      <c r="Z10" s="25">
        <f t="shared" si="1"/>
        <v>8.5714285714285715E-2</v>
      </c>
      <c r="AA10" s="25">
        <f t="shared" si="1"/>
        <v>8.5714285714285715E-2</v>
      </c>
      <c r="AB10" s="25">
        <f t="shared" si="1"/>
        <v>8.5714285714285715E-2</v>
      </c>
      <c r="AC10" s="25">
        <f t="shared" si="1"/>
        <v>8.5714285714285729E-2</v>
      </c>
      <c r="AD10" s="25">
        <f t="shared" si="1"/>
        <v>8.5714285714285729E-2</v>
      </c>
      <c r="AE10" s="25">
        <f t="shared" si="1"/>
        <v>8.5714285714285715E-2</v>
      </c>
      <c r="AF10" s="25">
        <f t="shared" si="1"/>
        <v>8.5714285714285715E-2</v>
      </c>
    </row>
    <row r="11" spans="1:32" x14ac:dyDescent="0.2">
      <c r="A11" s="31" t="s">
        <v>41</v>
      </c>
      <c r="B11" s="25">
        <f t="shared" si="2"/>
        <v>5.7142857142857155E-2</v>
      </c>
      <c r="D11" s="17">
        <v>2</v>
      </c>
      <c r="E11" s="31" t="s">
        <v>41</v>
      </c>
      <c r="F11" s="25">
        <f t="shared" si="3"/>
        <v>0.66666666666666663</v>
      </c>
      <c r="G11" s="25">
        <f t="shared" si="0"/>
        <v>0.66666666666666663</v>
      </c>
      <c r="H11" s="25">
        <f t="shared" si="0"/>
        <v>0.66666666666666663</v>
      </c>
      <c r="I11" s="25">
        <f t="shared" si="0"/>
        <v>1</v>
      </c>
      <c r="J11" s="25">
        <f t="shared" si="0"/>
        <v>2</v>
      </c>
      <c r="K11" s="25">
        <f t="shared" si="0"/>
        <v>0.5</v>
      </c>
      <c r="L11" s="25">
        <f t="shared" si="0"/>
        <v>1</v>
      </c>
      <c r="M11" s="25">
        <f t="shared" si="0"/>
        <v>0.5</v>
      </c>
      <c r="N11" s="25">
        <f t="shared" si="0"/>
        <v>0.66666666666666663</v>
      </c>
      <c r="O11" s="25">
        <f t="shared" si="0"/>
        <v>0.66666666666666663</v>
      </c>
      <c r="P11" s="25">
        <f t="shared" si="0"/>
        <v>0.4</v>
      </c>
      <c r="Q11" s="25">
        <f t="shared" si="0"/>
        <v>1</v>
      </c>
      <c r="T11" s="31" t="s">
        <v>41</v>
      </c>
      <c r="U11" s="25">
        <f t="shared" si="4"/>
        <v>5.7142857142857148E-2</v>
      </c>
      <c r="V11" s="25">
        <f t="shared" si="1"/>
        <v>5.7142857142857148E-2</v>
      </c>
      <c r="W11" s="25">
        <f t="shared" si="1"/>
        <v>5.7142857142857148E-2</v>
      </c>
      <c r="X11" s="25">
        <f t="shared" si="1"/>
        <v>5.7142857142857141E-2</v>
      </c>
      <c r="Y11" s="25">
        <f t="shared" si="1"/>
        <v>5.7142857142857141E-2</v>
      </c>
      <c r="Z11" s="25">
        <f t="shared" si="1"/>
        <v>5.7142857142857141E-2</v>
      </c>
      <c r="AA11" s="25">
        <f t="shared" si="1"/>
        <v>5.7142857142857141E-2</v>
      </c>
      <c r="AB11" s="25">
        <f t="shared" si="1"/>
        <v>5.7142857142857141E-2</v>
      </c>
      <c r="AC11" s="25">
        <f t="shared" si="1"/>
        <v>5.7142857142857148E-2</v>
      </c>
      <c r="AD11" s="25">
        <f t="shared" si="1"/>
        <v>5.7142857142857148E-2</v>
      </c>
      <c r="AE11" s="25">
        <f t="shared" si="1"/>
        <v>5.7142857142857148E-2</v>
      </c>
      <c r="AF11" s="25">
        <f t="shared" si="1"/>
        <v>5.7142857142857141E-2</v>
      </c>
    </row>
    <row r="12" spans="1:32" x14ac:dyDescent="0.2">
      <c r="A12" s="30" t="s">
        <v>38</v>
      </c>
      <c r="B12" s="25">
        <f t="shared" si="2"/>
        <v>2.8571428571428577E-2</v>
      </c>
      <c r="D12" s="12">
        <v>1</v>
      </c>
      <c r="E12" s="30" t="s">
        <v>38</v>
      </c>
      <c r="F12" s="25">
        <f t="shared" si="3"/>
        <v>0.33333333333333331</v>
      </c>
      <c r="G12" s="25">
        <f t="shared" si="0"/>
        <v>0.33333333333333331</v>
      </c>
      <c r="H12" s="25">
        <f t="shared" si="0"/>
        <v>0.33333333333333331</v>
      </c>
      <c r="I12" s="25">
        <f t="shared" si="0"/>
        <v>0.5</v>
      </c>
      <c r="J12" s="25">
        <f t="shared" si="0"/>
        <v>1</v>
      </c>
      <c r="K12" s="25">
        <f t="shared" si="0"/>
        <v>0.25</v>
      </c>
      <c r="L12" s="25">
        <f t="shared" si="0"/>
        <v>0.5</v>
      </c>
      <c r="M12" s="25">
        <f t="shared" si="0"/>
        <v>0.25</v>
      </c>
      <c r="N12" s="25">
        <f t="shared" si="0"/>
        <v>0.33333333333333331</v>
      </c>
      <c r="O12" s="25">
        <f t="shared" si="0"/>
        <v>0.33333333333333331</v>
      </c>
      <c r="P12" s="25">
        <f t="shared" si="0"/>
        <v>0.2</v>
      </c>
      <c r="Q12" s="25">
        <f t="shared" si="0"/>
        <v>0.5</v>
      </c>
      <c r="T12" s="30" t="s">
        <v>38</v>
      </c>
      <c r="U12" s="25">
        <f t="shared" si="4"/>
        <v>2.8571428571428574E-2</v>
      </c>
      <c r="V12" s="25">
        <f t="shared" si="1"/>
        <v>2.8571428571428574E-2</v>
      </c>
      <c r="W12" s="25">
        <f t="shared" si="1"/>
        <v>2.8571428571428574E-2</v>
      </c>
      <c r="X12" s="25">
        <f t="shared" si="1"/>
        <v>2.8571428571428571E-2</v>
      </c>
      <c r="Y12" s="25">
        <f t="shared" si="1"/>
        <v>2.8571428571428571E-2</v>
      </c>
      <c r="Z12" s="25">
        <f t="shared" si="1"/>
        <v>2.8571428571428571E-2</v>
      </c>
      <c r="AA12" s="25">
        <f t="shared" si="1"/>
        <v>2.8571428571428571E-2</v>
      </c>
      <c r="AB12" s="25">
        <f t="shared" si="1"/>
        <v>2.8571428571428571E-2</v>
      </c>
      <c r="AC12" s="25">
        <f t="shared" si="1"/>
        <v>2.8571428571428574E-2</v>
      </c>
      <c r="AD12" s="25">
        <f t="shared" si="1"/>
        <v>2.8571428571428574E-2</v>
      </c>
      <c r="AE12" s="25">
        <f t="shared" si="1"/>
        <v>2.8571428571428574E-2</v>
      </c>
      <c r="AF12" s="25">
        <f t="shared" si="1"/>
        <v>2.8571428571428571E-2</v>
      </c>
    </row>
    <row r="13" spans="1:32" x14ac:dyDescent="0.2">
      <c r="A13" s="31" t="s">
        <v>32</v>
      </c>
      <c r="B13" s="25">
        <f t="shared" si="2"/>
        <v>0.11428571428571431</v>
      </c>
      <c r="D13" s="17">
        <v>4</v>
      </c>
      <c r="E13" s="31" t="s">
        <v>32</v>
      </c>
      <c r="F13" s="25">
        <f t="shared" si="3"/>
        <v>1.3333333333333333</v>
      </c>
      <c r="G13" s="25">
        <f t="shared" si="0"/>
        <v>1.3333333333333333</v>
      </c>
      <c r="H13" s="25">
        <f t="shared" si="0"/>
        <v>1.3333333333333333</v>
      </c>
      <c r="I13" s="25">
        <f t="shared" si="0"/>
        <v>2</v>
      </c>
      <c r="J13" s="25">
        <f t="shared" si="0"/>
        <v>4</v>
      </c>
      <c r="K13" s="25">
        <f t="shared" si="0"/>
        <v>1</v>
      </c>
      <c r="L13" s="25">
        <f t="shared" si="0"/>
        <v>2</v>
      </c>
      <c r="M13" s="25">
        <f t="shared" si="0"/>
        <v>1</v>
      </c>
      <c r="N13" s="25">
        <f t="shared" si="0"/>
        <v>1.3333333333333333</v>
      </c>
      <c r="O13" s="25">
        <f t="shared" si="0"/>
        <v>1.3333333333333333</v>
      </c>
      <c r="P13" s="25">
        <f t="shared" si="0"/>
        <v>0.8</v>
      </c>
      <c r="Q13" s="25">
        <f t="shared" si="0"/>
        <v>2</v>
      </c>
      <c r="T13" s="31" t="s">
        <v>32</v>
      </c>
      <c r="U13" s="25">
        <f t="shared" si="4"/>
        <v>0.1142857142857143</v>
      </c>
      <c r="V13" s="25">
        <f t="shared" si="1"/>
        <v>0.1142857142857143</v>
      </c>
      <c r="W13" s="25">
        <f t="shared" si="1"/>
        <v>0.1142857142857143</v>
      </c>
      <c r="X13" s="25">
        <f t="shared" si="1"/>
        <v>0.11428571428571428</v>
      </c>
      <c r="Y13" s="25">
        <f t="shared" si="1"/>
        <v>0.11428571428571428</v>
      </c>
      <c r="Z13" s="25">
        <f t="shared" si="1"/>
        <v>0.11428571428571428</v>
      </c>
      <c r="AA13" s="25">
        <f t="shared" si="1"/>
        <v>0.11428571428571428</v>
      </c>
      <c r="AB13" s="25">
        <f t="shared" si="1"/>
        <v>0.11428571428571428</v>
      </c>
      <c r="AC13" s="25">
        <f t="shared" si="1"/>
        <v>0.1142857142857143</v>
      </c>
      <c r="AD13" s="25">
        <f t="shared" si="1"/>
        <v>0.1142857142857143</v>
      </c>
      <c r="AE13" s="25">
        <f t="shared" si="1"/>
        <v>0.1142857142857143</v>
      </c>
      <c r="AF13" s="25">
        <f t="shared" si="1"/>
        <v>0.11428571428571428</v>
      </c>
    </row>
    <row r="14" spans="1:32" x14ac:dyDescent="0.2">
      <c r="A14" s="30" t="s">
        <v>37</v>
      </c>
      <c r="B14" s="25">
        <f t="shared" si="2"/>
        <v>5.7142857142857155E-2</v>
      </c>
      <c r="D14" s="12">
        <v>2</v>
      </c>
      <c r="E14" s="30" t="s">
        <v>37</v>
      </c>
      <c r="F14" s="25">
        <f t="shared" si="3"/>
        <v>0.66666666666666663</v>
      </c>
      <c r="G14" s="25">
        <f t="shared" si="0"/>
        <v>0.66666666666666663</v>
      </c>
      <c r="H14" s="25">
        <f t="shared" si="0"/>
        <v>0.66666666666666663</v>
      </c>
      <c r="I14" s="25">
        <f t="shared" si="0"/>
        <v>1</v>
      </c>
      <c r="J14" s="25">
        <f t="shared" si="0"/>
        <v>2</v>
      </c>
      <c r="K14" s="25">
        <f t="shared" si="0"/>
        <v>0.5</v>
      </c>
      <c r="L14" s="25">
        <f t="shared" si="0"/>
        <v>1</v>
      </c>
      <c r="M14" s="25">
        <f t="shared" si="0"/>
        <v>0.5</v>
      </c>
      <c r="N14" s="25">
        <f t="shared" si="0"/>
        <v>0.66666666666666663</v>
      </c>
      <c r="O14" s="25">
        <f t="shared" si="0"/>
        <v>0.66666666666666663</v>
      </c>
      <c r="P14" s="25">
        <f t="shared" si="0"/>
        <v>0.4</v>
      </c>
      <c r="Q14" s="25">
        <f t="shared" si="0"/>
        <v>1</v>
      </c>
      <c r="T14" s="30" t="s">
        <v>37</v>
      </c>
      <c r="U14" s="25">
        <f t="shared" si="4"/>
        <v>5.7142857142857148E-2</v>
      </c>
      <c r="V14" s="25">
        <f t="shared" si="1"/>
        <v>5.7142857142857148E-2</v>
      </c>
      <c r="W14" s="25">
        <f t="shared" si="1"/>
        <v>5.7142857142857148E-2</v>
      </c>
      <c r="X14" s="25">
        <f t="shared" si="1"/>
        <v>5.7142857142857141E-2</v>
      </c>
      <c r="Y14" s="25">
        <f t="shared" si="1"/>
        <v>5.7142857142857141E-2</v>
      </c>
      <c r="Z14" s="25">
        <f t="shared" si="1"/>
        <v>5.7142857142857141E-2</v>
      </c>
      <c r="AA14" s="25">
        <f t="shared" si="1"/>
        <v>5.7142857142857141E-2</v>
      </c>
      <c r="AB14" s="25">
        <f t="shared" si="1"/>
        <v>5.7142857142857141E-2</v>
      </c>
      <c r="AC14" s="25">
        <f t="shared" si="1"/>
        <v>5.7142857142857148E-2</v>
      </c>
      <c r="AD14" s="25">
        <f t="shared" si="1"/>
        <v>5.7142857142857148E-2</v>
      </c>
      <c r="AE14" s="25">
        <f t="shared" si="1"/>
        <v>5.7142857142857148E-2</v>
      </c>
      <c r="AF14" s="25">
        <f t="shared" si="1"/>
        <v>5.7142857142857141E-2</v>
      </c>
    </row>
    <row r="15" spans="1:32" x14ac:dyDescent="0.2">
      <c r="A15" s="31" t="s">
        <v>33</v>
      </c>
      <c r="B15" s="25">
        <f t="shared" si="2"/>
        <v>0.11428571428571431</v>
      </c>
      <c r="D15" s="17">
        <v>4</v>
      </c>
      <c r="E15" s="31" t="s">
        <v>33</v>
      </c>
      <c r="F15" s="25">
        <f t="shared" si="3"/>
        <v>1.3333333333333333</v>
      </c>
      <c r="G15" s="25">
        <f t="shared" si="0"/>
        <v>1.3333333333333333</v>
      </c>
      <c r="H15" s="25">
        <f t="shared" si="0"/>
        <v>1.3333333333333333</v>
      </c>
      <c r="I15" s="25">
        <f t="shared" si="0"/>
        <v>2</v>
      </c>
      <c r="J15" s="25">
        <f t="shared" si="0"/>
        <v>4</v>
      </c>
      <c r="K15" s="25">
        <f t="shared" si="0"/>
        <v>1</v>
      </c>
      <c r="L15" s="25">
        <f t="shared" si="0"/>
        <v>2</v>
      </c>
      <c r="M15" s="25">
        <f t="shared" si="0"/>
        <v>1</v>
      </c>
      <c r="N15" s="25">
        <f t="shared" si="0"/>
        <v>1.3333333333333333</v>
      </c>
      <c r="O15" s="25">
        <f t="shared" si="0"/>
        <v>1.3333333333333333</v>
      </c>
      <c r="P15" s="25">
        <f t="shared" si="0"/>
        <v>0.8</v>
      </c>
      <c r="Q15" s="25">
        <f t="shared" si="0"/>
        <v>2</v>
      </c>
      <c r="T15" s="31" t="s">
        <v>33</v>
      </c>
      <c r="U15" s="25">
        <f t="shared" si="4"/>
        <v>0.1142857142857143</v>
      </c>
      <c r="V15" s="25">
        <f t="shared" si="1"/>
        <v>0.1142857142857143</v>
      </c>
      <c r="W15" s="25">
        <f t="shared" si="1"/>
        <v>0.1142857142857143</v>
      </c>
      <c r="X15" s="25">
        <f t="shared" si="1"/>
        <v>0.11428571428571428</v>
      </c>
      <c r="Y15" s="25">
        <f t="shared" si="1"/>
        <v>0.11428571428571428</v>
      </c>
      <c r="Z15" s="25">
        <f t="shared" si="1"/>
        <v>0.11428571428571428</v>
      </c>
      <c r="AA15" s="25">
        <f t="shared" si="1"/>
        <v>0.11428571428571428</v>
      </c>
      <c r="AB15" s="25">
        <f t="shared" si="1"/>
        <v>0.11428571428571428</v>
      </c>
      <c r="AC15" s="25">
        <f t="shared" si="1"/>
        <v>0.1142857142857143</v>
      </c>
      <c r="AD15" s="25">
        <f t="shared" si="1"/>
        <v>0.1142857142857143</v>
      </c>
      <c r="AE15" s="25">
        <f t="shared" si="1"/>
        <v>0.1142857142857143</v>
      </c>
      <c r="AF15" s="25">
        <f t="shared" si="1"/>
        <v>0.11428571428571428</v>
      </c>
    </row>
    <row r="16" spans="1:32" x14ac:dyDescent="0.2">
      <c r="A16" s="30" t="s">
        <v>34</v>
      </c>
      <c r="B16" s="25">
        <f t="shared" si="2"/>
        <v>8.5714285714285729E-2</v>
      </c>
      <c r="D16" s="12">
        <v>3</v>
      </c>
      <c r="E16" s="30" t="s">
        <v>34</v>
      </c>
      <c r="F16" s="25">
        <f t="shared" si="3"/>
        <v>1</v>
      </c>
      <c r="G16" s="25">
        <f t="shared" si="0"/>
        <v>1</v>
      </c>
      <c r="H16" s="25">
        <f t="shared" si="0"/>
        <v>1</v>
      </c>
      <c r="I16" s="25">
        <f t="shared" si="0"/>
        <v>1.5</v>
      </c>
      <c r="J16" s="25">
        <f t="shared" si="0"/>
        <v>3</v>
      </c>
      <c r="K16" s="25">
        <f t="shared" si="0"/>
        <v>0.75</v>
      </c>
      <c r="L16" s="25">
        <f t="shared" si="0"/>
        <v>1.5</v>
      </c>
      <c r="M16" s="25">
        <f t="shared" si="0"/>
        <v>0.75</v>
      </c>
      <c r="N16" s="25">
        <f t="shared" si="0"/>
        <v>1</v>
      </c>
      <c r="O16" s="25">
        <f t="shared" si="0"/>
        <v>1</v>
      </c>
      <c r="P16" s="25">
        <f t="shared" si="0"/>
        <v>0.6</v>
      </c>
      <c r="Q16" s="25">
        <f t="shared" si="0"/>
        <v>1.5</v>
      </c>
      <c r="T16" s="30" t="s">
        <v>34</v>
      </c>
      <c r="U16" s="25">
        <f t="shared" si="4"/>
        <v>8.5714285714285729E-2</v>
      </c>
      <c r="V16" s="25">
        <f t="shared" si="1"/>
        <v>8.5714285714285729E-2</v>
      </c>
      <c r="W16" s="25">
        <f t="shared" si="1"/>
        <v>8.5714285714285729E-2</v>
      </c>
      <c r="X16" s="25">
        <f t="shared" si="1"/>
        <v>8.5714285714285715E-2</v>
      </c>
      <c r="Y16" s="25">
        <f t="shared" si="1"/>
        <v>8.5714285714285715E-2</v>
      </c>
      <c r="Z16" s="25">
        <f t="shared" si="1"/>
        <v>8.5714285714285715E-2</v>
      </c>
      <c r="AA16" s="25">
        <f t="shared" si="1"/>
        <v>8.5714285714285715E-2</v>
      </c>
      <c r="AB16" s="25">
        <f t="shared" si="1"/>
        <v>8.5714285714285715E-2</v>
      </c>
      <c r="AC16" s="25">
        <f t="shared" si="1"/>
        <v>8.5714285714285729E-2</v>
      </c>
      <c r="AD16" s="25">
        <f t="shared" si="1"/>
        <v>8.5714285714285729E-2</v>
      </c>
      <c r="AE16" s="25">
        <f t="shared" si="1"/>
        <v>8.5714285714285715E-2</v>
      </c>
      <c r="AF16" s="25">
        <f t="shared" si="1"/>
        <v>8.5714285714285715E-2</v>
      </c>
    </row>
    <row r="17" spans="1:38" x14ac:dyDescent="0.2">
      <c r="A17" s="31" t="s">
        <v>35</v>
      </c>
      <c r="B17" s="25">
        <f t="shared" si="2"/>
        <v>8.5714285714285729E-2</v>
      </c>
      <c r="D17" s="17">
        <v>3</v>
      </c>
      <c r="E17" s="31" t="s">
        <v>35</v>
      </c>
      <c r="F17" s="25">
        <f t="shared" si="3"/>
        <v>1</v>
      </c>
      <c r="G17" s="25">
        <f t="shared" si="0"/>
        <v>1</v>
      </c>
      <c r="H17" s="25">
        <f t="shared" si="0"/>
        <v>1</v>
      </c>
      <c r="I17" s="25">
        <f t="shared" si="0"/>
        <v>1.5</v>
      </c>
      <c r="J17" s="25">
        <f t="shared" si="0"/>
        <v>3</v>
      </c>
      <c r="K17" s="25">
        <f t="shared" si="0"/>
        <v>0.75</v>
      </c>
      <c r="L17" s="25">
        <f t="shared" si="0"/>
        <v>1.5</v>
      </c>
      <c r="M17" s="25">
        <f t="shared" si="0"/>
        <v>0.75</v>
      </c>
      <c r="N17" s="25">
        <f t="shared" si="0"/>
        <v>1</v>
      </c>
      <c r="O17" s="25">
        <f t="shared" si="0"/>
        <v>1</v>
      </c>
      <c r="P17" s="25">
        <f t="shared" si="0"/>
        <v>0.6</v>
      </c>
      <c r="Q17" s="25">
        <f t="shared" si="0"/>
        <v>1.5</v>
      </c>
      <c r="T17" s="31" t="s">
        <v>35</v>
      </c>
      <c r="U17" s="25">
        <f t="shared" si="4"/>
        <v>8.5714285714285729E-2</v>
      </c>
      <c r="V17" s="25">
        <f t="shared" si="1"/>
        <v>8.5714285714285729E-2</v>
      </c>
      <c r="W17" s="25">
        <f t="shared" si="1"/>
        <v>8.5714285714285729E-2</v>
      </c>
      <c r="X17" s="25">
        <f t="shared" si="1"/>
        <v>8.5714285714285715E-2</v>
      </c>
      <c r="Y17" s="25">
        <f t="shared" si="1"/>
        <v>8.5714285714285715E-2</v>
      </c>
      <c r="Z17" s="25">
        <f t="shared" si="1"/>
        <v>8.5714285714285715E-2</v>
      </c>
      <c r="AA17" s="25">
        <f t="shared" si="1"/>
        <v>8.5714285714285715E-2</v>
      </c>
      <c r="AB17" s="25">
        <f t="shared" si="1"/>
        <v>8.5714285714285715E-2</v>
      </c>
      <c r="AC17" s="25">
        <f t="shared" si="1"/>
        <v>8.5714285714285729E-2</v>
      </c>
      <c r="AD17" s="25">
        <f t="shared" si="1"/>
        <v>8.5714285714285729E-2</v>
      </c>
      <c r="AE17" s="25">
        <f t="shared" si="1"/>
        <v>8.5714285714285715E-2</v>
      </c>
      <c r="AF17" s="25">
        <f t="shared" si="1"/>
        <v>8.5714285714285715E-2</v>
      </c>
    </row>
    <row r="18" spans="1:38" x14ac:dyDescent="0.2">
      <c r="A18" s="30" t="s">
        <v>45</v>
      </c>
      <c r="B18" s="25">
        <f t="shared" si="2"/>
        <v>0.14285714285714282</v>
      </c>
      <c r="D18" s="12">
        <v>5</v>
      </c>
      <c r="E18" s="30" t="s">
        <v>45</v>
      </c>
      <c r="F18" s="25">
        <f t="shared" si="3"/>
        <v>1.6666666666666667</v>
      </c>
      <c r="G18" s="25">
        <f t="shared" si="0"/>
        <v>1.6666666666666667</v>
      </c>
      <c r="H18" s="25">
        <f t="shared" si="0"/>
        <v>1.6666666666666667</v>
      </c>
      <c r="I18" s="25">
        <f t="shared" si="0"/>
        <v>2.5</v>
      </c>
      <c r="J18" s="25">
        <f t="shared" si="0"/>
        <v>5</v>
      </c>
      <c r="K18" s="25">
        <f t="shared" si="0"/>
        <v>1.25</v>
      </c>
      <c r="L18" s="25">
        <f t="shared" si="0"/>
        <v>2.5</v>
      </c>
      <c r="M18" s="25">
        <f t="shared" si="0"/>
        <v>1.25</v>
      </c>
      <c r="N18" s="25">
        <f t="shared" si="0"/>
        <v>1.6666666666666667</v>
      </c>
      <c r="O18" s="25">
        <f t="shared" si="0"/>
        <v>1.6666666666666667</v>
      </c>
      <c r="P18" s="25">
        <f t="shared" si="0"/>
        <v>1</v>
      </c>
      <c r="Q18" s="25">
        <f t="shared" si="0"/>
        <v>2.5</v>
      </c>
      <c r="T18" s="30" t="s">
        <v>45</v>
      </c>
      <c r="U18" s="25">
        <f t="shared" si="4"/>
        <v>0.1428571428571429</v>
      </c>
      <c r="V18" s="25">
        <f t="shared" si="1"/>
        <v>0.1428571428571429</v>
      </c>
      <c r="W18" s="25">
        <f t="shared" si="1"/>
        <v>0.1428571428571429</v>
      </c>
      <c r="X18" s="25">
        <f t="shared" si="1"/>
        <v>0.14285714285714285</v>
      </c>
      <c r="Y18" s="25">
        <f t="shared" si="1"/>
        <v>0.14285714285714285</v>
      </c>
      <c r="Z18" s="25">
        <f t="shared" si="1"/>
        <v>0.14285714285714285</v>
      </c>
      <c r="AA18" s="25">
        <f t="shared" si="1"/>
        <v>0.14285714285714285</v>
      </c>
      <c r="AB18" s="25">
        <f t="shared" si="1"/>
        <v>0.14285714285714285</v>
      </c>
      <c r="AC18" s="25">
        <f t="shared" si="1"/>
        <v>0.1428571428571429</v>
      </c>
      <c r="AD18" s="25">
        <f t="shared" si="1"/>
        <v>0.1428571428571429</v>
      </c>
      <c r="AE18" s="25">
        <f t="shared" si="1"/>
        <v>0.14285714285714285</v>
      </c>
      <c r="AF18" s="25">
        <f t="shared" si="1"/>
        <v>0.14285714285714285</v>
      </c>
    </row>
    <row r="19" spans="1:38" ht="16" thickBot="1" x14ac:dyDescent="0.25">
      <c r="A19" s="31" t="s">
        <v>36</v>
      </c>
      <c r="B19" s="25">
        <f t="shared" si="2"/>
        <v>5.7142857142857155E-2</v>
      </c>
      <c r="D19" s="21">
        <v>2</v>
      </c>
      <c r="E19" s="31" t="s">
        <v>36</v>
      </c>
      <c r="F19" s="25">
        <f t="shared" si="3"/>
        <v>0.66666666666666663</v>
      </c>
      <c r="G19" s="25">
        <f t="shared" si="0"/>
        <v>0.66666666666666663</v>
      </c>
      <c r="H19" s="25">
        <f t="shared" si="0"/>
        <v>0.66666666666666663</v>
      </c>
      <c r="I19" s="25">
        <f t="shared" si="0"/>
        <v>1</v>
      </c>
      <c r="J19" s="25">
        <f t="shared" si="0"/>
        <v>2</v>
      </c>
      <c r="K19" s="25">
        <f t="shared" si="0"/>
        <v>0.5</v>
      </c>
      <c r="L19" s="25">
        <f t="shared" si="0"/>
        <v>1</v>
      </c>
      <c r="M19" s="25">
        <f t="shared" si="0"/>
        <v>0.5</v>
      </c>
      <c r="N19" s="25">
        <f t="shared" si="0"/>
        <v>0.66666666666666663</v>
      </c>
      <c r="O19" s="25">
        <f t="shared" si="0"/>
        <v>0.66666666666666663</v>
      </c>
      <c r="P19" s="25">
        <f t="shared" si="0"/>
        <v>0.4</v>
      </c>
      <c r="Q19" s="25">
        <f t="shared" si="0"/>
        <v>1</v>
      </c>
      <c r="T19" s="31" t="s">
        <v>36</v>
      </c>
      <c r="U19" s="25">
        <f t="shared" si="4"/>
        <v>5.7142857142857148E-2</v>
      </c>
      <c r="V19" s="25">
        <f t="shared" si="1"/>
        <v>5.7142857142857148E-2</v>
      </c>
      <c r="W19" s="25">
        <f t="shared" si="1"/>
        <v>5.7142857142857148E-2</v>
      </c>
      <c r="X19" s="25">
        <f t="shared" si="1"/>
        <v>5.7142857142857141E-2</v>
      </c>
      <c r="Y19" s="25">
        <f t="shared" si="1"/>
        <v>5.7142857142857141E-2</v>
      </c>
      <c r="Z19" s="25">
        <f t="shared" si="1"/>
        <v>5.7142857142857141E-2</v>
      </c>
      <c r="AA19" s="25">
        <f t="shared" si="1"/>
        <v>5.7142857142857141E-2</v>
      </c>
      <c r="AB19" s="25">
        <f t="shared" si="1"/>
        <v>5.7142857142857141E-2</v>
      </c>
      <c r="AC19" s="25">
        <f t="shared" si="1"/>
        <v>5.7142857142857148E-2</v>
      </c>
      <c r="AD19" s="25">
        <f t="shared" si="1"/>
        <v>5.7142857142857148E-2</v>
      </c>
      <c r="AE19" s="25">
        <f t="shared" si="1"/>
        <v>5.7142857142857148E-2</v>
      </c>
      <c r="AF19" s="25">
        <f t="shared" si="1"/>
        <v>5.7142857142857141E-2</v>
      </c>
    </row>
    <row r="20" spans="1:38" x14ac:dyDescent="0.2">
      <c r="F20" s="25"/>
    </row>
    <row r="21" spans="1:38" x14ac:dyDescent="0.2">
      <c r="E21" s="32" t="s">
        <v>58</v>
      </c>
      <c r="F21" s="25">
        <f>SUM(F8:F19)</f>
        <v>11.666666666666664</v>
      </c>
      <c r="G21" s="25">
        <f t="shared" ref="G21:Q21" si="5">SUM(G8:G19)</f>
        <v>11.666666666666664</v>
      </c>
      <c r="H21" s="25">
        <f t="shared" si="5"/>
        <v>11.666666666666664</v>
      </c>
      <c r="I21" s="25">
        <f t="shared" si="5"/>
        <v>17.5</v>
      </c>
      <c r="J21" s="25">
        <f t="shared" si="5"/>
        <v>35</v>
      </c>
      <c r="K21" s="25">
        <f t="shared" si="5"/>
        <v>8.75</v>
      </c>
      <c r="L21" s="25">
        <f t="shared" si="5"/>
        <v>17.5</v>
      </c>
      <c r="M21" s="25">
        <f t="shared" si="5"/>
        <v>8.75</v>
      </c>
      <c r="N21" s="25">
        <f t="shared" si="5"/>
        <v>11.666666666666664</v>
      </c>
      <c r="O21" s="25">
        <f t="shared" si="5"/>
        <v>11.666666666666664</v>
      </c>
      <c r="P21" s="25">
        <f t="shared" si="5"/>
        <v>7</v>
      </c>
      <c r="Q21" s="25">
        <f t="shared" si="5"/>
        <v>17.5</v>
      </c>
    </row>
    <row r="25" spans="1:38" x14ac:dyDescent="0.2">
      <c r="A25" s="40" t="s">
        <v>66</v>
      </c>
    </row>
    <row r="28" spans="1:38" x14ac:dyDescent="0.2">
      <c r="A28" s="116" t="s">
        <v>61</v>
      </c>
      <c r="B28" s="116"/>
      <c r="D28" s="65"/>
      <c r="E28" s="116" t="s">
        <v>59</v>
      </c>
      <c r="F28" s="116"/>
      <c r="G28" s="116"/>
      <c r="H28" s="116"/>
      <c r="I28" s="116"/>
      <c r="J28" s="116"/>
      <c r="K28" s="116"/>
      <c r="L28" s="116"/>
      <c r="M28" s="116"/>
      <c r="N28" s="116"/>
      <c r="O28" s="116"/>
      <c r="P28" s="116"/>
      <c r="Q28" s="116"/>
      <c r="T28" s="116" t="s">
        <v>60</v>
      </c>
      <c r="U28" s="116"/>
      <c r="V28" s="116"/>
      <c r="W28" s="116"/>
      <c r="X28" s="116"/>
      <c r="Y28" s="116"/>
      <c r="Z28" s="116"/>
      <c r="AA28" s="116"/>
      <c r="AB28" s="116"/>
      <c r="AC28" s="116"/>
      <c r="AD28" s="116"/>
      <c r="AE28" s="116"/>
      <c r="AF28" s="116"/>
      <c r="AJ28" s="117" t="s">
        <v>91</v>
      </c>
      <c r="AK28" s="117"/>
      <c r="AL28" s="117"/>
    </row>
    <row r="29" spans="1:38" ht="16" thickBot="1" x14ac:dyDescent="0.25">
      <c r="F29" s="13">
        <v>354000000</v>
      </c>
      <c r="G29" s="16">
        <v>904628910</v>
      </c>
      <c r="H29" s="16">
        <v>363900000</v>
      </c>
      <c r="I29" s="16">
        <v>435960000</v>
      </c>
      <c r="J29" s="16">
        <v>3996000000</v>
      </c>
      <c r="K29" s="16">
        <v>23310000</v>
      </c>
      <c r="L29" s="16">
        <v>23900000</v>
      </c>
      <c r="M29" s="16">
        <v>9500000</v>
      </c>
      <c r="N29" s="16">
        <v>309135000</v>
      </c>
      <c r="O29" s="16">
        <v>6375600</v>
      </c>
      <c r="P29" s="16">
        <v>9000000</v>
      </c>
      <c r="Q29" s="20">
        <v>340368000</v>
      </c>
    </row>
    <row r="30" spans="1:38" ht="27" thickBot="1" x14ac:dyDescent="0.25">
      <c r="A30" s="8" t="s">
        <v>3</v>
      </c>
      <c r="B30" s="34" t="s">
        <v>62</v>
      </c>
      <c r="D30" s="9" t="s">
        <v>68</v>
      </c>
      <c r="E30" s="8" t="s">
        <v>3</v>
      </c>
      <c r="F30" s="26" t="s">
        <v>31</v>
      </c>
      <c r="G30" s="27" t="s">
        <v>46</v>
      </c>
      <c r="H30" s="28" t="s">
        <v>47</v>
      </c>
      <c r="I30" s="27" t="s">
        <v>41</v>
      </c>
      <c r="J30" s="28" t="s">
        <v>38</v>
      </c>
      <c r="K30" s="27" t="s">
        <v>32</v>
      </c>
      <c r="L30" s="28" t="s">
        <v>37</v>
      </c>
      <c r="M30" s="27" t="s">
        <v>33</v>
      </c>
      <c r="N30" s="28" t="s">
        <v>34</v>
      </c>
      <c r="O30" s="27" t="s">
        <v>35</v>
      </c>
      <c r="P30" s="28" t="s">
        <v>45</v>
      </c>
      <c r="Q30" s="29" t="s">
        <v>36</v>
      </c>
      <c r="T30" s="8" t="s">
        <v>3</v>
      </c>
      <c r="U30" s="26" t="s">
        <v>31</v>
      </c>
      <c r="V30" s="27" t="s">
        <v>46</v>
      </c>
      <c r="W30" s="28" t="s">
        <v>47</v>
      </c>
      <c r="X30" s="27" t="s">
        <v>41</v>
      </c>
      <c r="Y30" s="28" t="s">
        <v>38</v>
      </c>
      <c r="Z30" s="27" t="s">
        <v>32</v>
      </c>
      <c r="AA30" s="28" t="s">
        <v>37</v>
      </c>
      <c r="AB30" s="27" t="s">
        <v>33</v>
      </c>
      <c r="AC30" s="28" t="s">
        <v>34</v>
      </c>
      <c r="AD30" s="27" t="s">
        <v>35</v>
      </c>
      <c r="AE30" s="28" t="s">
        <v>45</v>
      </c>
      <c r="AF30" s="29" t="s">
        <v>36</v>
      </c>
      <c r="AK30" s="44" t="s">
        <v>70</v>
      </c>
      <c r="AL30" s="43" t="s">
        <v>67</v>
      </c>
    </row>
    <row r="31" spans="1:38" x14ac:dyDescent="0.2">
      <c r="A31" s="30" t="s">
        <v>31</v>
      </c>
      <c r="B31" s="25">
        <f>AVERAGE($U31:$AF31)</f>
        <v>7.6707257031951123E-2</v>
      </c>
      <c r="D31" s="13">
        <v>354000000</v>
      </c>
      <c r="E31" s="30" t="s">
        <v>31</v>
      </c>
      <c r="F31">
        <f t="shared" ref="F31:Q42" si="6">VLOOKUP($D31-F$29,Vlookup_OperatingCash,2,TRUE)</f>
        <v>1</v>
      </c>
      <c r="G31">
        <f t="shared" si="6"/>
        <v>0.5</v>
      </c>
      <c r="H31">
        <f t="shared" si="6"/>
        <v>0.5</v>
      </c>
      <c r="I31">
        <f t="shared" si="6"/>
        <v>0.5</v>
      </c>
      <c r="J31">
        <f t="shared" si="6"/>
        <v>0.2</v>
      </c>
      <c r="K31">
        <f t="shared" si="6"/>
        <v>2</v>
      </c>
      <c r="L31">
        <f t="shared" si="6"/>
        <v>2</v>
      </c>
      <c r="M31">
        <f t="shared" si="6"/>
        <v>2</v>
      </c>
      <c r="N31">
        <f t="shared" si="6"/>
        <v>2</v>
      </c>
      <c r="O31">
        <f t="shared" si="6"/>
        <v>2</v>
      </c>
      <c r="P31">
        <f t="shared" si="6"/>
        <v>2</v>
      </c>
      <c r="Q31">
        <f t="shared" si="6"/>
        <v>2</v>
      </c>
      <c r="T31" s="30" t="s">
        <v>31</v>
      </c>
      <c r="U31" s="25">
        <f>F31/F$44</f>
        <v>6.4516129032258063E-2</v>
      </c>
      <c r="V31" s="25">
        <f t="shared" ref="V31:AF31" si="7">G31/G$44</f>
        <v>4.5454545454545456E-2</v>
      </c>
      <c r="W31" s="25">
        <f t="shared" si="7"/>
        <v>3.5714285714285712E-2</v>
      </c>
      <c r="X31" s="25">
        <f t="shared" si="7"/>
        <v>0.04</v>
      </c>
      <c r="Y31" s="25">
        <f t="shared" si="7"/>
        <v>6.2499999999999986E-2</v>
      </c>
      <c r="Z31" s="25">
        <f t="shared" si="7"/>
        <v>9.7560975609756101E-2</v>
      </c>
      <c r="AA31" s="25">
        <f t="shared" si="7"/>
        <v>0.1</v>
      </c>
      <c r="AB31" s="25">
        <f t="shared" si="7"/>
        <v>8.6956521739130432E-2</v>
      </c>
      <c r="AC31" s="25">
        <f t="shared" si="7"/>
        <v>0.10810810810810811</v>
      </c>
      <c r="AD31" s="25">
        <f t="shared" si="7"/>
        <v>7.6923076923076927E-2</v>
      </c>
      <c r="AE31" s="25">
        <f t="shared" si="7"/>
        <v>8.5106382978723402E-2</v>
      </c>
      <c r="AF31" s="25">
        <f t="shared" si="7"/>
        <v>0.11764705882352941</v>
      </c>
      <c r="AK31" s="38">
        <v>-4000000000</v>
      </c>
      <c r="AL31" s="41">
        <f>1/5</f>
        <v>0.2</v>
      </c>
    </row>
    <row r="32" spans="1:38" x14ac:dyDescent="0.2">
      <c r="A32" s="31" t="s">
        <v>46</v>
      </c>
      <c r="B32" s="25">
        <f t="shared" ref="B32:B42" si="8">AVERAGE($U32:$AF32)</f>
        <v>0.10480005133442284</v>
      </c>
      <c r="D32" s="16">
        <v>904628910</v>
      </c>
      <c r="E32" s="31" t="s">
        <v>46</v>
      </c>
      <c r="F32">
        <f t="shared" si="6"/>
        <v>2</v>
      </c>
      <c r="G32">
        <f t="shared" si="6"/>
        <v>1</v>
      </c>
      <c r="H32">
        <f t="shared" si="6"/>
        <v>2</v>
      </c>
      <c r="I32">
        <f t="shared" si="6"/>
        <v>2</v>
      </c>
      <c r="J32">
        <f t="shared" si="6"/>
        <v>0.2</v>
      </c>
      <c r="K32">
        <f t="shared" si="6"/>
        <v>2</v>
      </c>
      <c r="L32">
        <f t="shared" si="6"/>
        <v>2</v>
      </c>
      <c r="M32">
        <f t="shared" si="6"/>
        <v>2</v>
      </c>
      <c r="N32">
        <f t="shared" si="6"/>
        <v>2</v>
      </c>
      <c r="O32">
        <f t="shared" si="6"/>
        <v>2</v>
      </c>
      <c r="P32">
        <f t="shared" si="6"/>
        <v>2</v>
      </c>
      <c r="Q32">
        <f t="shared" si="6"/>
        <v>2</v>
      </c>
      <c r="T32" s="31" t="s">
        <v>46</v>
      </c>
      <c r="U32" s="25">
        <f t="shared" ref="U32:U42" si="9">F32/F$44</f>
        <v>0.12903225806451613</v>
      </c>
      <c r="V32" s="25">
        <f t="shared" ref="V32:V42" si="10">G32/G$44</f>
        <v>9.0909090909090912E-2</v>
      </c>
      <c r="W32" s="25">
        <f t="shared" ref="W32:W42" si="11">H32/H$44</f>
        <v>0.14285714285714285</v>
      </c>
      <c r="X32" s="25">
        <f t="shared" ref="X32:X42" si="12">I32/I$44</f>
        <v>0.16</v>
      </c>
      <c r="Y32" s="25">
        <f t="shared" ref="Y32:Y42" si="13">J32/J$44</f>
        <v>6.2499999999999986E-2</v>
      </c>
      <c r="Z32" s="25">
        <f t="shared" ref="Z32:Z42" si="14">K32/K$44</f>
        <v>9.7560975609756101E-2</v>
      </c>
      <c r="AA32" s="25">
        <f t="shared" ref="AA32:AA42" si="15">L32/L$44</f>
        <v>0.1</v>
      </c>
      <c r="AB32" s="25">
        <f t="shared" ref="AB32:AB42" si="16">M32/M$44</f>
        <v>8.6956521739130432E-2</v>
      </c>
      <c r="AC32" s="25">
        <f t="shared" ref="AC32:AC42" si="17">N32/N$44</f>
        <v>0.10810810810810811</v>
      </c>
      <c r="AD32" s="25">
        <f t="shared" ref="AD32:AD42" si="18">O32/O$44</f>
        <v>7.6923076923076927E-2</v>
      </c>
      <c r="AE32" s="25">
        <f t="shared" ref="AE32:AE42" si="19">P32/P$44</f>
        <v>8.5106382978723402E-2</v>
      </c>
      <c r="AF32" s="25">
        <f t="shared" ref="AF32:AF42" si="20">Q32/Q$44</f>
        <v>0.11764705882352941</v>
      </c>
      <c r="AK32" s="38">
        <v>-3000000000</v>
      </c>
      <c r="AL32" s="41">
        <f>1/4</f>
        <v>0.25</v>
      </c>
    </row>
    <row r="33" spans="1:38" x14ac:dyDescent="0.2">
      <c r="A33" s="30" t="s">
        <v>47</v>
      </c>
      <c r="B33" s="25">
        <f t="shared" si="8"/>
        <v>8.5059791594163103E-2</v>
      </c>
      <c r="D33" s="16">
        <v>363900000</v>
      </c>
      <c r="E33" s="30" t="s">
        <v>47</v>
      </c>
      <c r="F33">
        <f t="shared" si="6"/>
        <v>2</v>
      </c>
      <c r="G33">
        <f t="shared" si="6"/>
        <v>0.5</v>
      </c>
      <c r="H33">
        <f t="shared" si="6"/>
        <v>1</v>
      </c>
      <c r="I33">
        <f t="shared" si="6"/>
        <v>0.5</v>
      </c>
      <c r="J33">
        <f t="shared" si="6"/>
        <v>0.2</v>
      </c>
      <c r="K33">
        <f t="shared" si="6"/>
        <v>2</v>
      </c>
      <c r="L33">
        <f t="shared" si="6"/>
        <v>2</v>
      </c>
      <c r="M33">
        <f t="shared" si="6"/>
        <v>2</v>
      </c>
      <c r="N33">
        <f t="shared" si="6"/>
        <v>2</v>
      </c>
      <c r="O33">
        <f t="shared" si="6"/>
        <v>2</v>
      </c>
      <c r="P33">
        <f t="shared" si="6"/>
        <v>2</v>
      </c>
      <c r="Q33">
        <f t="shared" si="6"/>
        <v>2</v>
      </c>
      <c r="T33" s="30" t="s">
        <v>47</v>
      </c>
      <c r="U33" s="25">
        <f t="shared" si="9"/>
        <v>0.12903225806451613</v>
      </c>
      <c r="V33" s="25">
        <f t="shared" si="10"/>
        <v>4.5454545454545456E-2</v>
      </c>
      <c r="W33" s="25">
        <f t="shared" si="11"/>
        <v>7.1428571428571425E-2</v>
      </c>
      <c r="X33" s="25">
        <f t="shared" si="12"/>
        <v>0.04</v>
      </c>
      <c r="Y33" s="25">
        <f t="shared" si="13"/>
        <v>6.2499999999999986E-2</v>
      </c>
      <c r="Z33" s="25">
        <f t="shared" si="14"/>
        <v>9.7560975609756101E-2</v>
      </c>
      <c r="AA33" s="25">
        <f t="shared" si="15"/>
        <v>0.1</v>
      </c>
      <c r="AB33" s="25">
        <f t="shared" si="16"/>
        <v>8.6956521739130432E-2</v>
      </c>
      <c r="AC33" s="25">
        <f t="shared" si="17"/>
        <v>0.10810810810810811</v>
      </c>
      <c r="AD33" s="25">
        <f t="shared" si="18"/>
        <v>7.6923076923076927E-2</v>
      </c>
      <c r="AE33" s="25">
        <f t="shared" si="19"/>
        <v>8.5106382978723402E-2</v>
      </c>
      <c r="AF33" s="25">
        <f t="shared" si="20"/>
        <v>0.11764705882352941</v>
      </c>
      <c r="AK33" s="38">
        <v>-2000000000</v>
      </c>
      <c r="AL33" s="41">
        <f>1/3</f>
        <v>0.33333333333333331</v>
      </c>
    </row>
    <row r="34" spans="1:38" x14ac:dyDescent="0.2">
      <c r="A34" s="31" t="s">
        <v>41</v>
      </c>
      <c r="B34" s="25">
        <f t="shared" si="8"/>
        <v>9.4345505879877389E-2</v>
      </c>
      <c r="D34" s="16">
        <v>435960000</v>
      </c>
      <c r="E34" s="31" t="s">
        <v>41</v>
      </c>
      <c r="F34">
        <f t="shared" si="6"/>
        <v>2</v>
      </c>
      <c r="G34">
        <f t="shared" si="6"/>
        <v>0.5</v>
      </c>
      <c r="H34">
        <f t="shared" si="6"/>
        <v>2</v>
      </c>
      <c r="I34">
        <f t="shared" si="6"/>
        <v>1</v>
      </c>
      <c r="J34">
        <f t="shared" si="6"/>
        <v>0.2</v>
      </c>
      <c r="K34">
        <f t="shared" si="6"/>
        <v>2</v>
      </c>
      <c r="L34">
        <f t="shared" si="6"/>
        <v>2</v>
      </c>
      <c r="M34">
        <f t="shared" si="6"/>
        <v>2</v>
      </c>
      <c r="N34">
        <f t="shared" si="6"/>
        <v>2</v>
      </c>
      <c r="O34">
        <f t="shared" si="6"/>
        <v>2</v>
      </c>
      <c r="P34">
        <f t="shared" si="6"/>
        <v>2</v>
      </c>
      <c r="Q34">
        <f t="shared" si="6"/>
        <v>2</v>
      </c>
      <c r="T34" s="31" t="s">
        <v>41</v>
      </c>
      <c r="U34" s="25">
        <f t="shared" si="9"/>
        <v>0.12903225806451613</v>
      </c>
      <c r="V34" s="25">
        <f t="shared" si="10"/>
        <v>4.5454545454545456E-2</v>
      </c>
      <c r="W34" s="25">
        <f t="shared" si="11"/>
        <v>0.14285714285714285</v>
      </c>
      <c r="X34" s="25">
        <f t="shared" si="12"/>
        <v>0.08</v>
      </c>
      <c r="Y34" s="25">
        <f t="shared" si="13"/>
        <v>6.2499999999999986E-2</v>
      </c>
      <c r="Z34" s="25">
        <f t="shared" si="14"/>
        <v>9.7560975609756101E-2</v>
      </c>
      <c r="AA34" s="25">
        <f t="shared" si="15"/>
        <v>0.1</v>
      </c>
      <c r="AB34" s="25">
        <f t="shared" si="16"/>
        <v>8.6956521739130432E-2</v>
      </c>
      <c r="AC34" s="25">
        <f t="shared" si="17"/>
        <v>0.10810810810810811</v>
      </c>
      <c r="AD34" s="25">
        <f t="shared" si="18"/>
        <v>7.6923076923076927E-2</v>
      </c>
      <c r="AE34" s="25">
        <f t="shared" si="19"/>
        <v>8.5106382978723402E-2</v>
      </c>
      <c r="AF34" s="25">
        <f t="shared" si="20"/>
        <v>0.11764705882352941</v>
      </c>
      <c r="AK34" s="38">
        <v>-1000000000</v>
      </c>
      <c r="AL34" s="41">
        <f>1/2</f>
        <v>0.5</v>
      </c>
    </row>
    <row r="35" spans="1:38" x14ac:dyDescent="0.2">
      <c r="A35" s="30" t="s">
        <v>38</v>
      </c>
      <c r="B35" s="25">
        <f t="shared" si="8"/>
        <v>0.29396035560878447</v>
      </c>
      <c r="D35" s="16">
        <v>3996000000</v>
      </c>
      <c r="E35" s="30" t="s">
        <v>38</v>
      </c>
      <c r="F35">
        <f t="shared" si="6"/>
        <v>5</v>
      </c>
      <c r="G35">
        <f t="shared" si="6"/>
        <v>5</v>
      </c>
      <c r="H35">
        <f t="shared" si="6"/>
        <v>5</v>
      </c>
      <c r="I35">
        <f t="shared" si="6"/>
        <v>5</v>
      </c>
      <c r="J35">
        <f t="shared" si="6"/>
        <v>1</v>
      </c>
      <c r="K35">
        <f t="shared" si="6"/>
        <v>5</v>
      </c>
      <c r="L35">
        <f t="shared" si="6"/>
        <v>5</v>
      </c>
      <c r="M35">
        <f t="shared" si="6"/>
        <v>5</v>
      </c>
      <c r="N35">
        <f t="shared" si="6"/>
        <v>5</v>
      </c>
      <c r="O35">
        <f t="shared" si="6"/>
        <v>5</v>
      </c>
      <c r="P35">
        <f t="shared" si="6"/>
        <v>5</v>
      </c>
      <c r="Q35">
        <f t="shared" si="6"/>
        <v>5</v>
      </c>
      <c r="T35" s="30" t="s">
        <v>38</v>
      </c>
      <c r="U35" s="25">
        <f t="shared" si="9"/>
        <v>0.32258064516129031</v>
      </c>
      <c r="V35" s="25">
        <f t="shared" si="10"/>
        <v>0.45454545454545453</v>
      </c>
      <c r="W35" s="25">
        <f t="shared" si="11"/>
        <v>0.35714285714285715</v>
      </c>
      <c r="X35" s="25">
        <f t="shared" si="12"/>
        <v>0.4</v>
      </c>
      <c r="Y35" s="25">
        <f t="shared" si="13"/>
        <v>0.31249999999999989</v>
      </c>
      <c r="Z35" s="25">
        <f t="shared" si="14"/>
        <v>0.24390243902439024</v>
      </c>
      <c r="AA35" s="25">
        <f t="shared" si="15"/>
        <v>0.25</v>
      </c>
      <c r="AB35" s="25">
        <f t="shared" si="16"/>
        <v>0.21739130434782608</v>
      </c>
      <c r="AC35" s="25">
        <f t="shared" si="17"/>
        <v>0.27027027027027029</v>
      </c>
      <c r="AD35" s="25">
        <f t="shared" si="18"/>
        <v>0.19230769230769232</v>
      </c>
      <c r="AE35" s="25">
        <f t="shared" si="19"/>
        <v>0.21276595744680851</v>
      </c>
      <c r="AF35" s="25">
        <f t="shared" si="20"/>
        <v>0.29411764705882354</v>
      </c>
      <c r="AK35" s="38">
        <f>0</f>
        <v>0</v>
      </c>
      <c r="AL35" s="41">
        <f>1/1</f>
        <v>1</v>
      </c>
    </row>
    <row r="36" spans="1:38" x14ac:dyDescent="0.2">
      <c r="A36" s="31" t="s">
        <v>32</v>
      </c>
      <c r="B36" s="25">
        <f t="shared" si="8"/>
        <v>4.9594346405306529E-2</v>
      </c>
      <c r="D36" s="16">
        <v>23310000</v>
      </c>
      <c r="E36" s="31" t="s">
        <v>32</v>
      </c>
      <c r="F36">
        <f t="shared" si="6"/>
        <v>0.5</v>
      </c>
      <c r="G36">
        <f t="shared" si="6"/>
        <v>0.5</v>
      </c>
      <c r="H36">
        <f t="shared" si="6"/>
        <v>0.5</v>
      </c>
      <c r="I36">
        <f t="shared" si="6"/>
        <v>0.5</v>
      </c>
      <c r="J36">
        <f t="shared" si="6"/>
        <v>0.2</v>
      </c>
      <c r="K36">
        <f t="shared" si="6"/>
        <v>1</v>
      </c>
      <c r="L36">
        <f t="shared" si="6"/>
        <v>0.5</v>
      </c>
      <c r="M36">
        <f t="shared" si="6"/>
        <v>2</v>
      </c>
      <c r="N36">
        <f t="shared" si="6"/>
        <v>0.5</v>
      </c>
      <c r="O36">
        <f t="shared" si="6"/>
        <v>2</v>
      </c>
      <c r="P36">
        <f t="shared" si="6"/>
        <v>2</v>
      </c>
      <c r="Q36">
        <f t="shared" si="6"/>
        <v>0.5</v>
      </c>
      <c r="T36" s="31" t="s">
        <v>32</v>
      </c>
      <c r="U36" s="25">
        <f t="shared" si="9"/>
        <v>3.2258064516129031E-2</v>
      </c>
      <c r="V36" s="25">
        <f t="shared" si="10"/>
        <v>4.5454545454545456E-2</v>
      </c>
      <c r="W36" s="25">
        <f t="shared" si="11"/>
        <v>3.5714285714285712E-2</v>
      </c>
      <c r="X36" s="25">
        <f t="shared" si="12"/>
        <v>0.04</v>
      </c>
      <c r="Y36" s="25">
        <f t="shared" si="13"/>
        <v>6.2499999999999986E-2</v>
      </c>
      <c r="Z36" s="25">
        <f t="shared" si="14"/>
        <v>4.878048780487805E-2</v>
      </c>
      <c r="AA36" s="25">
        <f t="shared" si="15"/>
        <v>2.5000000000000001E-2</v>
      </c>
      <c r="AB36" s="25">
        <f t="shared" si="16"/>
        <v>8.6956521739130432E-2</v>
      </c>
      <c r="AC36" s="25">
        <f t="shared" si="17"/>
        <v>2.7027027027027029E-2</v>
      </c>
      <c r="AD36" s="25">
        <f t="shared" si="18"/>
        <v>7.6923076923076927E-2</v>
      </c>
      <c r="AE36" s="25">
        <f t="shared" si="19"/>
        <v>8.5106382978723402E-2</v>
      </c>
      <c r="AF36" s="25">
        <f t="shared" si="20"/>
        <v>2.9411764705882353E-2</v>
      </c>
      <c r="AK36" s="38">
        <v>1000000</v>
      </c>
      <c r="AL36" s="41">
        <v>2</v>
      </c>
    </row>
    <row r="37" spans="1:38" x14ac:dyDescent="0.2">
      <c r="A37" s="30" t="s">
        <v>37</v>
      </c>
      <c r="B37" s="25">
        <f t="shared" si="8"/>
        <v>5.1677679738639869E-2</v>
      </c>
      <c r="D37" s="16">
        <v>23900000</v>
      </c>
      <c r="E37" s="30" t="s">
        <v>37</v>
      </c>
      <c r="F37">
        <f t="shared" si="6"/>
        <v>0.5</v>
      </c>
      <c r="G37">
        <f t="shared" si="6"/>
        <v>0.5</v>
      </c>
      <c r="H37">
        <f t="shared" si="6"/>
        <v>0.5</v>
      </c>
      <c r="I37">
        <f t="shared" si="6"/>
        <v>0.5</v>
      </c>
      <c r="J37">
        <f t="shared" si="6"/>
        <v>0.2</v>
      </c>
      <c r="K37">
        <f t="shared" si="6"/>
        <v>1</v>
      </c>
      <c r="L37">
        <f t="shared" si="6"/>
        <v>1</v>
      </c>
      <c r="M37">
        <f t="shared" si="6"/>
        <v>2</v>
      </c>
      <c r="N37">
        <f t="shared" si="6"/>
        <v>0.5</v>
      </c>
      <c r="O37">
        <f t="shared" si="6"/>
        <v>2</v>
      </c>
      <c r="P37">
        <f t="shared" si="6"/>
        <v>2</v>
      </c>
      <c r="Q37">
        <f t="shared" si="6"/>
        <v>0.5</v>
      </c>
      <c r="T37" s="30" t="s">
        <v>37</v>
      </c>
      <c r="U37" s="25">
        <f t="shared" si="9"/>
        <v>3.2258064516129031E-2</v>
      </c>
      <c r="V37" s="25">
        <f t="shared" si="10"/>
        <v>4.5454545454545456E-2</v>
      </c>
      <c r="W37" s="25">
        <f t="shared" si="11"/>
        <v>3.5714285714285712E-2</v>
      </c>
      <c r="X37" s="25">
        <f t="shared" si="12"/>
        <v>0.04</v>
      </c>
      <c r="Y37" s="25">
        <f t="shared" si="13"/>
        <v>6.2499999999999986E-2</v>
      </c>
      <c r="Z37" s="25">
        <f t="shared" si="14"/>
        <v>4.878048780487805E-2</v>
      </c>
      <c r="AA37" s="25">
        <f t="shared" si="15"/>
        <v>0.05</v>
      </c>
      <c r="AB37" s="25">
        <f t="shared" si="16"/>
        <v>8.6956521739130432E-2</v>
      </c>
      <c r="AC37" s="25">
        <f t="shared" si="17"/>
        <v>2.7027027027027029E-2</v>
      </c>
      <c r="AD37" s="25">
        <f t="shared" si="18"/>
        <v>7.6923076923076927E-2</v>
      </c>
      <c r="AE37" s="25">
        <f t="shared" si="19"/>
        <v>8.5106382978723402E-2</v>
      </c>
      <c r="AF37" s="25">
        <f t="shared" si="20"/>
        <v>2.9411764705882353E-2</v>
      </c>
      <c r="AK37" s="38">
        <v>1001000000</v>
      </c>
      <c r="AL37" s="41">
        <v>3</v>
      </c>
    </row>
    <row r="38" spans="1:38" x14ac:dyDescent="0.2">
      <c r="A38" s="31" t="s">
        <v>33</v>
      </c>
      <c r="B38" s="25">
        <f t="shared" si="8"/>
        <v>4.0392538383526036E-2</v>
      </c>
      <c r="D38" s="16">
        <v>9500000</v>
      </c>
      <c r="E38" s="31" t="s">
        <v>33</v>
      </c>
      <c r="F38">
        <f t="shared" si="6"/>
        <v>0.5</v>
      </c>
      <c r="G38">
        <f t="shared" si="6"/>
        <v>0.5</v>
      </c>
      <c r="H38">
        <f t="shared" si="6"/>
        <v>0.5</v>
      </c>
      <c r="I38">
        <f t="shared" si="6"/>
        <v>0.5</v>
      </c>
      <c r="J38">
        <f t="shared" si="6"/>
        <v>0.2</v>
      </c>
      <c r="K38">
        <f t="shared" si="6"/>
        <v>0.5</v>
      </c>
      <c r="L38">
        <f t="shared" si="6"/>
        <v>0.5</v>
      </c>
      <c r="M38">
        <f t="shared" si="6"/>
        <v>1</v>
      </c>
      <c r="N38">
        <f t="shared" si="6"/>
        <v>0.5</v>
      </c>
      <c r="O38">
        <f t="shared" si="6"/>
        <v>2</v>
      </c>
      <c r="P38">
        <f t="shared" si="6"/>
        <v>1</v>
      </c>
      <c r="Q38">
        <f t="shared" si="6"/>
        <v>0.5</v>
      </c>
      <c r="T38" s="31" t="s">
        <v>33</v>
      </c>
      <c r="U38" s="25">
        <f t="shared" si="9"/>
        <v>3.2258064516129031E-2</v>
      </c>
      <c r="V38" s="25">
        <f t="shared" si="10"/>
        <v>4.5454545454545456E-2</v>
      </c>
      <c r="W38" s="25">
        <f t="shared" si="11"/>
        <v>3.5714285714285712E-2</v>
      </c>
      <c r="X38" s="25">
        <f t="shared" si="12"/>
        <v>0.04</v>
      </c>
      <c r="Y38" s="25">
        <f t="shared" si="13"/>
        <v>6.2499999999999986E-2</v>
      </c>
      <c r="Z38" s="25">
        <f t="shared" si="14"/>
        <v>2.4390243902439025E-2</v>
      </c>
      <c r="AA38" s="25">
        <f t="shared" si="15"/>
        <v>2.5000000000000001E-2</v>
      </c>
      <c r="AB38" s="25">
        <f t="shared" si="16"/>
        <v>4.3478260869565216E-2</v>
      </c>
      <c r="AC38" s="25">
        <f t="shared" si="17"/>
        <v>2.7027027027027029E-2</v>
      </c>
      <c r="AD38" s="25">
        <f t="shared" si="18"/>
        <v>7.6923076923076927E-2</v>
      </c>
      <c r="AE38" s="25">
        <f t="shared" si="19"/>
        <v>4.2553191489361701E-2</v>
      </c>
      <c r="AF38" s="25">
        <f t="shared" si="20"/>
        <v>2.9411764705882353E-2</v>
      </c>
      <c r="AK38" s="38">
        <v>2001000000</v>
      </c>
      <c r="AL38" s="41">
        <v>4</v>
      </c>
    </row>
    <row r="39" spans="1:38" ht="16" thickBot="1" x14ac:dyDescent="0.25">
      <c r="A39" s="30" t="s">
        <v>34</v>
      </c>
      <c r="B39" s="25">
        <f t="shared" si="8"/>
        <v>6.216163930796529E-2</v>
      </c>
      <c r="D39" s="16">
        <v>309135000</v>
      </c>
      <c r="E39" s="30" t="s">
        <v>34</v>
      </c>
      <c r="F39">
        <f t="shared" si="6"/>
        <v>0.5</v>
      </c>
      <c r="G39">
        <f t="shared" si="6"/>
        <v>0.5</v>
      </c>
      <c r="H39">
        <f t="shared" si="6"/>
        <v>0.5</v>
      </c>
      <c r="I39">
        <f t="shared" si="6"/>
        <v>0.5</v>
      </c>
      <c r="J39">
        <f t="shared" si="6"/>
        <v>0.2</v>
      </c>
      <c r="K39">
        <f t="shared" si="6"/>
        <v>2</v>
      </c>
      <c r="L39">
        <f t="shared" si="6"/>
        <v>2</v>
      </c>
      <c r="M39">
        <f t="shared" si="6"/>
        <v>2</v>
      </c>
      <c r="N39">
        <f t="shared" si="6"/>
        <v>1</v>
      </c>
      <c r="O39">
        <f t="shared" si="6"/>
        <v>2</v>
      </c>
      <c r="P39">
        <f t="shared" si="6"/>
        <v>2</v>
      </c>
      <c r="Q39">
        <f t="shared" si="6"/>
        <v>0.5</v>
      </c>
      <c r="T39" s="30" t="s">
        <v>34</v>
      </c>
      <c r="U39" s="25">
        <f t="shared" si="9"/>
        <v>3.2258064516129031E-2</v>
      </c>
      <c r="V39" s="25">
        <f t="shared" si="10"/>
        <v>4.5454545454545456E-2</v>
      </c>
      <c r="W39" s="25">
        <f t="shared" si="11"/>
        <v>3.5714285714285712E-2</v>
      </c>
      <c r="X39" s="25">
        <f t="shared" si="12"/>
        <v>0.04</v>
      </c>
      <c r="Y39" s="25">
        <f t="shared" si="13"/>
        <v>6.2499999999999986E-2</v>
      </c>
      <c r="Z39" s="25">
        <f t="shared" si="14"/>
        <v>9.7560975609756101E-2</v>
      </c>
      <c r="AA39" s="25">
        <f t="shared" si="15"/>
        <v>0.1</v>
      </c>
      <c r="AB39" s="25">
        <f t="shared" si="16"/>
        <v>8.6956521739130432E-2</v>
      </c>
      <c r="AC39" s="25">
        <f t="shared" si="17"/>
        <v>5.4054054054054057E-2</v>
      </c>
      <c r="AD39" s="25">
        <f t="shared" si="18"/>
        <v>7.6923076923076927E-2</v>
      </c>
      <c r="AE39" s="25">
        <f t="shared" si="19"/>
        <v>8.5106382978723402E-2</v>
      </c>
      <c r="AF39" s="25">
        <f t="shared" si="20"/>
        <v>2.9411764705882353E-2</v>
      </c>
      <c r="AK39" s="39">
        <v>3001000000</v>
      </c>
      <c r="AL39" s="42">
        <v>5</v>
      </c>
    </row>
    <row r="40" spans="1:38" x14ac:dyDescent="0.2">
      <c r="A40" s="31" t="s">
        <v>35</v>
      </c>
      <c r="B40" s="25">
        <f t="shared" si="8"/>
        <v>3.360276633010921E-2</v>
      </c>
      <c r="D40" s="16">
        <v>6375600</v>
      </c>
      <c r="E40" s="31" t="s">
        <v>35</v>
      </c>
      <c r="F40">
        <f t="shared" si="6"/>
        <v>0.5</v>
      </c>
      <c r="G40">
        <f t="shared" si="6"/>
        <v>0.5</v>
      </c>
      <c r="H40">
        <f t="shared" si="6"/>
        <v>0.5</v>
      </c>
      <c r="I40">
        <f t="shared" si="6"/>
        <v>0.5</v>
      </c>
      <c r="J40">
        <f t="shared" si="6"/>
        <v>0.2</v>
      </c>
      <c r="K40">
        <f t="shared" si="6"/>
        <v>0.5</v>
      </c>
      <c r="L40">
        <f t="shared" si="6"/>
        <v>0.5</v>
      </c>
      <c r="M40">
        <f t="shared" si="6"/>
        <v>0.5</v>
      </c>
      <c r="N40">
        <f t="shared" si="6"/>
        <v>0.5</v>
      </c>
      <c r="O40">
        <f t="shared" si="6"/>
        <v>1</v>
      </c>
      <c r="P40">
        <f t="shared" si="6"/>
        <v>0.5</v>
      </c>
      <c r="Q40">
        <f t="shared" si="6"/>
        <v>0.5</v>
      </c>
      <c r="T40" s="31" t="s">
        <v>35</v>
      </c>
      <c r="U40" s="25">
        <f t="shared" si="9"/>
        <v>3.2258064516129031E-2</v>
      </c>
      <c r="V40" s="25">
        <f t="shared" si="10"/>
        <v>4.5454545454545456E-2</v>
      </c>
      <c r="W40" s="25">
        <f t="shared" si="11"/>
        <v>3.5714285714285712E-2</v>
      </c>
      <c r="X40" s="25">
        <f t="shared" si="12"/>
        <v>0.04</v>
      </c>
      <c r="Y40" s="25">
        <f t="shared" si="13"/>
        <v>6.2499999999999986E-2</v>
      </c>
      <c r="Z40" s="25">
        <f t="shared" si="14"/>
        <v>2.4390243902439025E-2</v>
      </c>
      <c r="AA40" s="25">
        <f t="shared" si="15"/>
        <v>2.5000000000000001E-2</v>
      </c>
      <c r="AB40" s="25">
        <f t="shared" si="16"/>
        <v>2.1739130434782608E-2</v>
      </c>
      <c r="AC40" s="25">
        <f t="shared" si="17"/>
        <v>2.7027027027027029E-2</v>
      </c>
      <c r="AD40" s="25">
        <f t="shared" si="18"/>
        <v>3.8461538461538464E-2</v>
      </c>
      <c r="AE40" s="25">
        <f t="shared" si="19"/>
        <v>2.1276595744680851E-2</v>
      </c>
      <c r="AF40" s="25">
        <f t="shared" si="20"/>
        <v>2.9411764705882353E-2</v>
      </c>
    </row>
    <row r="41" spans="1:38" x14ac:dyDescent="0.2">
      <c r="A41" s="30" t="s">
        <v>45</v>
      </c>
      <c r="B41" s="25">
        <f t="shared" si="8"/>
        <v>3.8580944180627484E-2</v>
      </c>
      <c r="D41" s="16">
        <v>9000000</v>
      </c>
      <c r="E41" s="30" t="s">
        <v>45</v>
      </c>
      <c r="F41">
        <f t="shared" si="6"/>
        <v>0.5</v>
      </c>
      <c r="G41">
        <f t="shared" si="6"/>
        <v>0.5</v>
      </c>
      <c r="H41">
        <f t="shared" si="6"/>
        <v>0.5</v>
      </c>
      <c r="I41">
        <f t="shared" si="6"/>
        <v>0.5</v>
      </c>
      <c r="J41">
        <f t="shared" si="6"/>
        <v>0.2</v>
      </c>
      <c r="K41">
        <f t="shared" si="6"/>
        <v>0.5</v>
      </c>
      <c r="L41">
        <f t="shared" si="6"/>
        <v>0.5</v>
      </c>
      <c r="M41">
        <f t="shared" si="6"/>
        <v>0.5</v>
      </c>
      <c r="N41">
        <f t="shared" si="6"/>
        <v>0.5</v>
      </c>
      <c r="O41">
        <f t="shared" si="6"/>
        <v>2</v>
      </c>
      <c r="P41">
        <f t="shared" si="6"/>
        <v>1</v>
      </c>
      <c r="Q41">
        <f t="shared" si="6"/>
        <v>0.5</v>
      </c>
      <c r="T41" s="30" t="s">
        <v>45</v>
      </c>
      <c r="U41" s="25">
        <f t="shared" si="9"/>
        <v>3.2258064516129031E-2</v>
      </c>
      <c r="V41" s="25">
        <f t="shared" si="10"/>
        <v>4.5454545454545456E-2</v>
      </c>
      <c r="W41" s="25">
        <f t="shared" si="11"/>
        <v>3.5714285714285712E-2</v>
      </c>
      <c r="X41" s="25">
        <f t="shared" si="12"/>
        <v>0.04</v>
      </c>
      <c r="Y41" s="25">
        <f t="shared" si="13"/>
        <v>6.2499999999999986E-2</v>
      </c>
      <c r="Z41" s="25">
        <f t="shared" si="14"/>
        <v>2.4390243902439025E-2</v>
      </c>
      <c r="AA41" s="25">
        <f t="shared" si="15"/>
        <v>2.5000000000000001E-2</v>
      </c>
      <c r="AB41" s="25">
        <f t="shared" si="16"/>
        <v>2.1739130434782608E-2</v>
      </c>
      <c r="AC41" s="25">
        <f t="shared" si="17"/>
        <v>2.7027027027027029E-2</v>
      </c>
      <c r="AD41" s="25">
        <f t="shared" si="18"/>
        <v>7.6923076923076927E-2</v>
      </c>
      <c r="AE41" s="25">
        <f t="shared" si="19"/>
        <v>4.2553191489361701E-2</v>
      </c>
      <c r="AF41" s="25">
        <f t="shared" si="20"/>
        <v>2.9411764705882353E-2</v>
      </c>
      <c r="AK41" s="16"/>
    </row>
    <row r="42" spans="1:38" ht="16" thickBot="1" x14ac:dyDescent="0.25">
      <c r="A42" s="31" t="s">
        <v>36</v>
      </c>
      <c r="B42" s="25">
        <f t="shared" si="8"/>
        <v>6.9117124204626651E-2</v>
      </c>
      <c r="D42" s="20">
        <v>340368000</v>
      </c>
      <c r="E42" s="31" t="s">
        <v>36</v>
      </c>
      <c r="F42">
        <f t="shared" si="6"/>
        <v>0.5</v>
      </c>
      <c r="G42">
        <f t="shared" si="6"/>
        <v>0.5</v>
      </c>
      <c r="H42">
        <f t="shared" si="6"/>
        <v>0.5</v>
      </c>
      <c r="I42">
        <f t="shared" si="6"/>
        <v>0.5</v>
      </c>
      <c r="J42">
        <f t="shared" si="6"/>
        <v>0.2</v>
      </c>
      <c r="K42">
        <f t="shared" si="6"/>
        <v>2</v>
      </c>
      <c r="L42">
        <f t="shared" si="6"/>
        <v>2</v>
      </c>
      <c r="M42">
        <f t="shared" si="6"/>
        <v>2</v>
      </c>
      <c r="N42">
        <f t="shared" si="6"/>
        <v>2</v>
      </c>
      <c r="O42">
        <f t="shared" si="6"/>
        <v>2</v>
      </c>
      <c r="P42">
        <f t="shared" si="6"/>
        <v>2</v>
      </c>
      <c r="Q42">
        <f t="shared" si="6"/>
        <v>1</v>
      </c>
      <c r="T42" s="31" t="s">
        <v>36</v>
      </c>
      <c r="U42" s="25">
        <f t="shared" si="9"/>
        <v>3.2258064516129031E-2</v>
      </c>
      <c r="V42" s="25">
        <f t="shared" si="10"/>
        <v>4.5454545454545456E-2</v>
      </c>
      <c r="W42" s="25">
        <f t="shared" si="11"/>
        <v>3.5714285714285712E-2</v>
      </c>
      <c r="X42" s="25">
        <f t="shared" si="12"/>
        <v>0.04</v>
      </c>
      <c r="Y42" s="25">
        <f t="shared" si="13"/>
        <v>6.2499999999999986E-2</v>
      </c>
      <c r="Z42" s="25">
        <f t="shared" si="14"/>
        <v>9.7560975609756101E-2</v>
      </c>
      <c r="AA42" s="25">
        <f t="shared" si="15"/>
        <v>0.1</v>
      </c>
      <c r="AB42" s="25">
        <f t="shared" si="16"/>
        <v>8.6956521739130432E-2</v>
      </c>
      <c r="AC42" s="25">
        <f t="shared" si="17"/>
        <v>0.10810810810810811</v>
      </c>
      <c r="AD42" s="25">
        <f t="shared" si="18"/>
        <v>7.6923076923076927E-2</v>
      </c>
      <c r="AE42" s="25">
        <f t="shared" si="19"/>
        <v>8.5106382978723402E-2</v>
      </c>
      <c r="AF42" s="25">
        <f t="shared" si="20"/>
        <v>5.8823529411764705E-2</v>
      </c>
    </row>
    <row r="44" spans="1:38" x14ac:dyDescent="0.2">
      <c r="E44" s="32" t="s">
        <v>58</v>
      </c>
      <c r="F44" s="25">
        <f>SUM(F31:F42)</f>
        <v>15.5</v>
      </c>
      <c r="G44" s="25">
        <f t="shared" ref="G44:Q44" si="21">SUM(G31:G42)</f>
        <v>11</v>
      </c>
      <c r="H44" s="25">
        <f t="shared" si="21"/>
        <v>14</v>
      </c>
      <c r="I44" s="25">
        <f t="shared" si="21"/>
        <v>12.5</v>
      </c>
      <c r="J44" s="25">
        <f t="shared" si="21"/>
        <v>3.2000000000000011</v>
      </c>
      <c r="K44" s="25">
        <f t="shared" si="21"/>
        <v>20.5</v>
      </c>
      <c r="L44" s="25">
        <f t="shared" si="21"/>
        <v>20</v>
      </c>
      <c r="M44" s="25">
        <f t="shared" si="21"/>
        <v>23</v>
      </c>
      <c r="N44" s="25">
        <f t="shared" si="21"/>
        <v>18.5</v>
      </c>
      <c r="O44" s="25">
        <f t="shared" si="21"/>
        <v>26</v>
      </c>
      <c r="P44" s="25">
        <f t="shared" si="21"/>
        <v>23.5</v>
      </c>
      <c r="Q44" s="25">
        <f t="shared" si="21"/>
        <v>17</v>
      </c>
    </row>
    <row r="46" spans="1:38" x14ac:dyDescent="0.2">
      <c r="D46" s="36"/>
      <c r="E46" s="36"/>
    </row>
    <row r="48" spans="1:38" x14ac:dyDescent="0.2">
      <c r="A48" s="40" t="s">
        <v>69</v>
      </c>
    </row>
    <row r="51" spans="1:38" x14ac:dyDescent="0.2">
      <c r="A51" s="116" t="s">
        <v>61</v>
      </c>
      <c r="B51" s="116"/>
      <c r="E51" s="116" t="s">
        <v>59</v>
      </c>
      <c r="F51" s="116"/>
      <c r="G51" s="116"/>
      <c r="H51" s="116"/>
      <c r="I51" s="116"/>
      <c r="J51" s="116"/>
      <c r="K51" s="116"/>
      <c r="L51" s="116"/>
      <c r="M51" s="116"/>
      <c r="N51" s="116"/>
      <c r="O51" s="116"/>
      <c r="P51" s="116"/>
      <c r="Q51" s="116"/>
      <c r="T51" s="116" t="s">
        <v>60</v>
      </c>
      <c r="U51" s="116"/>
      <c r="V51" s="116"/>
      <c r="W51" s="116"/>
      <c r="X51" s="116"/>
      <c r="Y51" s="116"/>
      <c r="Z51" s="116"/>
      <c r="AA51" s="116"/>
      <c r="AB51" s="116"/>
      <c r="AC51" s="116"/>
      <c r="AD51" s="116"/>
      <c r="AE51" s="116"/>
      <c r="AF51" s="116"/>
      <c r="AJ51" s="117" t="s">
        <v>91</v>
      </c>
      <c r="AK51" s="117"/>
      <c r="AL51" s="117"/>
    </row>
    <row r="52" spans="1:38" ht="16" thickBot="1" x14ac:dyDescent="0.25">
      <c r="F52" s="13">
        <v>6040000000</v>
      </c>
      <c r="G52" s="16">
        <v>8293000000</v>
      </c>
      <c r="H52" s="16">
        <v>9287000000</v>
      </c>
      <c r="I52" s="16">
        <v>3147000000</v>
      </c>
      <c r="J52" s="16">
        <v>37719000000</v>
      </c>
      <c r="K52" s="16">
        <v>113000000</v>
      </c>
      <c r="L52" s="16">
        <v>5379000000</v>
      </c>
      <c r="M52" s="16">
        <v>10000000</v>
      </c>
      <c r="N52" s="16">
        <v>2431000000</v>
      </c>
      <c r="O52" s="16">
        <v>95000000</v>
      </c>
      <c r="P52" s="16">
        <v>395000000</v>
      </c>
      <c r="Q52" s="20">
        <v>1431000000</v>
      </c>
    </row>
    <row r="53" spans="1:38" ht="27" thickBot="1" x14ac:dyDescent="0.25">
      <c r="A53" s="8" t="s">
        <v>3</v>
      </c>
      <c r="B53" s="34" t="s">
        <v>62</v>
      </c>
      <c r="D53" s="9" t="s">
        <v>71</v>
      </c>
      <c r="E53" s="8" t="s">
        <v>3</v>
      </c>
      <c r="F53" s="26" t="s">
        <v>31</v>
      </c>
      <c r="G53" s="27" t="s">
        <v>46</v>
      </c>
      <c r="H53" s="28" t="s">
        <v>47</v>
      </c>
      <c r="I53" s="27" t="s">
        <v>41</v>
      </c>
      <c r="J53" s="28" t="s">
        <v>38</v>
      </c>
      <c r="K53" s="27" t="s">
        <v>32</v>
      </c>
      <c r="L53" s="28" t="s">
        <v>37</v>
      </c>
      <c r="M53" s="27" t="s">
        <v>33</v>
      </c>
      <c r="N53" s="28" t="s">
        <v>34</v>
      </c>
      <c r="O53" s="27" t="s">
        <v>35</v>
      </c>
      <c r="P53" s="28" t="s">
        <v>45</v>
      </c>
      <c r="Q53" s="29" t="s">
        <v>36</v>
      </c>
      <c r="T53" s="8" t="s">
        <v>3</v>
      </c>
      <c r="U53" s="26" t="s">
        <v>31</v>
      </c>
      <c r="V53" s="27" t="s">
        <v>46</v>
      </c>
      <c r="W53" s="28" t="s">
        <v>47</v>
      </c>
      <c r="X53" s="27" t="s">
        <v>41</v>
      </c>
      <c r="Y53" s="28" t="s">
        <v>38</v>
      </c>
      <c r="Z53" s="27" t="s">
        <v>32</v>
      </c>
      <c r="AA53" s="28" t="s">
        <v>37</v>
      </c>
      <c r="AB53" s="27" t="s">
        <v>33</v>
      </c>
      <c r="AC53" s="28" t="s">
        <v>34</v>
      </c>
      <c r="AD53" s="27" t="s">
        <v>35</v>
      </c>
      <c r="AE53" s="28" t="s">
        <v>45</v>
      </c>
      <c r="AF53" s="29" t="s">
        <v>36</v>
      </c>
      <c r="AK53" s="46" t="s">
        <v>70</v>
      </c>
      <c r="AL53" s="45" t="s">
        <v>67</v>
      </c>
    </row>
    <row r="54" spans="1:38" x14ac:dyDescent="0.2">
      <c r="A54" s="30" t="s">
        <v>31</v>
      </c>
      <c r="B54" s="25">
        <f>AVERAGE($U54:$AF54)</f>
        <v>8.4902985453144689E-2</v>
      </c>
      <c r="D54" s="13">
        <v>6040000000</v>
      </c>
      <c r="E54" s="30" t="s">
        <v>31</v>
      </c>
      <c r="F54">
        <f t="shared" ref="F54:Q65" si="22">VLOOKUP($D54-F$52,Vlookup_Revenue,2,TRUE)</f>
        <v>1</v>
      </c>
      <c r="G54">
        <f t="shared" si="22"/>
        <v>0.5</v>
      </c>
      <c r="H54">
        <f t="shared" si="22"/>
        <v>0.5</v>
      </c>
      <c r="I54">
        <f t="shared" si="22"/>
        <v>2</v>
      </c>
      <c r="J54">
        <f t="shared" si="22"/>
        <v>0.2</v>
      </c>
      <c r="K54">
        <f t="shared" si="22"/>
        <v>2</v>
      </c>
      <c r="L54">
        <f t="shared" si="22"/>
        <v>2</v>
      </c>
      <c r="M54">
        <f t="shared" si="22"/>
        <v>2</v>
      </c>
      <c r="N54">
        <f t="shared" si="22"/>
        <v>2</v>
      </c>
      <c r="O54">
        <f t="shared" si="22"/>
        <v>2</v>
      </c>
      <c r="P54">
        <f t="shared" si="22"/>
        <v>2</v>
      </c>
      <c r="Q54">
        <f t="shared" si="22"/>
        <v>2</v>
      </c>
      <c r="T54" s="30" t="s">
        <v>31</v>
      </c>
      <c r="U54">
        <f>F54/F$67</f>
        <v>7.1428571428571425E-2</v>
      </c>
      <c r="V54">
        <f t="shared" ref="V54:AF54" si="23">G54/G$67</f>
        <v>4.3478260869565216E-2</v>
      </c>
      <c r="W54">
        <f t="shared" si="23"/>
        <v>0.05</v>
      </c>
      <c r="X54">
        <f t="shared" si="23"/>
        <v>0.11764705882352941</v>
      </c>
      <c r="Y54">
        <f t="shared" si="23"/>
        <v>6.0606060606060587E-2</v>
      </c>
      <c r="Z54">
        <f t="shared" si="23"/>
        <v>8.6956521739130432E-2</v>
      </c>
      <c r="AA54">
        <f t="shared" si="23"/>
        <v>0.12903225806451613</v>
      </c>
      <c r="AB54">
        <f t="shared" si="23"/>
        <v>7.6923076923076927E-2</v>
      </c>
      <c r="AC54">
        <f t="shared" si="23"/>
        <v>0.10810810810810811</v>
      </c>
      <c r="AD54">
        <f t="shared" si="23"/>
        <v>8.1632653061224483E-2</v>
      </c>
      <c r="AE54">
        <f t="shared" si="23"/>
        <v>9.3023255813953487E-2</v>
      </c>
      <c r="AF54">
        <f t="shared" si="23"/>
        <v>0.1</v>
      </c>
      <c r="AK54" s="38">
        <v>-40000000000</v>
      </c>
      <c r="AL54" s="41">
        <f>1/5</f>
        <v>0.2</v>
      </c>
    </row>
    <row r="55" spans="1:38" x14ac:dyDescent="0.2">
      <c r="A55" s="31" t="s">
        <v>46</v>
      </c>
      <c r="B55" s="25">
        <f t="shared" ref="B55:B65" si="24">AVERAGE($U55:$AF55)</f>
        <v>9.5741181073949008E-2</v>
      </c>
      <c r="D55" s="16">
        <v>8293000000</v>
      </c>
      <c r="E55" s="31" t="s">
        <v>46</v>
      </c>
      <c r="F55">
        <f t="shared" si="22"/>
        <v>2</v>
      </c>
      <c r="G55">
        <f t="shared" si="22"/>
        <v>1</v>
      </c>
      <c r="H55">
        <f t="shared" si="22"/>
        <v>0.5</v>
      </c>
      <c r="I55">
        <f t="shared" si="22"/>
        <v>2</v>
      </c>
      <c r="J55">
        <f t="shared" si="22"/>
        <v>0.25</v>
      </c>
      <c r="K55">
        <f t="shared" si="22"/>
        <v>2</v>
      </c>
      <c r="L55">
        <f t="shared" si="22"/>
        <v>2</v>
      </c>
      <c r="M55">
        <f t="shared" si="22"/>
        <v>2</v>
      </c>
      <c r="N55">
        <f t="shared" si="22"/>
        <v>2</v>
      </c>
      <c r="O55">
        <f t="shared" si="22"/>
        <v>2</v>
      </c>
      <c r="P55">
        <f t="shared" si="22"/>
        <v>2</v>
      </c>
      <c r="Q55">
        <f t="shared" si="22"/>
        <v>2</v>
      </c>
      <c r="T55" s="31" t="s">
        <v>46</v>
      </c>
      <c r="U55">
        <f t="shared" ref="U55:U65" si="25">F55/F$67</f>
        <v>0.14285714285714285</v>
      </c>
      <c r="V55">
        <f t="shared" ref="V55:V65" si="26">G55/G$67</f>
        <v>8.6956521739130432E-2</v>
      </c>
      <c r="W55">
        <f t="shared" ref="W55:W65" si="27">H55/H$67</f>
        <v>0.05</v>
      </c>
      <c r="X55">
        <f t="shared" ref="X55:X65" si="28">I55/I$67</f>
        <v>0.11764705882352941</v>
      </c>
      <c r="Y55">
        <f t="shared" ref="Y55:Y65" si="29">J55/J$67</f>
        <v>7.5757575757575732E-2</v>
      </c>
      <c r="Z55">
        <f t="shared" ref="Z55:Z65" si="30">K55/K$67</f>
        <v>8.6956521739130432E-2</v>
      </c>
      <c r="AA55">
        <f t="shared" ref="AA55:AA65" si="31">L55/L$67</f>
        <v>0.12903225806451613</v>
      </c>
      <c r="AB55">
        <f t="shared" ref="AB55:AB65" si="32">M55/M$67</f>
        <v>7.6923076923076927E-2</v>
      </c>
      <c r="AC55">
        <f t="shared" ref="AC55:AC65" si="33">N55/N$67</f>
        <v>0.10810810810810811</v>
      </c>
      <c r="AD55">
        <f t="shared" ref="AD55:AD65" si="34">O55/O$67</f>
        <v>8.1632653061224483E-2</v>
      </c>
      <c r="AE55">
        <f t="shared" ref="AE55:AE65" si="35">P55/P$67</f>
        <v>9.3023255813953487E-2</v>
      </c>
      <c r="AF55">
        <f t="shared" ref="AF55:AF65" si="36">Q55/Q$67</f>
        <v>0.1</v>
      </c>
      <c r="AK55" s="38">
        <v>-30000000000</v>
      </c>
      <c r="AL55" s="41">
        <f>1/4</f>
        <v>0.25</v>
      </c>
    </row>
    <row r="56" spans="1:38" x14ac:dyDescent="0.2">
      <c r="A56" s="30" t="s">
        <v>47</v>
      </c>
      <c r="B56" s="25">
        <f t="shared" si="24"/>
        <v>0.1071542245522099</v>
      </c>
      <c r="D56" s="16">
        <v>9287000000</v>
      </c>
      <c r="E56" s="30" t="s">
        <v>47</v>
      </c>
      <c r="F56">
        <f t="shared" si="22"/>
        <v>2</v>
      </c>
      <c r="G56">
        <f t="shared" si="22"/>
        <v>2</v>
      </c>
      <c r="H56">
        <f t="shared" si="22"/>
        <v>1</v>
      </c>
      <c r="I56">
        <f t="shared" si="22"/>
        <v>2</v>
      </c>
      <c r="J56">
        <f t="shared" si="22"/>
        <v>0.25</v>
      </c>
      <c r="K56">
        <f t="shared" si="22"/>
        <v>2</v>
      </c>
      <c r="L56">
        <f t="shared" si="22"/>
        <v>2</v>
      </c>
      <c r="M56">
        <f t="shared" si="22"/>
        <v>2</v>
      </c>
      <c r="N56">
        <f t="shared" si="22"/>
        <v>2</v>
      </c>
      <c r="O56">
        <f t="shared" si="22"/>
        <v>2</v>
      </c>
      <c r="P56">
        <f t="shared" si="22"/>
        <v>2</v>
      </c>
      <c r="Q56">
        <f t="shared" si="22"/>
        <v>2</v>
      </c>
      <c r="T56" s="30" t="s">
        <v>47</v>
      </c>
      <c r="U56">
        <f t="shared" si="25"/>
        <v>0.14285714285714285</v>
      </c>
      <c r="V56">
        <f t="shared" si="26"/>
        <v>0.17391304347826086</v>
      </c>
      <c r="W56">
        <f t="shared" si="27"/>
        <v>0.1</v>
      </c>
      <c r="X56">
        <f t="shared" si="28"/>
        <v>0.11764705882352941</v>
      </c>
      <c r="Y56">
        <f t="shared" si="29"/>
        <v>7.5757575757575732E-2</v>
      </c>
      <c r="Z56">
        <f t="shared" si="30"/>
        <v>8.6956521739130432E-2</v>
      </c>
      <c r="AA56">
        <f t="shared" si="31"/>
        <v>0.12903225806451613</v>
      </c>
      <c r="AB56">
        <f t="shared" si="32"/>
        <v>7.6923076923076927E-2</v>
      </c>
      <c r="AC56">
        <f t="shared" si="33"/>
        <v>0.10810810810810811</v>
      </c>
      <c r="AD56">
        <f t="shared" si="34"/>
        <v>8.1632653061224483E-2</v>
      </c>
      <c r="AE56">
        <f t="shared" si="35"/>
        <v>9.3023255813953487E-2</v>
      </c>
      <c r="AF56">
        <f t="shared" si="36"/>
        <v>0.1</v>
      </c>
      <c r="AK56" s="38">
        <v>-20000000000</v>
      </c>
      <c r="AL56" s="41">
        <f>1/3</f>
        <v>0.33333333333333331</v>
      </c>
    </row>
    <row r="57" spans="1:38" x14ac:dyDescent="0.2">
      <c r="A57" s="31" t="s">
        <v>41</v>
      </c>
      <c r="B57" s="25">
        <f t="shared" si="24"/>
        <v>6.8960318063608222E-2</v>
      </c>
      <c r="D57" s="16">
        <v>3147000000</v>
      </c>
      <c r="E57" s="31" t="s">
        <v>41</v>
      </c>
      <c r="F57">
        <f t="shared" si="22"/>
        <v>0.5</v>
      </c>
      <c r="G57">
        <f t="shared" si="22"/>
        <v>0.5</v>
      </c>
      <c r="H57">
        <f t="shared" si="22"/>
        <v>0.5</v>
      </c>
      <c r="I57">
        <f t="shared" si="22"/>
        <v>1</v>
      </c>
      <c r="J57">
        <f t="shared" si="22"/>
        <v>0.2</v>
      </c>
      <c r="K57">
        <f t="shared" si="22"/>
        <v>2</v>
      </c>
      <c r="L57">
        <f t="shared" si="22"/>
        <v>0.5</v>
      </c>
      <c r="M57">
        <f t="shared" si="22"/>
        <v>2</v>
      </c>
      <c r="N57">
        <f t="shared" si="22"/>
        <v>2</v>
      </c>
      <c r="O57">
        <f t="shared" si="22"/>
        <v>2</v>
      </c>
      <c r="P57">
        <f t="shared" si="22"/>
        <v>2</v>
      </c>
      <c r="Q57">
        <f t="shared" si="22"/>
        <v>2</v>
      </c>
      <c r="T57" s="31" t="s">
        <v>41</v>
      </c>
      <c r="U57">
        <f t="shared" si="25"/>
        <v>3.5714285714285712E-2</v>
      </c>
      <c r="V57">
        <f t="shared" si="26"/>
        <v>4.3478260869565216E-2</v>
      </c>
      <c r="W57">
        <f t="shared" si="27"/>
        <v>0.05</v>
      </c>
      <c r="X57">
        <f t="shared" si="28"/>
        <v>5.8823529411764705E-2</v>
      </c>
      <c r="Y57">
        <f t="shared" si="29"/>
        <v>6.0606060606060587E-2</v>
      </c>
      <c r="Z57">
        <f t="shared" si="30"/>
        <v>8.6956521739130432E-2</v>
      </c>
      <c r="AA57">
        <f t="shared" si="31"/>
        <v>3.2258064516129031E-2</v>
      </c>
      <c r="AB57">
        <f t="shared" si="32"/>
        <v>7.6923076923076927E-2</v>
      </c>
      <c r="AC57">
        <f t="shared" si="33"/>
        <v>0.10810810810810811</v>
      </c>
      <c r="AD57">
        <f t="shared" si="34"/>
        <v>8.1632653061224483E-2</v>
      </c>
      <c r="AE57">
        <f t="shared" si="35"/>
        <v>9.3023255813953487E-2</v>
      </c>
      <c r="AF57">
        <f t="shared" si="36"/>
        <v>0.1</v>
      </c>
      <c r="AK57" s="38">
        <v>-10000000000</v>
      </c>
      <c r="AL57" s="41">
        <f>1/2</f>
        <v>0.5</v>
      </c>
    </row>
    <row r="58" spans="1:38" x14ac:dyDescent="0.2">
      <c r="A58" s="30" t="s">
        <v>38</v>
      </c>
      <c r="B58" s="25">
        <f t="shared" si="24"/>
        <v>0.28260888153862751</v>
      </c>
      <c r="D58" s="16">
        <v>37719000000</v>
      </c>
      <c r="E58" s="30" t="s">
        <v>38</v>
      </c>
      <c r="F58">
        <f t="shared" si="22"/>
        <v>5</v>
      </c>
      <c r="G58">
        <f t="shared" si="22"/>
        <v>4</v>
      </c>
      <c r="H58">
        <f t="shared" si="22"/>
        <v>4</v>
      </c>
      <c r="I58">
        <f t="shared" si="22"/>
        <v>5</v>
      </c>
      <c r="J58">
        <f t="shared" si="22"/>
        <v>1</v>
      </c>
      <c r="K58">
        <f t="shared" si="22"/>
        <v>5</v>
      </c>
      <c r="L58">
        <f t="shared" si="22"/>
        <v>5</v>
      </c>
      <c r="M58">
        <f t="shared" si="22"/>
        <v>5</v>
      </c>
      <c r="N58">
        <f t="shared" si="22"/>
        <v>5</v>
      </c>
      <c r="O58">
        <f t="shared" si="22"/>
        <v>5</v>
      </c>
      <c r="P58">
        <f t="shared" si="22"/>
        <v>5</v>
      </c>
      <c r="Q58">
        <f t="shared" si="22"/>
        <v>5</v>
      </c>
      <c r="T58" s="30" t="s">
        <v>38</v>
      </c>
      <c r="U58">
        <f t="shared" si="25"/>
        <v>0.35714285714285715</v>
      </c>
      <c r="V58">
        <f t="shared" si="26"/>
        <v>0.34782608695652173</v>
      </c>
      <c r="W58">
        <f t="shared" si="27"/>
        <v>0.4</v>
      </c>
      <c r="X58">
        <f t="shared" si="28"/>
        <v>0.29411764705882354</v>
      </c>
      <c r="Y58">
        <f t="shared" si="29"/>
        <v>0.30303030303030293</v>
      </c>
      <c r="Z58">
        <f t="shared" si="30"/>
        <v>0.21739130434782608</v>
      </c>
      <c r="AA58">
        <f t="shared" si="31"/>
        <v>0.32258064516129031</v>
      </c>
      <c r="AB58">
        <f t="shared" si="32"/>
        <v>0.19230769230769232</v>
      </c>
      <c r="AC58">
        <f t="shared" si="33"/>
        <v>0.27027027027027029</v>
      </c>
      <c r="AD58">
        <f t="shared" si="34"/>
        <v>0.20408163265306123</v>
      </c>
      <c r="AE58">
        <f t="shared" si="35"/>
        <v>0.23255813953488372</v>
      </c>
      <c r="AF58">
        <f t="shared" si="36"/>
        <v>0.25</v>
      </c>
      <c r="AK58" s="38">
        <v>0</v>
      </c>
      <c r="AL58" s="41">
        <v>1</v>
      </c>
    </row>
    <row r="59" spans="1:38" x14ac:dyDescent="0.2">
      <c r="A59" s="31" t="s">
        <v>32</v>
      </c>
      <c r="B59" s="25">
        <f t="shared" si="24"/>
        <v>4.406543902052542E-2</v>
      </c>
      <c r="D59" s="16">
        <v>113000000</v>
      </c>
      <c r="E59" s="31" t="s">
        <v>32</v>
      </c>
      <c r="F59">
        <f t="shared" si="22"/>
        <v>0.5</v>
      </c>
      <c r="G59">
        <f t="shared" si="22"/>
        <v>0.5</v>
      </c>
      <c r="H59">
        <f t="shared" si="22"/>
        <v>0.5</v>
      </c>
      <c r="I59">
        <f t="shared" si="22"/>
        <v>0.5</v>
      </c>
      <c r="J59">
        <f t="shared" si="22"/>
        <v>0.2</v>
      </c>
      <c r="K59">
        <f t="shared" si="22"/>
        <v>1</v>
      </c>
      <c r="L59">
        <f t="shared" si="22"/>
        <v>0.5</v>
      </c>
      <c r="M59">
        <f t="shared" si="22"/>
        <v>2</v>
      </c>
      <c r="N59">
        <f t="shared" si="22"/>
        <v>0.5</v>
      </c>
      <c r="O59">
        <f t="shared" si="22"/>
        <v>2</v>
      </c>
      <c r="P59">
        <f t="shared" si="22"/>
        <v>0.5</v>
      </c>
      <c r="Q59">
        <f t="shared" si="22"/>
        <v>0.5</v>
      </c>
      <c r="T59" s="31" t="s">
        <v>32</v>
      </c>
      <c r="U59">
        <f t="shared" si="25"/>
        <v>3.5714285714285712E-2</v>
      </c>
      <c r="V59">
        <f t="shared" si="26"/>
        <v>4.3478260869565216E-2</v>
      </c>
      <c r="W59">
        <f t="shared" si="27"/>
        <v>0.05</v>
      </c>
      <c r="X59">
        <f t="shared" si="28"/>
        <v>2.9411764705882353E-2</v>
      </c>
      <c r="Y59">
        <f t="shared" si="29"/>
        <v>6.0606060606060587E-2</v>
      </c>
      <c r="Z59">
        <f t="shared" si="30"/>
        <v>4.3478260869565216E-2</v>
      </c>
      <c r="AA59">
        <f t="shared" si="31"/>
        <v>3.2258064516129031E-2</v>
      </c>
      <c r="AB59">
        <f t="shared" si="32"/>
        <v>7.6923076923076927E-2</v>
      </c>
      <c r="AC59">
        <f t="shared" si="33"/>
        <v>2.7027027027027029E-2</v>
      </c>
      <c r="AD59">
        <f t="shared" si="34"/>
        <v>8.1632653061224483E-2</v>
      </c>
      <c r="AE59">
        <f t="shared" si="35"/>
        <v>2.3255813953488372E-2</v>
      </c>
      <c r="AF59">
        <f t="shared" si="36"/>
        <v>2.5000000000000001E-2</v>
      </c>
      <c r="AK59" s="38">
        <v>1000000</v>
      </c>
      <c r="AL59" s="41">
        <v>2</v>
      </c>
    </row>
    <row r="60" spans="1:38" x14ac:dyDescent="0.2">
      <c r="A60" s="30" t="s">
        <v>37</v>
      </c>
      <c r="B60" s="25">
        <f t="shared" si="24"/>
        <v>7.6550450890932695E-2</v>
      </c>
      <c r="D60" s="16">
        <v>5379000000</v>
      </c>
      <c r="E60" s="30" t="s">
        <v>37</v>
      </c>
      <c r="F60">
        <f t="shared" si="22"/>
        <v>0.5</v>
      </c>
      <c r="G60">
        <f t="shared" si="22"/>
        <v>0.5</v>
      </c>
      <c r="H60">
        <f t="shared" si="22"/>
        <v>0.5</v>
      </c>
      <c r="I60">
        <f t="shared" si="22"/>
        <v>2</v>
      </c>
      <c r="J60">
        <f t="shared" si="22"/>
        <v>0.2</v>
      </c>
      <c r="K60">
        <f t="shared" si="22"/>
        <v>2</v>
      </c>
      <c r="L60">
        <f t="shared" si="22"/>
        <v>1</v>
      </c>
      <c r="M60">
        <f t="shared" si="22"/>
        <v>2</v>
      </c>
      <c r="N60">
        <f t="shared" si="22"/>
        <v>2</v>
      </c>
      <c r="O60">
        <f t="shared" si="22"/>
        <v>2</v>
      </c>
      <c r="P60">
        <f t="shared" si="22"/>
        <v>2</v>
      </c>
      <c r="Q60">
        <f t="shared" si="22"/>
        <v>2</v>
      </c>
      <c r="T60" s="30" t="s">
        <v>37</v>
      </c>
      <c r="U60">
        <f t="shared" si="25"/>
        <v>3.5714285714285712E-2</v>
      </c>
      <c r="V60">
        <f t="shared" si="26"/>
        <v>4.3478260869565216E-2</v>
      </c>
      <c r="W60">
        <f t="shared" si="27"/>
        <v>0.05</v>
      </c>
      <c r="X60">
        <f t="shared" si="28"/>
        <v>0.11764705882352941</v>
      </c>
      <c r="Y60">
        <f t="shared" si="29"/>
        <v>6.0606060606060587E-2</v>
      </c>
      <c r="Z60">
        <f t="shared" si="30"/>
        <v>8.6956521739130432E-2</v>
      </c>
      <c r="AA60">
        <f t="shared" si="31"/>
        <v>6.4516129032258063E-2</v>
      </c>
      <c r="AB60">
        <f t="shared" si="32"/>
        <v>7.6923076923076927E-2</v>
      </c>
      <c r="AC60">
        <f t="shared" si="33"/>
        <v>0.10810810810810811</v>
      </c>
      <c r="AD60">
        <f t="shared" si="34"/>
        <v>8.1632653061224483E-2</v>
      </c>
      <c r="AE60">
        <f t="shared" si="35"/>
        <v>9.3023255813953487E-2</v>
      </c>
      <c r="AF60">
        <f t="shared" si="36"/>
        <v>0.1</v>
      </c>
      <c r="AK60" s="38">
        <v>10001000000</v>
      </c>
      <c r="AL60" s="41">
        <v>3</v>
      </c>
    </row>
    <row r="61" spans="1:38" x14ac:dyDescent="0.2">
      <c r="A61" s="31" t="s">
        <v>33</v>
      </c>
      <c r="B61" s="25">
        <f t="shared" si="24"/>
        <v>3.3946675796172131E-2</v>
      </c>
      <c r="D61" s="16">
        <v>10000000</v>
      </c>
      <c r="E61" s="31" t="s">
        <v>33</v>
      </c>
      <c r="F61">
        <f t="shared" si="22"/>
        <v>0.5</v>
      </c>
      <c r="G61">
        <f t="shared" si="22"/>
        <v>0.5</v>
      </c>
      <c r="H61">
        <f t="shared" si="22"/>
        <v>0.5</v>
      </c>
      <c r="I61">
        <f t="shared" si="22"/>
        <v>0.5</v>
      </c>
      <c r="J61">
        <f t="shared" si="22"/>
        <v>0.2</v>
      </c>
      <c r="K61">
        <f t="shared" si="22"/>
        <v>0.5</v>
      </c>
      <c r="L61">
        <f t="shared" si="22"/>
        <v>0.5</v>
      </c>
      <c r="M61">
        <f t="shared" si="22"/>
        <v>1</v>
      </c>
      <c r="N61">
        <f t="shared" si="22"/>
        <v>0.5</v>
      </c>
      <c r="O61">
        <f t="shared" si="22"/>
        <v>0.5</v>
      </c>
      <c r="P61">
        <f t="shared" si="22"/>
        <v>0.5</v>
      </c>
      <c r="Q61">
        <f t="shared" si="22"/>
        <v>0.5</v>
      </c>
      <c r="T61" s="31" t="s">
        <v>33</v>
      </c>
      <c r="U61">
        <f t="shared" si="25"/>
        <v>3.5714285714285712E-2</v>
      </c>
      <c r="V61">
        <f t="shared" si="26"/>
        <v>4.3478260869565216E-2</v>
      </c>
      <c r="W61">
        <f t="shared" si="27"/>
        <v>0.05</v>
      </c>
      <c r="X61">
        <f t="shared" si="28"/>
        <v>2.9411764705882353E-2</v>
      </c>
      <c r="Y61">
        <f t="shared" si="29"/>
        <v>6.0606060606060587E-2</v>
      </c>
      <c r="Z61">
        <f t="shared" si="30"/>
        <v>2.1739130434782608E-2</v>
      </c>
      <c r="AA61">
        <f t="shared" si="31"/>
        <v>3.2258064516129031E-2</v>
      </c>
      <c r="AB61">
        <f t="shared" si="32"/>
        <v>3.8461538461538464E-2</v>
      </c>
      <c r="AC61">
        <f t="shared" si="33"/>
        <v>2.7027027027027029E-2</v>
      </c>
      <c r="AD61">
        <f t="shared" si="34"/>
        <v>2.0408163265306121E-2</v>
      </c>
      <c r="AE61">
        <f t="shared" si="35"/>
        <v>2.3255813953488372E-2</v>
      </c>
      <c r="AF61">
        <f t="shared" si="36"/>
        <v>2.5000000000000001E-2</v>
      </c>
      <c r="AK61" s="38">
        <v>20001000000</v>
      </c>
      <c r="AL61" s="41">
        <v>4</v>
      </c>
    </row>
    <row r="62" spans="1:38" ht="16" thickBot="1" x14ac:dyDescent="0.25">
      <c r="A62" s="30" t="s">
        <v>34</v>
      </c>
      <c r="B62" s="25">
        <f t="shared" si="24"/>
        <v>6.2004833166946854E-2</v>
      </c>
      <c r="D62" s="16">
        <v>2431000000</v>
      </c>
      <c r="E62" s="30" t="s">
        <v>34</v>
      </c>
      <c r="F62">
        <f t="shared" si="22"/>
        <v>0.5</v>
      </c>
      <c r="G62">
        <f t="shared" si="22"/>
        <v>0.5</v>
      </c>
      <c r="H62">
        <f t="shared" si="22"/>
        <v>0.5</v>
      </c>
      <c r="I62">
        <f t="shared" si="22"/>
        <v>0.5</v>
      </c>
      <c r="J62">
        <f t="shared" si="22"/>
        <v>0.2</v>
      </c>
      <c r="K62">
        <f t="shared" si="22"/>
        <v>2</v>
      </c>
      <c r="L62">
        <f t="shared" si="22"/>
        <v>0.5</v>
      </c>
      <c r="M62">
        <f t="shared" si="22"/>
        <v>2</v>
      </c>
      <c r="N62">
        <f t="shared" si="22"/>
        <v>1</v>
      </c>
      <c r="O62">
        <f t="shared" si="22"/>
        <v>2</v>
      </c>
      <c r="P62">
        <f t="shared" si="22"/>
        <v>2</v>
      </c>
      <c r="Q62">
        <f t="shared" si="22"/>
        <v>2</v>
      </c>
      <c r="T62" s="30" t="s">
        <v>34</v>
      </c>
      <c r="U62">
        <f t="shared" si="25"/>
        <v>3.5714285714285712E-2</v>
      </c>
      <c r="V62">
        <f t="shared" si="26"/>
        <v>4.3478260869565216E-2</v>
      </c>
      <c r="W62">
        <f t="shared" si="27"/>
        <v>0.05</v>
      </c>
      <c r="X62">
        <f t="shared" si="28"/>
        <v>2.9411764705882353E-2</v>
      </c>
      <c r="Y62">
        <f t="shared" si="29"/>
        <v>6.0606060606060587E-2</v>
      </c>
      <c r="Z62">
        <f t="shared" si="30"/>
        <v>8.6956521739130432E-2</v>
      </c>
      <c r="AA62">
        <f t="shared" si="31"/>
        <v>3.2258064516129031E-2</v>
      </c>
      <c r="AB62">
        <f t="shared" si="32"/>
        <v>7.6923076923076927E-2</v>
      </c>
      <c r="AC62">
        <f t="shared" si="33"/>
        <v>5.4054054054054057E-2</v>
      </c>
      <c r="AD62">
        <f t="shared" si="34"/>
        <v>8.1632653061224483E-2</v>
      </c>
      <c r="AE62">
        <f t="shared" si="35"/>
        <v>9.3023255813953487E-2</v>
      </c>
      <c r="AF62">
        <f t="shared" si="36"/>
        <v>0.1</v>
      </c>
      <c r="AK62" s="39">
        <v>30001000000</v>
      </c>
      <c r="AL62" s="42">
        <v>5</v>
      </c>
    </row>
    <row r="63" spans="1:38" x14ac:dyDescent="0.2">
      <c r="A63" s="31" t="s">
        <v>35</v>
      </c>
      <c r="B63" s="25">
        <f t="shared" si="24"/>
        <v>3.8852484273409177E-2</v>
      </c>
      <c r="D63" s="16">
        <v>95000000</v>
      </c>
      <c r="E63" s="31" t="s">
        <v>35</v>
      </c>
      <c r="F63">
        <f t="shared" si="22"/>
        <v>0.5</v>
      </c>
      <c r="G63">
        <f t="shared" si="22"/>
        <v>0.5</v>
      </c>
      <c r="H63">
        <f t="shared" si="22"/>
        <v>0.5</v>
      </c>
      <c r="I63">
        <f t="shared" si="22"/>
        <v>0.5</v>
      </c>
      <c r="J63">
        <f t="shared" si="22"/>
        <v>0.2</v>
      </c>
      <c r="K63">
        <f t="shared" si="22"/>
        <v>0.5</v>
      </c>
      <c r="L63">
        <f t="shared" si="22"/>
        <v>0.5</v>
      </c>
      <c r="M63">
        <f t="shared" si="22"/>
        <v>2</v>
      </c>
      <c r="N63">
        <f t="shared" si="22"/>
        <v>0.5</v>
      </c>
      <c r="O63">
        <f t="shared" si="22"/>
        <v>1</v>
      </c>
      <c r="P63">
        <f t="shared" si="22"/>
        <v>0.5</v>
      </c>
      <c r="Q63">
        <f t="shared" si="22"/>
        <v>0.5</v>
      </c>
      <c r="T63" s="31" t="s">
        <v>35</v>
      </c>
      <c r="U63">
        <f t="shared" si="25"/>
        <v>3.5714285714285712E-2</v>
      </c>
      <c r="V63">
        <f t="shared" si="26"/>
        <v>4.3478260869565216E-2</v>
      </c>
      <c r="W63">
        <f t="shared" si="27"/>
        <v>0.05</v>
      </c>
      <c r="X63">
        <f t="shared" si="28"/>
        <v>2.9411764705882353E-2</v>
      </c>
      <c r="Y63">
        <f t="shared" si="29"/>
        <v>6.0606060606060587E-2</v>
      </c>
      <c r="Z63">
        <f t="shared" si="30"/>
        <v>2.1739130434782608E-2</v>
      </c>
      <c r="AA63">
        <f t="shared" si="31"/>
        <v>3.2258064516129031E-2</v>
      </c>
      <c r="AB63">
        <f t="shared" si="32"/>
        <v>7.6923076923076927E-2</v>
      </c>
      <c r="AC63">
        <f t="shared" si="33"/>
        <v>2.7027027027027029E-2</v>
      </c>
      <c r="AD63">
        <f t="shared" si="34"/>
        <v>4.0816326530612242E-2</v>
      </c>
      <c r="AE63">
        <f t="shared" si="35"/>
        <v>2.3255813953488372E-2</v>
      </c>
      <c r="AF63">
        <f t="shared" si="36"/>
        <v>2.5000000000000001E-2</v>
      </c>
    </row>
    <row r="64" spans="1:38" x14ac:dyDescent="0.2">
      <c r="A64" s="30" t="s">
        <v>45</v>
      </c>
      <c r="B64" s="25">
        <f t="shared" si="24"/>
        <v>4.9626611922446544E-2</v>
      </c>
      <c r="D64" s="16">
        <v>395000000</v>
      </c>
      <c r="E64" s="30" t="s">
        <v>45</v>
      </c>
      <c r="F64">
        <f t="shared" si="22"/>
        <v>0.5</v>
      </c>
      <c r="G64">
        <f t="shared" si="22"/>
        <v>0.5</v>
      </c>
      <c r="H64">
        <f t="shared" si="22"/>
        <v>0.5</v>
      </c>
      <c r="I64">
        <f t="shared" si="22"/>
        <v>0.5</v>
      </c>
      <c r="J64">
        <f t="shared" si="22"/>
        <v>0.2</v>
      </c>
      <c r="K64">
        <f t="shared" si="22"/>
        <v>2</v>
      </c>
      <c r="L64">
        <f t="shared" si="22"/>
        <v>0.5</v>
      </c>
      <c r="M64">
        <f t="shared" si="22"/>
        <v>2</v>
      </c>
      <c r="N64">
        <f t="shared" si="22"/>
        <v>0.5</v>
      </c>
      <c r="O64">
        <f t="shared" si="22"/>
        <v>2</v>
      </c>
      <c r="P64">
        <f t="shared" si="22"/>
        <v>1</v>
      </c>
      <c r="Q64">
        <f t="shared" si="22"/>
        <v>0.5</v>
      </c>
      <c r="T64" s="30" t="s">
        <v>45</v>
      </c>
      <c r="U64">
        <f t="shared" si="25"/>
        <v>3.5714285714285712E-2</v>
      </c>
      <c r="V64">
        <f t="shared" si="26"/>
        <v>4.3478260869565216E-2</v>
      </c>
      <c r="W64">
        <f t="shared" si="27"/>
        <v>0.05</v>
      </c>
      <c r="X64">
        <f t="shared" si="28"/>
        <v>2.9411764705882353E-2</v>
      </c>
      <c r="Y64">
        <f t="shared" si="29"/>
        <v>6.0606060606060587E-2</v>
      </c>
      <c r="Z64">
        <f t="shared" si="30"/>
        <v>8.6956521739130432E-2</v>
      </c>
      <c r="AA64">
        <f t="shared" si="31"/>
        <v>3.2258064516129031E-2</v>
      </c>
      <c r="AB64">
        <f t="shared" si="32"/>
        <v>7.6923076923076927E-2</v>
      </c>
      <c r="AC64">
        <f t="shared" si="33"/>
        <v>2.7027027027027029E-2</v>
      </c>
      <c r="AD64">
        <f t="shared" si="34"/>
        <v>8.1632653061224483E-2</v>
      </c>
      <c r="AE64">
        <f t="shared" si="35"/>
        <v>4.6511627906976744E-2</v>
      </c>
      <c r="AF64">
        <f t="shared" si="36"/>
        <v>2.5000000000000001E-2</v>
      </c>
    </row>
    <row r="65" spans="1:32" ht="16" thickBot="1" x14ac:dyDescent="0.25">
      <c r="A65" s="31" t="s">
        <v>36</v>
      </c>
      <c r="B65" s="25">
        <f t="shared" si="24"/>
        <v>5.5585914248027946E-2</v>
      </c>
      <c r="D65" s="20">
        <v>1431000000</v>
      </c>
      <c r="E65" s="31" t="s">
        <v>36</v>
      </c>
      <c r="F65">
        <f t="shared" si="22"/>
        <v>0.5</v>
      </c>
      <c r="G65">
        <f t="shared" si="22"/>
        <v>0.5</v>
      </c>
      <c r="H65">
        <f t="shared" si="22"/>
        <v>0.5</v>
      </c>
      <c r="I65">
        <f t="shared" si="22"/>
        <v>0.5</v>
      </c>
      <c r="J65">
        <f t="shared" si="22"/>
        <v>0.2</v>
      </c>
      <c r="K65">
        <f t="shared" si="22"/>
        <v>2</v>
      </c>
      <c r="L65">
        <f t="shared" si="22"/>
        <v>0.5</v>
      </c>
      <c r="M65">
        <f t="shared" si="22"/>
        <v>2</v>
      </c>
      <c r="N65">
        <f t="shared" si="22"/>
        <v>0.5</v>
      </c>
      <c r="O65">
        <f t="shared" si="22"/>
        <v>2</v>
      </c>
      <c r="P65">
        <f t="shared" si="22"/>
        <v>2</v>
      </c>
      <c r="Q65">
        <f t="shared" si="22"/>
        <v>1</v>
      </c>
      <c r="T65" s="31" t="s">
        <v>36</v>
      </c>
      <c r="U65">
        <f t="shared" si="25"/>
        <v>3.5714285714285712E-2</v>
      </c>
      <c r="V65">
        <f t="shared" si="26"/>
        <v>4.3478260869565216E-2</v>
      </c>
      <c r="W65">
        <f t="shared" si="27"/>
        <v>0.05</v>
      </c>
      <c r="X65">
        <f t="shared" si="28"/>
        <v>2.9411764705882353E-2</v>
      </c>
      <c r="Y65">
        <f t="shared" si="29"/>
        <v>6.0606060606060587E-2</v>
      </c>
      <c r="Z65">
        <f t="shared" si="30"/>
        <v>8.6956521739130432E-2</v>
      </c>
      <c r="AA65">
        <f t="shared" si="31"/>
        <v>3.2258064516129031E-2</v>
      </c>
      <c r="AB65">
        <f t="shared" si="32"/>
        <v>7.6923076923076927E-2</v>
      </c>
      <c r="AC65">
        <f t="shared" si="33"/>
        <v>2.7027027027027029E-2</v>
      </c>
      <c r="AD65">
        <f t="shared" si="34"/>
        <v>8.1632653061224483E-2</v>
      </c>
      <c r="AE65">
        <f t="shared" si="35"/>
        <v>9.3023255813953487E-2</v>
      </c>
      <c r="AF65">
        <f t="shared" si="36"/>
        <v>0.05</v>
      </c>
    </row>
    <row r="66" spans="1:32" x14ac:dyDescent="0.2">
      <c r="F66" s="37"/>
    </row>
    <row r="67" spans="1:32" x14ac:dyDescent="0.2">
      <c r="E67" s="32" t="s">
        <v>58</v>
      </c>
      <c r="F67" s="25">
        <f>SUM(F54:F65)</f>
        <v>14</v>
      </c>
      <c r="G67" s="25">
        <f t="shared" ref="G67:Q67" si="37">SUM(G54:G65)</f>
        <v>11.5</v>
      </c>
      <c r="H67" s="25">
        <f t="shared" si="37"/>
        <v>10</v>
      </c>
      <c r="I67" s="25">
        <f t="shared" si="37"/>
        <v>17</v>
      </c>
      <c r="J67" s="25">
        <f t="shared" si="37"/>
        <v>3.3000000000000012</v>
      </c>
      <c r="K67" s="25">
        <f t="shared" si="37"/>
        <v>23</v>
      </c>
      <c r="L67" s="25">
        <f t="shared" si="37"/>
        <v>15.5</v>
      </c>
      <c r="M67" s="25">
        <f t="shared" si="37"/>
        <v>26</v>
      </c>
      <c r="N67" s="25">
        <f t="shared" si="37"/>
        <v>18.5</v>
      </c>
      <c r="O67" s="25">
        <f t="shared" si="37"/>
        <v>24.5</v>
      </c>
      <c r="P67" s="25">
        <f t="shared" si="37"/>
        <v>21.5</v>
      </c>
      <c r="Q67" s="25">
        <f t="shared" si="37"/>
        <v>20</v>
      </c>
    </row>
    <row r="70" spans="1:32" x14ac:dyDescent="0.2">
      <c r="D70" s="36"/>
    </row>
    <row r="71" spans="1:32" x14ac:dyDescent="0.2">
      <c r="A71" s="40" t="s">
        <v>72</v>
      </c>
      <c r="F71" s="36"/>
    </row>
    <row r="74" spans="1:32" x14ac:dyDescent="0.2">
      <c r="A74" s="116" t="s">
        <v>61</v>
      </c>
      <c r="B74" s="116"/>
      <c r="E74" s="116" t="s">
        <v>74</v>
      </c>
      <c r="F74" s="116"/>
      <c r="G74" s="116"/>
      <c r="H74" s="116"/>
      <c r="K74" s="116" t="s">
        <v>75</v>
      </c>
      <c r="L74" s="116"/>
      <c r="M74" s="116"/>
      <c r="N74" s="116"/>
    </row>
    <row r="76" spans="1:32" x14ac:dyDescent="0.2">
      <c r="A76" s="47" t="s">
        <v>72</v>
      </c>
      <c r="B76" s="34" t="s">
        <v>62</v>
      </c>
      <c r="E76" s="47" t="s">
        <v>72</v>
      </c>
      <c r="F76" s="48" t="s">
        <v>7</v>
      </c>
      <c r="G76" s="48" t="s">
        <v>73</v>
      </c>
      <c r="H76" s="48" t="s">
        <v>5</v>
      </c>
      <c r="K76" s="47" t="s">
        <v>72</v>
      </c>
      <c r="L76" s="48" t="s">
        <v>7</v>
      </c>
      <c r="M76" s="48" t="s">
        <v>73</v>
      </c>
      <c r="N76" s="48" t="s">
        <v>5</v>
      </c>
    </row>
    <row r="77" spans="1:32" x14ac:dyDescent="0.2">
      <c r="A77" s="48" t="s">
        <v>7</v>
      </c>
      <c r="B77" s="24">
        <f>AVERAGE(L77:N77)</f>
        <v>0.54545454545454553</v>
      </c>
      <c r="E77" s="48" t="s">
        <v>7</v>
      </c>
      <c r="F77" s="24">
        <v>1</v>
      </c>
      <c r="G77" s="24">
        <v>2</v>
      </c>
      <c r="H77" s="24">
        <v>3</v>
      </c>
      <c r="K77" s="48" t="s">
        <v>7</v>
      </c>
      <c r="L77" s="24">
        <f>F77/F$81</f>
        <v>0.54545454545454553</v>
      </c>
      <c r="M77" s="24">
        <f t="shared" ref="M77:N77" si="38">G77/G$81</f>
        <v>0.54545454545454553</v>
      </c>
      <c r="N77" s="24">
        <f t="shared" si="38"/>
        <v>0.54545454545454541</v>
      </c>
    </row>
    <row r="78" spans="1:32" x14ac:dyDescent="0.2">
      <c r="A78" s="48" t="s">
        <v>73</v>
      </c>
      <c r="B78" s="24">
        <f t="shared" ref="B78:B79" si="39">AVERAGE(L78:N78)</f>
        <v>0.27272727272727276</v>
      </c>
      <c r="E78" s="48" t="s">
        <v>73</v>
      </c>
      <c r="F78" s="24">
        <f>1/2</f>
        <v>0.5</v>
      </c>
      <c r="G78" s="24">
        <v>1</v>
      </c>
      <c r="H78" s="24">
        <f>3/2</f>
        <v>1.5</v>
      </c>
      <c r="K78" s="48" t="s">
        <v>73</v>
      </c>
      <c r="L78" s="24">
        <f t="shared" ref="L78:L79" si="40">F78/F$81</f>
        <v>0.27272727272727276</v>
      </c>
      <c r="M78" s="24">
        <f t="shared" ref="M78:M79" si="41">G78/G$81</f>
        <v>0.27272727272727276</v>
      </c>
      <c r="N78" s="24">
        <f t="shared" ref="N78:N79" si="42">H78/H$81</f>
        <v>0.27272727272727271</v>
      </c>
    </row>
    <row r="79" spans="1:32" x14ac:dyDescent="0.2">
      <c r="A79" s="48" t="s">
        <v>5</v>
      </c>
      <c r="B79" s="24">
        <f t="shared" si="39"/>
        <v>0.1818181818181818</v>
      </c>
      <c r="E79" s="48" t="s">
        <v>5</v>
      </c>
      <c r="F79" s="24">
        <f>1/3</f>
        <v>0.33333333333333331</v>
      </c>
      <c r="G79" s="24">
        <f>2/3</f>
        <v>0.66666666666666663</v>
      </c>
      <c r="H79" s="24">
        <v>1</v>
      </c>
      <c r="K79" s="48" t="s">
        <v>5</v>
      </c>
      <c r="L79" s="24">
        <f t="shared" si="40"/>
        <v>0.18181818181818182</v>
      </c>
      <c r="M79" s="24">
        <f t="shared" si="41"/>
        <v>0.18181818181818182</v>
      </c>
      <c r="N79" s="24">
        <f t="shared" si="42"/>
        <v>0.18181818181818182</v>
      </c>
    </row>
    <row r="81" spans="1:8" x14ac:dyDescent="0.2">
      <c r="E81" s="32" t="s">
        <v>58</v>
      </c>
      <c r="F81" s="24">
        <f>SUM(F77:F79)</f>
        <v>1.8333333333333333</v>
      </c>
      <c r="G81" s="24">
        <f t="shared" ref="G81:H81" si="43">SUM(G77:G79)</f>
        <v>3.6666666666666665</v>
      </c>
      <c r="H81" s="24">
        <f t="shared" si="43"/>
        <v>5.5</v>
      </c>
    </row>
    <row r="85" spans="1:8" x14ac:dyDescent="0.2">
      <c r="A85" s="40" t="s">
        <v>80</v>
      </c>
    </row>
    <row r="87" spans="1:8" x14ac:dyDescent="0.2">
      <c r="A87" s="50" t="s">
        <v>77</v>
      </c>
      <c r="B87" s="49">
        <f>B77</f>
        <v>0.54545454545454553</v>
      </c>
      <c r="C87" s="49">
        <f>B78</f>
        <v>0.27272727272727276</v>
      </c>
      <c r="D87" s="49">
        <f>B79</f>
        <v>0.1818181818181818</v>
      </c>
    </row>
    <row r="88" spans="1:8" x14ac:dyDescent="0.2">
      <c r="A88" s="57" t="s">
        <v>72</v>
      </c>
      <c r="B88" s="52" t="s">
        <v>7</v>
      </c>
      <c r="C88" s="53" t="s">
        <v>73</v>
      </c>
      <c r="D88" s="54" t="s">
        <v>5</v>
      </c>
      <c r="E88" s="59" t="s">
        <v>76</v>
      </c>
      <c r="F88" s="60" t="s">
        <v>78</v>
      </c>
      <c r="G88" s="61" t="s">
        <v>65</v>
      </c>
    </row>
    <row r="89" spans="1:8" x14ac:dyDescent="0.2">
      <c r="A89" s="56" t="s">
        <v>3</v>
      </c>
      <c r="B89" s="55"/>
      <c r="C89" s="58"/>
      <c r="D89" s="58"/>
      <c r="E89" s="62"/>
      <c r="F89" s="63"/>
      <c r="G89" s="63"/>
    </row>
    <row r="90" spans="1:8" x14ac:dyDescent="0.2">
      <c r="A90" s="51" t="s">
        <v>31</v>
      </c>
      <c r="B90" s="83" cm="1">
        <f t="array" ref="B90:B101">Credit_Rating_Priorities</f>
        <v>8.5714285714285729E-2</v>
      </c>
      <c r="C90" s="84" cm="1">
        <f t="array" ref="C90:C101">CashFrom_Operations_Priorities</f>
        <v>7.6707257031951123E-2</v>
      </c>
      <c r="D90" s="85" cm="1">
        <f t="array" ref="D90:D101">Revenue_Priorities</f>
        <v>8.4902985453144689E-2</v>
      </c>
      <c r="E90" s="64">
        <f>SUMPRODUCT($B$87:$D$87,B90:D90)</f>
        <v>8.3110314207987007E-2</v>
      </c>
      <c r="F90" s="64">
        <f>100*E90</f>
        <v>8.3110314207987006</v>
      </c>
      <c r="G90" s="69">
        <v>6</v>
      </c>
    </row>
    <row r="91" spans="1:8" x14ac:dyDescent="0.2">
      <c r="A91" s="31" t="s">
        <v>46</v>
      </c>
      <c r="B91" s="24">
        <v>8.5714285714285729E-2</v>
      </c>
      <c r="C91" s="24">
        <v>0.10480005133442284</v>
      </c>
      <c r="D91" s="24">
        <v>9.5741181073949008E-2</v>
      </c>
      <c r="E91" s="64">
        <f t="shared" ref="E91:E101" si="44">SUMPRODUCT($B$87:$D$87,B91:D91)</f>
        <v>9.2742566403352822E-2</v>
      </c>
      <c r="F91" s="64">
        <f t="shared" ref="F91:F101" si="45">100*E91</f>
        <v>9.2742566403352829</v>
      </c>
      <c r="G91" s="69">
        <v>3</v>
      </c>
    </row>
    <row r="92" spans="1:8" x14ac:dyDescent="0.2">
      <c r="A92" s="30" t="s">
        <v>47</v>
      </c>
      <c r="B92" s="24">
        <v>8.5714285714285729E-2</v>
      </c>
      <c r="C92" s="24">
        <v>8.5059791594163103E-2</v>
      </c>
      <c r="D92" s="24">
        <v>0.1071542245522099</v>
      </c>
      <c r="E92" s="64">
        <f t="shared" si="44"/>
        <v>8.9433958015693052E-2</v>
      </c>
      <c r="F92" s="64">
        <f t="shared" si="45"/>
        <v>8.9433958015693058</v>
      </c>
      <c r="G92" s="69">
        <v>4</v>
      </c>
    </row>
    <row r="93" spans="1:8" x14ac:dyDescent="0.2">
      <c r="A93" s="31" t="s">
        <v>41</v>
      </c>
      <c r="B93" s="24">
        <v>5.7142857142857155E-2</v>
      </c>
      <c r="C93" s="24">
        <v>9.4345505879877389E-2</v>
      </c>
      <c r="D93" s="24">
        <v>6.8960318063608222E-2</v>
      </c>
      <c r="E93" s="64">
        <f t="shared" si="44"/>
        <v>6.943766332945378E-2</v>
      </c>
      <c r="F93" s="64">
        <f t="shared" si="45"/>
        <v>6.943766332945378</v>
      </c>
      <c r="G93" s="69">
        <v>9</v>
      </c>
    </row>
    <row r="94" spans="1:8" x14ac:dyDescent="0.2">
      <c r="A94" s="30" t="s">
        <v>38</v>
      </c>
      <c r="B94" s="24">
        <v>2.8571428571428577E-2</v>
      </c>
      <c r="C94" s="24">
        <v>0.29396035560878447</v>
      </c>
      <c r="D94" s="24">
        <v>0.28260888153862751</v>
      </c>
      <c r="E94" s="64">
        <f t="shared" si="44"/>
        <v>0.14713885466656182</v>
      </c>
      <c r="F94" s="64">
        <f t="shared" si="45"/>
        <v>14.713885466656182</v>
      </c>
      <c r="G94" s="69">
        <v>1</v>
      </c>
    </row>
    <row r="95" spans="1:8" x14ac:dyDescent="0.2">
      <c r="A95" s="31" t="s">
        <v>32</v>
      </c>
      <c r="B95" s="24">
        <v>0.11428571428571431</v>
      </c>
      <c r="C95" s="24">
        <v>4.9594346405306529E-2</v>
      </c>
      <c r="D95" s="24">
        <v>4.406543902052542E-2</v>
      </c>
      <c r="E95" s="64">
        <f t="shared" si="44"/>
        <v>8.3875291179205128E-2</v>
      </c>
      <c r="F95" s="64">
        <f t="shared" si="45"/>
        <v>8.3875291179205131</v>
      </c>
      <c r="G95" s="69">
        <v>5</v>
      </c>
    </row>
    <row r="96" spans="1:8" x14ac:dyDescent="0.2">
      <c r="A96" s="30" t="s">
        <v>37</v>
      </c>
      <c r="B96" s="24">
        <v>5.7142857142857155E-2</v>
      </c>
      <c r="C96" s="24">
        <v>5.1677679738639869E-2</v>
      </c>
      <c r="D96" s="24">
        <v>7.6550450890932695E-2</v>
      </c>
      <c r="E96" s="64">
        <f t="shared" si="44"/>
        <v>5.9181007623175269E-2</v>
      </c>
      <c r="F96" s="64">
        <f t="shared" si="45"/>
        <v>5.9181007623175272</v>
      </c>
      <c r="G96" s="69">
        <v>12</v>
      </c>
    </row>
    <row r="97" spans="1:7" x14ac:dyDescent="0.2">
      <c r="A97" s="31" t="s">
        <v>33</v>
      </c>
      <c r="B97" s="24">
        <v>0.11428571428571431</v>
      </c>
      <c r="C97" s="24">
        <v>4.0392538383526036E-2</v>
      </c>
      <c r="D97" s="24">
        <v>3.3946675796172131E-2</v>
      </c>
      <c r="E97" s="64">
        <f t="shared" si="44"/>
        <v>7.9525932041564398E-2</v>
      </c>
      <c r="F97" s="64">
        <f t="shared" si="45"/>
        <v>7.9525932041564396</v>
      </c>
      <c r="G97" s="69">
        <v>7</v>
      </c>
    </row>
    <row r="98" spans="1:7" x14ac:dyDescent="0.2">
      <c r="A98" s="30" t="s">
        <v>34</v>
      </c>
      <c r="B98" s="24">
        <v>8.5714285714285729E-2</v>
      </c>
      <c r="C98" s="24">
        <v>6.216163930796529E-2</v>
      </c>
      <c r="D98" s="24">
        <v>6.2004833166946854E-2</v>
      </c>
      <c r="E98" s="64">
        <f t="shared" si="44"/>
        <v>7.4980027140318553E-2</v>
      </c>
      <c r="F98" s="64">
        <f t="shared" si="45"/>
        <v>7.4980027140318555</v>
      </c>
      <c r="G98" s="69">
        <v>8</v>
      </c>
    </row>
    <row r="99" spans="1:7" x14ac:dyDescent="0.2">
      <c r="A99" s="31" t="s">
        <v>35</v>
      </c>
      <c r="B99" s="24">
        <v>8.5714285714285729E-2</v>
      </c>
      <c r="C99" s="24">
        <v>3.360276633010921E-2</v>
      </c>
      <c r="D99" s="24">
        <v>3.8852484273409177E-2</v>
      </c>
      <c r="E99" s="64">
        <f t="shared" si="44"/>
        <v>6.298172562026004E-2</v>
      </c>
      <c r="F99" s="64">
        <f t="shared" si="45"/>
        <v>6.2981725620260036</v>
      </c>
      <c r="G99" s="69">
        <v>10</v>
      </c>
    </row>
    <row r="100" spans="1:7" x14ac:dyDescent="0.2">
      <c r="A100" s="30" t="s">
        <v>45</v>
      </c>
      <c r="B100" s="24">
        <v>0.14285714285714282</v>
      </c>
      <c r="C100" s="24">
        <v>3.8580944180627484E-2</v>
      </c>
      <c r="D100" s="24">
        <v>4.9626611922446544E-2</v>
      </c>
      <c r="E100" s="64">
        <f t="shared" si="44"/>
        <v>9.7467173957239306E-2</v>
      </c>
      <c r="F100" s="64">
        <f t="shared" si="45"/>
        <v>9.7467173957239304</v>
      </c>
      <c r="G100" s="69">
        <v>2</v>
      </c>
    </row>
    <row r="101" spans="1:7" x14ac:dyDescent="0.2">
      <c r="A101" s="31" t="s">
        <v>36</v>
      </c>
      <c r="B101" s="24">
        <v>5.7142857142857155E-2</v>
      </c>
      <c r="C101" s="24">
        <v>6.9117124204626651E-2</v>
      </c>
      <c r="D101" s="24">
        <v>5.5585914248027946E-2</v>
      </c>
      <c r="E101" s="64">
        <f t="shared" si="44"/>
        <v>6.0125485815188985E-2</v>
      </c>
      <c r="F101" s="64">
        <f t="shared" si="45"/>
        <v>6.0125485815188986</v>
      </c>
      <c r="G101" s="69">
        <v>11</v>
      </c>
    </row>
  </sheetData>
  <mergeCells count="14">
    <mergeCell ref="E74:H74"/>
    <mergeCell ref="K74:N74"/>
    <mergeCell ref="AJ28:AL28"/>
    <mergeCell ref="A51:B51"/>
    <mergeCell ref="E51:Q51"/>
    <mergeCell ref="T51:AF51"/>
    <mergeCell ref="AJ51:AL51"/>
    <mergeCell ref="A74:B74"/>
    <mergeCell ref="E5:Q5"/>
    <mergeCell ref="T5:AF5"/>
    <mergeCell ref="A5:B5"/>
    <mergeCell ref="A28:B28"/>
    <mergeCell ref="E28:Q28"/>
    <mergeCell ref="T28:AF2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2B15178A70B74BBB9A0C6393C364E7" ma:contentTypeVersion="13" ma:contentTypeDescription="Create a new document." ma:contentTypeScope="" ma:versionID="fb791b373d8eb01432d4cf2264490759">
  <xsd:schema xmlns:xsd="http://www.w3.org/2001/XMLSchema" xmlns:xs="http://www.w3.org/2001/XMLSchema" xmlns:p="http://schemas.microsoft.com/office/2006/metadata/properties" xmlns:ns2="d1047e39-2691-4f33-a135-73712887a567" xmlns:ns3="49c126be-c726-47ba-965e-26a43962fc1b" targetNamespace="http://schemas.microsoft.com/office/2006/metadata/properties" ma:root="true" ma:fieldsID="f7c8e79a4fe7dac76d428e9f4fef9697" ns2:_="" ns3:_="">
    <xsd:import namespace="d1047e39-2691-4f33-a135-73712887a567"/>
    <xsd:import namespace="49c126be-c726-47ba-965e-26a43962fc1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047e39-2691-4f33-a135-73712887a5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c126be-c726-47ba-965e-26a43962fc1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43A4653-41BE-4DFB-AFAE-D7C806EFB3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047e39-2691-4f33-a135-73712887a567"/>
    <ds:schemaRef ds:uri="49c126be-c726-47ba-965e-26a43962fc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35CC90-5533-4F02-83C2-6CBD28C4351F}">
  <ds:schemaRefs>
    <ds:schemaRef ds:uri="http://schemas.microsoft.com/sharepoint/v3/contenttype/forms"/>
  </ds:schemaRefs>
</ds:datastoreItem>
</file>

<file path=customXml/itemProps3.xml><?xml version="1.0" encoding="utf-8"?>
<ds:datastoreItem xmlns:ds="http://schemas.openxmlformats.org/officeDocument/2006/customXml" ds:itemID="{28B14417-61C9-4764-A871-E539F817E49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49c126be-c726-47ba-965e-26a43962fc1b"/>
    <ds:schemaRef ds:uri="http://purl.org/dc/elements/1.1/"/>
    <ds:schemaRef ds:uri="http://schemas.microsoft.com/office/2006/metadata/properties"/>
    <ds:schemaRef ds:uri="d1047e39-2691-4f33-a135-73712887a56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14</vt:i4>
      </vt:variant>
    </vt:vector>
  </HeadingPairs>
  <TitlesOfParts>
    <vt:vector size="21" baseType="lpstr">
      <vt:lpstr>Table of Content</vt:lpstr>
      <vt:lpstr>Data Exhibit-1</vt:lpstr>
      <vt:lpstr>Supplier Selection</vt:lpstr>
      <vt:lpstr>AHP_STOD Factors</vt:lpstr>
      <vt:lpstr>AHP_Data Management Factors</vt:lpstr>
      <vt:lpstr>AHP_Regulatory Factors</vt:lpstr>
      <vt:lpstr>AHP_Financial Factors</vt:lpstr>
      <vt:lpstr>CashFrom_Operations_Priorities</vt:lpstr>
      <vt:lpstr>Credit_Rating_Priorities</vt:lpstr>
      <vt:lpstr>DataManagement_Priorities</vt:lpstr>
      <vt:lpstr>DataSecurity_Priorities</vt:lpstr>
      <vt:lpstr>EnvironmentalIncidents_Priorities</vt:lpstr>
      <vt:lpstr>Financial_Priorities</vt:lpstr>
      <vt:lpstr>IP_Protection_Priorities</vt:lpstr>
      <vt:lpstr>LaborUnrest_Priorities</vt:lpstr>
      <vt:lpstr>Regulatory_Priorities</vt:lpstr>
      <vt:lpstr>Revenue_Priorities</vt:lpstr>
      <vt:lpstr>SingleSource_Priorities</vt:lpstr>
      <vt:lpstr>SOTD_Priorities</vt:lpstr>
      <vt:lpstr>Vlookup_OperatingCash</vt:lpstr>
      <vt:lpstr>Vlookup_Revenue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2020-10-15T19:18:15Z</dcterms:created>
  <dcterms:modified xsi:type="dcterms:W3CDTF">2021-04-25T16:26:04Z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0x010100D02B15178A70B74BBB9A0C6393C364E7</vt:lpwstr>
  </property>
</Properties>
</file>